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\EJECUCIONES PRESUPUESTALES VIGENCIA 2023\"/>
    </mc:Choice>
  </mc:AlternateContent>
  <xr:revisionPtr revIDLastSave="0" documentId="13_ncr:1_{FAF7F0B4-99D2-4A73-89E2-C80CA9CF14A9}" xr6:coauthVersionLast="36" xr6:coauthVersionMax="36" xr10:uidLastSave="{00000000-0000-0000-0000-000000000000}"/>
  <bookViews>
    <workbookView xWindow="0" yWindow="0" windowWidth="21570" windowHeight="10215" activeTab="1" xr2:uid="{18C5C692-8A83-421C-9CAC-40F02A0BADD3}"/>
  </bookViews>
  <sheets>
    <sheet name="Ejecucion de Gastos Abril 2023" sheetId="1" r:id="rId1"/>
    <sheet name="Ejecucion Ingresos Marzo 2023" sheetId="3" r:id="rId2"/>
    <sheet name="PAC DE GASTOS 2023" sheetId="2" r:id="rId3"/>
    <sheet name="PAC DE INGRESOS 2023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Abril 2023'!$A$7:$AL$970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2" i="1" l="1"/>
  <c r="S235" i="1" l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C367" i="1" l="1"/>
  <c r="C366" i="1" s="1"/>
  <c r="C365" i="1" s="1"/>
  <c r="C363" i="1"/>
  <c r="C362" i="1" s="1"/>
  <c r="C361" i="1" s="1"/>
  <c r="D358" i="1"/>
  <c r="D357" i="1" s="1"/>
  <c r="D356" i="1" s="1"/>
  <c r="C358" i="1"/>
  <c r="C357" i="1" s="1"/>
  <c r="C356" i="1" s="1"/>
  <c r="C351" i="1"/>
  <c r="C350" i="1" s="1"/>
  <c r="C349" i="1" s="1"/>
  <c r="C354" i="1"/>
  <c r="C353" i="1" s="1"/>
  <c r="D354" i="1"/>
  <c r="D353" i="1" s="1"/>
  <c r="C346" i="1"/>
  <c r="C344" i="1"/>
  <c r="C340" i="1"/>
  <c r="D340" i="1"/>
  <c r="C338" i="1"/>
  <c r="C334" i="1"/>
  <c r="D334" i="1"/>
  <c r="C331" i="1"/>
  <c r="C329" i="1"/>
  <c r="C326" i="1"/>
  <c r="D326" i="1"/>
  <c r="C320" i="1"/>
  <c r="C316" i="1"/>
  <c r="C311" i="1"/>
  <c r="C307" i="1"/>
  <c r="C299" i="1"/>
  <c r="C298" i="1" s="1"/>
  <c r="D299" i="1"/>
  <c r="C296" i="1"/>
  <c r="C292" i="1"/>
  <c r="C290" i="1"/>
  <c r="C288" i="1"/>
  <c r="D292" i="1"/>
  <c r="C276" i="1"/>
  <c r="C274" i="1" s="1"/>
  <c r="D276" i="1"/>
  <c r="D274" i="1" s="1"/>
  <c r="C271" i="1"/>
  <c r="C266" i="1"/>
  <c r="C262" i="1"/>
  <c r="D262" i="1"/>
  <c r="C259" i="1"/>
  <c r="C254" i="1"/>
  <c r="D254" i="1"/>
  <c r="C250" i="1"/>
  <c r="C245" i="1"/>
  <c r="D245" i="1"/>
  <c r="C242" i="1"/>
  <c r="C237" i="1"/>
  <c r="D237" i="1"/>
  <c r="C226" i="1"/>
  <c r="C225" i="1" s="1"/>
  <c r="D226" i="1"/>
  <c r="D225" i="1" s="1"/>
  <c r="C220" i="1"/>
  <c r="D220" i="1"/>
  <c r="C215" i="1"/>
  <c r="D215" i="1"/>
  <c r="C209" i="1"/>
  <c r="D209" i="1"/>
  <c r="C203" i="1"/>
  <c r="D203" i="1"/>
  <c r="C199" i="1"/>
  <c r="D199" i="1"/>
  <c r="C191" i="1"/>
  <c r="D191" i="1"/>
  <c r="C183" i="1"/>
  <c r="D183" i="1"/>
  <c r="C178" i="1"/>
  <c r="D178" i="1"/>
  <c r="C174" i="1"/>
  <c r="C167" i="1"/>
  <c r="D167" i="1"/>
  <c r="C157" i="1"/>
  <c r="C156" i="1" s="1"/>
  <c r="C151" i="1"/>
  <c r="D151" i="1"/>
  <c r="C145" i="1"/>
  <c r="C144" i="1" s="1"/>
  <c r="C142" i="1" s="1"/>
  <c r="C141" i="1" s="1"/>
  <c r="C138" i="1"/>
  <c r="D138" i="1"/>
  <c r="C134" i="1"/>
  <c r="D134" i="1"/>
  <c r="C131" i="1"/>
  <c r="C125" i="1"/>
  <c r="D125" i="1"/>
  <c r="C123" i="1"/>
  <c r="C118" i="1"/>
  <c r="D118" i="1"/>
  <c r="C114" i="1"/>
  <c r="C107" i="1"/>
  <c r="C106" i="1" s="1"/>
  <c r="C105" i="1" s="1"/>
  <c r="D107" i="1"/>
  <c r="D106" i="1" s="1"/>
  <c r="C969" i="1"/>
  <c r="C968" i="1"/>
  <c r="C967" i="1"/>
  <c r="C966" i="1"/>
  <c r="C965" i="1"/>
  <c r="C964" i="1"/>
  <c r="C963" i="1"/>
  <c r="C962" i="1"/>
  <c r="C960" i="1"/>
  <c r="C959" i="1"/>
  <c r="C958" i="1"/>
  <c r="C957" i="1"/>
  <c r="C955" i="1"/>
  <c r="C954" i="1"/>
  <c r="C953" i="1"/>
  <c r="C951" i="1"/>
  <c r="C950" i="1"/>
  <c r="C949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8" i="1"/>
  <c r="C97" i="1" s="1"/>
  <c r="C75" i="1"/>
  <c r="C74" i="1" s="1"/>
  <c r="C51" i="1"/>
  <c r="C50" i="1" s="1"/>
  <c r="C40" i="1"/>
  <c r="C39" i="1" s="1"/>
  <c r="C37" i="1"/>
  <c r="C35" i="1"/>
  <c r="C33" i="1"/>
  <c r="C31" i="1"/>
  <c r="C29" i="1"/>
  <c r="C27" i="1"/>
  <c r="C23" i="1"/>
  <c r="C12" i="1"/>
  <c r="C234" i="1" l="1"/>
  <c r="D189" i="1"/>
  <c r="C952" i="1"/>
  <c r="C961" i="1"/>
  <c r="C319" i="1"/>
  <c r="C295" i="1" s="1"/>
  <c r="C173" i="1"/>
  <c r="C270" i="1"/>
  <c r="C11" i="1"/>
  <c r="C956" i="1"/>
  <c r="C150" i="1"/>
  <c r="C928" i="1"/>
  <c r="C189" i="1"/>
  <c r="C348" i="1"/>
  <c r="D298" i="1"/>
  <c r="C948" i="1"/>
  <c r="C360" i="1"/>
  <c r="C333" i="1"/>
  <c r="C287" i="1"/>
  <c r="C253" i="1"/>
  <c r="C113" i="1"/>
  <c r="C104" i="1" s="1"/>
  <c r="C103" i="1" s="1"/>
  <c r="C49" i="1"/>
  <c r="C927" i="1" s="1"/>
  <c r="C26" i="1"/>
  <c r="C10" i="1" l="1"/>
  <c r="C926" i="1" s="1"/>
  <c r="C149" i="1"/>
  <c r="C269" i="1"/>
  <c r="C252" i="1" s="1"/>
  <c r="C925" i="1"/>
  <c r="C924" i="1" s="1"/>
  <c r="C923" i="1" s="1"/>
  <c r="C9" i="1"/>
  <c r="C148" i="1" l="1"/>
  <c r="C102" i="1" s="1"/>
  <c r="C8" i="1" s="1"/>
  <c r="C921" i="1" s="1"/>
  <c r="C920" i="1" s="1"/>
  <c r="AT739" i="1" l="1"/>
  <c r="AT615" i="1"/>
  <c r="AT614" i="1" s="1"/>
  <c r="AT612" i="1"/>
  <c r="AT611" i="1" s="1"/>
  <c r="AT610" i="1" s="1"/>
  <c r="AT607" i="1"/>
  <c r="AT604" i="1"/>
  <c r="AT600" i="1"/>
  <c r="AT597" i="1"/>
  <c r="AT593" i="1"/>
  <c r="AT590" i="1"/>
  <c r="AT583" i="1"/>
  <c r="AT582" i="1" s="1"/>
  <c r="AT577" i="1"/>
  <c r="AT576" i="1" s="1"/>
  <c r="AT572" i="1"/>
  <c r="AT569" i="1"/>
  <c r="AT568" i="1" s="1"/>
  <c r="AT564" i="1"/>
  <c r="AT560" i="1"/>
  <c r="AT554" i="1"/>
  <c r="AT550" i="1"/>
  <c r="AT546" i="1"/>
  <c r="AT542" i="1"/>
  <c r="AT535" i="1"/>
  <c r="AT527" i="1"/>
  <c r="AT523" i="1"/>
  <c r="AT519" i="1"/>
  <c r="AT515" i="1"/>
  <c r="AT511" i="1"/>
  <c r="AT506" i="1"/>
  <c r="AT502" i="1"/>
  <c r="AT498" i="1"/>
  <c r="AT495" i="1"/>
  <c r="AT491" i="1"/>
  <c r="AT487" i="1"/>
  <c r="AT483" i="1"/>
  <c r="AT479" i="1"/>
  <c r="AT475" i="1"/>
  <c r="AT471" i="1"/>
  <c r="AT467" i="1"/>
  <c r="AT463" i="1"/>
  <c r="AT452" i="1"/>
  <c r="AT451" i="1" s="1"/>
  <c r="AT450" i="1" s="1"/>
  <c r="AT447" i="1"/>
  <c r="AT446" i="1" s="1"/>
  <c r="AT445" i="1" s="1"/>
  <c r="AT441" i="1"/>
  <c r="AT440" i="1" s="1"/>
  <c r="AT435" i="1"/>
  <c r="AT433" i="1"/>
  <c r="AT429" i="1"/>
  <c r="AT424" i="1"/>
  <c r="AT420" i="1"/>
  <c r="AT416" i="1"/>
  <c r="AT411" i="1"/>
  <c r="AT380" i="1"/>
  <c r="AT378" i="1"/>
  <c r="AT374" i="1"/>
  <c r="AT368" i="1"/>
  <c r="AT365" i="1"/>
  <c r="AT363" i="1"/>
  <c r="AT360" i="1"/>
  <c r="AT350" i="1"/>
  <c r="AT346" i="1"/>
  <c r="AT340" i="1"/>
  <c r="AT336" i="1"/>
  <c r="AT327" i="1"/>
  <c r="AT326" i="1" s="1"/>
  <c r="AT324" i="1"/>
  <c r="AT320" i="1"/>
  <c r="AT318" i="1"/>
  <c r="AT316" i="1"/>
  <c r="AT304" i="1"/>
  <c r="AT302" i="1" s="1"/>
  <c r="AT299" i="1"/>
  <c r="AT294" i="1"/>
  <c r="AT290" i="1"/>
  <c r="AT287" i="1"/>
  <c r="AT282" i="1"/>
  <c r="AT273" i="1"/>
  <c r="AT270" i="1"/>
  <c r="AT265" i="1"/>
  <c r="AT256" i="1"/>
  <c r="AT255" i="1" s="1"/>
  <c r="AT250" i="1"/>
  <c r="AT242" i="1"/>
  <c r="AT234" i="1"/>
  <c r="AT226" i="1"/>
  <c r="AT220" i="1"/>
  <c r="AT209" i="1"/>
  <c r="AT199" i="1"/>
  <c r="AT194" i="1"/>
  <c r="AT189" i="1"/>
  <c r="AT180" i="1"/>
  <c r="AT177" i="1" s="1"/>
  <c r="AT175" i="1"/>
  <c r="AT162" i="1"/>
  <c r="AT161" i="1" s="1"/>
  <c r="AT156" i="1"/>
  <c r="AT149" i="1"/>
  <c r="AT148" i="1" s="1"/>
  <c r="AT146" i="1" s="1"/>
  <c r="AT145" i="1" s="1"/>
  <c r="AT142" i="1"/>
  <c r="AT137" i="1"/>
  <c r="AT133" i="1"/>
  <c r="AT128" i="1"/>
  <c r="AT125" i="1"/>
  <c r="AT120" i="1"/>
  <c r="AT116" i="1"/>
  <c r="AT108" i="1"/>
  <c r="AT107" i="1" s="1"/>
  <c r="AT106" i="1" s="1"/>
  <c r="AT99" i="1"/>
  <c r="AT98" i="1" s="1"/>
  <c r="AT95" i="1"/>
  <c r="AT91" i="1"/>
  <c r="AT87" i="1"/>
  <c r="AT83" i="1"/>
  <c r="AT80" i="1"/>
  <c r="AT76" i="1"/>
  <c r="AT52" i="1"/>
  <c r="AT51" i="1" s="1"/>
  <c r="AT40" i="1"/>
  <c r="AT39" i="1" s="1"/>
  <c r="AT37" i="1"/>
  <c r="AT35" i="1"/>
  <c r="AT33" i="1"/>
  <c r="AT31" i="1"/>
  <c r="AT29" i="1"/>
  <c r="AT27" i="1"/>
  <c r="AT23" i="1"/>
  <c r="AT12" i="1"/>
  <c r="AT428" i="1" l="1"/>
  <c r="AT427" i="1" s="1"/>
  <c r="AT426" i="1" s="1"/>
  <c r="AT726" i="1"/>
  <c r="AT725" i="1" s="1"/>
  <c r="AT541" i="1"/>
  <c r="AT559" i="1"/>
  <c r="AT558" i="1" s="1"/>
  <c r="AT264" i="1"/>
  <c r="AT281" i="1"/>
  <c r="AT522" i="1"/>
  <c r="AT315" i="1"/>
  <c r="AT367" i="1"/>
  <c r="AT510" i="1"/>
  <c r="AT11" i="1"/>
  <c r="AT188" i="1"/>
  <c r="AT415" i="1"/>
  <c r="AT410" i="1" s="1"/>
  <c r="AT349" i="1"/>
  <c r="AT323" i="1" s="1"/>
  <c r="AT26" i="1"/>
  <c r="AT589" i="1"/>
  <c r="AT588" i="1" s="1"/>
  <c r="AT587" i="1" s="1"/>
  <c r="AT155" i="1"/>
  <c r="AT298" i="1"/>
  <c r="AT115" i="1"/>
  <c r="AT105" i="1" s="1"/>
  <c r="AT104" i="1" s="1"/>
  <c r="AT75" i="1"/>
  <c r="AT50" i="1" s="1"/>
  <c r="AT439" i="1"/>
  <c r="AT567" i="1"/>
  <c r="AT207" i="1"/>
  <c r="AT462" i="1"/>
  <c r="AT461" i="1" s="1"/>
  <c r="AT575" i="1"/>
  <c r="AT574" i="1" s="1"/>
  <c r="AT460" i="1" l="1"/>
  <c r="AT459" i="1" s="1"/>
  <c r="AT10" i="1"/>
  <c r="AT9" i="1" s="1"/>
  <c r="AT297" i="1"/>
  <c r="AT280" i="1" s="1"/>
  <c r="AT409" i="1"/>
  <c r="AT153" i="1"/>
  <c r="AT408" i="1" l="1"/>
  <c r="AT152" i="1"/>
  <c r="AT103" i="1" s="1"/>
  <c r="AT8" i="1" l="1"/>
  <c r="G263" i="3" l="1"/>
  <c r="H45" i="3"/>
  <c r="G45" i="3"/>
  <c r="E45" i="3"/>
  <c r="D45" i="3"/>
  <c r="G65" i="3"/>
  <c r="I208" i="3"/>
  <c r="I198" i="3" s="1"/>
  <c r="I197" i="3" s="1"/>
  <c r="I196" i="3" s="1"/>
  <c r="I195" i="3" s="1"/>
  <c r="I194" i="3" s="1"/>
  <c r="H198" i="3"/>
  <c r="H197" i="3" s="1"/>
  <c r="H196" i="3" s="1"/>
  <c r="H195" i="3" s="1"/>
  <c r="H194" i="3" s="1"/>
  <c r="G198" i="3"/>
  <c r="G197" i="3" s="1"/>
  <c r="G196" i="3" s="1"/>
  <c r="G195" i="3" s="1"/>
  <c r="G194" i="3" s="1"/>
  <c r="I192" i="3"/>
  <c r="I191" i="3" s="1"/>
  <c r="I190" i="3" s="1"/>
  <c r="I189" i="3" s="1"/>
  <c r="H192" i="3"/>
  <c r="H191" i="3" s="1"/>
  <c r="H190" i="3" s="1"/>
  <c r="H189" i="3" s="1"/>
  <c r="G192" i="3"/>
  <c r="G191" i="3" s="1"/>
  <c r="G190" i="3" s="1"/>
  <c r="G189" i="3" s="1"/>
  <c r="I187" i="3"/>
  <c r="I186" i="3" s="1"/>
  <c r="I185" i="3" s="1"/>
  <c r="I184" i="3" s="1"/>
  <c r="H187" i="3"/>
  <c r="H186" i="3" s="1"/>
  <c r="H185" i="3" s="1"/>
  <c r="H184" i="3" s="1"/>
  <c r="G187" i="3"/>
  <c r="G186" i="3" s="1"/>
  <c r="G185" i="3" s="1"/>
  <c r="G184" i="3" s="1"/>
  <c r="I182" i="3"/>
  <c r="I181" i="3" s="1"/>
  <c r="I180" i="3" s="1"/>
  <c r="I179" i="3" s="1"/>
  <c r="H182" i="3"/>
  <c r="H181" i="3" s="1"/>
  <c r="H180" i="3" s="1"/>
  <c r="H179" i="3" s="1"/>
  <c r="G182" i="3"/>
  <c r="G181" i="3" s="1"/>
  <c r="G180" i="3" s="1"/>
  <c r="G179" i="3" s="1"/>
  <c r="I177" i="3"/>
  <c r="I176" i="3" s="1"/>
  <c r="I175" i="3" s="1"/>
  <c r="I174" i="3" s="1"/>
  <c r="H177" i="3"/>
  <c r="H176" i="3" s="1"/>
  <c r="H175" i="3" s="1"/>
  <c r="H174" i="3" s="1"/>
  <c r="G177" i="3"/>
  <c r="G176" i="3" s="1"/>
  <c r="G175" i="3" s="1"/>
  <c r="G174" i="3" s="1"/>
  <c r="I172" i="3"/>
  <c r="I171" i="3" s="1"/>
  <c r="I170" i="3" s="1"/>
  <c r="I169" i="3" s="1"/>
  <c r="H172" i="3"/>
  <c r="H171" i="3" s="1"/>
  <c r="H170" i="3" s="1"/>
  <c r="H169" i="3" s="1"/>
  <c r="G172" i="3"/>
  <c r="G171" i="3" s="1"/>
  <c r="G170" i="3" s="1"/>
  <c r="G169" i="3" s="1"/>
  <c r="I168" i="3"/>
  <c r="I167" i="3"/>
  <c r="I166" i="3"/>
  <c r="I165" i="3"/>
  <c r="I164" i="3"/>
  <c r="I163" i="3"/>
  <c r="I162" i="3"/>
  <c r="I161" i="3"/>
  <c r="I160" i="3"/>
  <c r="H159" i="3"/>
  <c r="I159" i="3" s="1"/>
  <c r="H158" i="3"/>
  <c r="I158" i="3" s="1"/>
  <c r="I157" i="3"/>
  <c r="I156" i="3"/>
  <c r="G155" i="3"/>
  <c r="G154" i="3" s="1"/>
  <c r="G153" i="3" s="1"/>
  <c r="G152" i="3" s="1"/>
  <c r="G151" i="3" s="1"/>
  <c r="G150" i="3" s="1"/>
  <c r="I142" i="3"/>
  <c r="I141" i="3" s="1"/>
  <c r="I140" i="3" s="1"/>
  <c r="I139" i="3" s="1"/>
  <c r="H141" i="3"/>
  <c r="H140" i="3" s="1"/>
  <c r="H139" i="3" s="1"/>
  <c r="G141" i="3"/>
  <c r="G140" i="3" s="1"/>
  <c r="G139" i="3" s="1"/>
  <c r="I137" i="3"/>
  <c r="I136" i="3" s="1"/>
  <c r="I135" i="3" s="1"/>
  <c r="H137" i="3"/>
  <c r="H136" i="3" s="1"/>
  <c r="H135" i="3" s="1"/>
  <c r="G137" i="3"/>
  <c r="G136" i="3" s="1"/>
  <c r="G135" i="3" s="1"/>
  <c r="I133" i="3"/>
  <c r="I132" i="3" s="1"/>
  <c r="I131" i="3" s="1"/>
  <c r="H133" i="3"/>
  <c r="H132" i="3" s="1"/>
  <c r="H131" i="3" s="1"/>
  <c r="G133" i="3"/>
  <c r="G132" i="3" s="1"/>
  <c r="G131" i="3" s="1"/>
  <c r="I129" i="3"/>
  <c r="I128" i="3" s="1"/>
  <c r="H129" i="3"/>
  <c r="H128" i="3" s="1"/>
  <c r="G129" i="3"/>
  <c r="G128" i="3" s="1"/>
  <c r="I125" i="3"/>
  <c r="H125" i="3"/>
  <c r="G125" i="3"/>
  <c r="I123" i="3"/>
  <c r="I118" i="3" s="1"/>
  <c r="H118" i="3"/>
  <c r="G118" i="3"/>
  <c r="I112" i="3"/>
  <c r="H112" i="3"/>
  <c r="G112" i="3"/>
  <c r="I110" i="3"/>
  <c r="I105" i="3" s="1"/>
  <c r="H105" i="3"/>
  <c r="G105" i="3"/>
  <c r="H104" i="3"/>
  <c r="H95" i="3" s="1"/>
  <c r="I100" i="3"/>
  <c r="I99" i="3"/>
  <c r="G95" i="3"/>
  <c r="H93" i="3"/>
  <c r="I93" i="3" s="1"/>
  <c r="I92" i="3" s="1"/>
  <c r="I91" i="3" s="1"/>
  <c r="G92" i="3"/>
  <c r="G91" i="3" s="1"/>
  <c r="I89" i="3"/>
  <c r="H89" i="3"/>
  <c r="G89" i="3"/>
  <c r="I88" i="3"/>
  <c r="I87" i="3" s="1"/>
  <c r="H87" i="3"/>
  <c r="G87" i="3"/>
  <c r="I84" i="3"/>
  <c r="H84" i="3"/>
  <c r="G84" i="3"/>
  <c r="I81" i="3"/>
  <c r="H81" i="3"/>
  <c r="G81" i="3"/>
  <c r="I79" i="3"/>
  <c r="H79" i="3"/>
  <c r="G79" i="3"/>
  <c r="I77" i="3"/>
  <c r="I76" i="3"/>
  <c r="I75" i="3"/>
  <c r="H74" i="3"/>
  <c r="G74" i="3"/>
  <c r="I73" i="3"/>
  <c r="I72" i="3"/>
  <c r="I71" i="3"/>
  <c r="I70" i="3"/>
  <c r="H69" i="3"/>
  <c r="G69" i="3"/>
  <c r="I66" i="3"/>
  <c r="I65" i="3" s="1"/>
  <c r="H65" i="3"/>
  <c r="I63" i="3"/>
  <c r="H63" i="3"/>
  <c r="G63" i="3"/>
  <c r="I60" i="3"/>
  <c r="H60" i="3"/>
  <c r="G60" i="3"/>
  <c r="I57" i="3"/>
  <c r="H57" i="3"/>
  <c r="G57" i="3"/>
  <c r="I52" i="3"/>
  <c r="I50" i="3" s="1"/>
  <c r="H52" i="3"/>
  <c r="H50" i="3" s="1"/>
  <c r="G52" i="3"/>
  <c r="G50" i="3" s="1"/>
  <c r="I48" i="3"/>
  <c r="I45" i="3" s="1"/>
  <c r="I40" i="3"/>
  <c r="I39" i="3" s="1"/>
  <c r="I38" i="3" s="1"/>
  <c r="I37" i="3" s="1"/>
  <c r="H40" i="3"/>
  <c r="H39" i="3" s="1"/>
  <c r="H38" i="3" s="1"/>
  <c r="H37" i="3" s="1"/>
  <c r="G40" i="3"/>
  <c r="G39" i="3" s="1"/>
  <c r="G38" i="3" s="1"/>
  <c r="G37" i="3" s="1"/>
  <c r="I36" i="3"/>
  <c r="I35" i="3"/>
  <c r="I34" i="3"/>
  <c r="I33" i="3"/>
  <c r="H32" i="3"/>
  <c r="G32" i="3"/>
  <c r="I31" i="3"/>
  <c r="I30" i="3"/>
  <c r="I29" i="3"/>
  <c r="H27" i="3"/>
  <c r="G27" i="3"/>
  <c r="I23" i="3"/>
  <c r="I22" i="3" s="1"/>
  <c r="I21" i="3" s="1"/>
  <c r="H23" i="3"/>
  <c r="H22" i="3" s="1"/>
  <c r="H21" i="3" s="1"/>
  <c r="G23" i="3"/>
  <c r="G22" i="3" s="1"/>
  <c r="G21" i="3" s="1"/>
  <c r="I15" i="3"/>
  <c r="I14" i="3" s="1"/>
  <c r="I13" i="3" s="1"/>
  <c r="I12" i="3" s="1"/>
  <c r="I11" i="3" s="1"/>
  <c r="H15" i="3"/>
  <c r="H14" i="3" s="1"/>
  <c r="H13" i="3" s="1"/>
  <c r="H12" i="3" s="1"/>
  <c r="H11" i="3" s="1"/>
  <c r="G15" i="3"/>
  <c r="G14" i="3" s="1"/>
  <c r="G13" i="3" s="1"/>
  <c r="G12" i="3" s="1"/>
  <c r="G11" i="3" s="1"/>
  <c r="R210" i="3"/>
  <c r="V210" i="3" s="1"/>
  <c r="R209" i="3"/>
  <c r="V209" i="3" s="1"/>
  <c r="U208" i="3"/>
  <c r="U198" i="3" s="1"/>
  <c r="U197" i="3" s="1"/>
  <c r="U196" i="3" s="1"/>
  <c r="U195" i="3" s="1"/>
  <c r="U194" i="3" s="1"/>
  <c r="R208" i="3"/>
  <c r="R207" i="3"/>
  <c r="V207" i="3" s="1"/>
  <c r="R206" i="3"/>
  <c r="V206" i="3" s="1"/>
  <c r="R205" i="3"/>
  <c r="V205" i="3" s="1"/>
  <c r="R204" i="3"/>
  <c r="V204" i="3" s="1"/>
  <c r="R203" i="3"/>
  <c r="V203" i="3" s="1"/>
  <c r="R202" i="3"/>
  <c r="V202" i="3" s="1"/>
  <c r="R201" i="3"/>
  <c r="V201" i="3" s="1"/>
  <c r="R200" i="3"/>
  <c r="V200" i="3" s="1"/>
  <c r="R199" i="3"/>
  <c r="V199" i="3" s="1"/>
  <c r="T198" i="3"/>
  <c r="T197" i="3" s="1"/>
  <c r="T196" i="3" s="1"/>
  <c r="T195" i="3" s="1"/>
  <c r="T194" i="3" s="1"/>
  <c r="S198" i="3"/>
  <c r="S197" i="3" s="1"/>
  <c r="S196" i="3" s="1"/>
  <c r="S195" i="3" s="1"/>
  <c r="S194" i="3" s="1"/>
  <c r="Q198" i="3"/>
  <c r="Q197" i="3" s="1"/>
  <c r="Q196" i="3" s="1"/>
  <c r="Q195" i="3" s="1"/>
  <c r="Q194" i="3" s="1"/>
  <c r="P198" i="3"/>
  <c r="P197" i="3" s="1"/>
  <c r="P196" i="3" s="1"/>
  <c r="P195" i="3" s="1"/>
  <c r="P194" i="3" s="1"/>
  <c r="O198" i="3"/>
  <c r="O197" i="3" s="1"/>
  <c r="O196" i="3" s="1"/>
  <c r="R193" i="3"/>
  <c r="V193" i="3" s="1"/>
  <c r="W193" i="3" s="1"/>
  <c r="U192" i="3"/>
  <c r="U191" i="3" s="1"/>
  <c r="U190" i="3" s="1"/>
  <c r="U189" i="3" s="1"/>
  <c r="T192" i="3"/>
  <c r="T191" i="3" s="1"/>
  <c r="T190" i="3" s="1"/>
  <c r="T189" i="3" s="1"/>
  <c r="S192" i="3"/>
  <c r="S191" i="3" s="1"/>
  <c r="S190" i="3" s="1"/>
  <c r="S189" i="3" s="1"/>
  <c r="Q192" i="3"/>
  <c r="Q191" i="3" s="1"/>
  <c r="Q190" i="3" s="1"/>
  <c r="Q189" i="3" s="1"/>
  <c r="P192" i="3"/>
  <c r="P191" i="3" s="1"/>
  <c r="P190" i="3" s="1"/>
  <c r="P189" i="3" s="1"/>
  <c r="O192" i="3"/>
  <c r="R188" i="3"/>
  <c r="V188" i="3" s="1"/>
  <c r="W188" i="3" s="1"/>
  <c r="U187" i="3"/>
  <c r="U186" i="3" s="1"/>
  <c r="U185" i="3" s="1"/>
  <c r="U184" i="3" s="1"/>
  <c r="T187" i="3"/>
  <c r="T186" i="3" s="1"/>
  <c r="T185" i="3" s="1"/>
  <c r="T184" i="3" s="1"/>
  <c r="S187" i="3"/>
  <c r="S186" i="3" s="1"/>
  <c r="S185" i="3" s="1"/>
  <c r="S184" i="3" s="1"/>
  <c r="Q187" i="3"/>
  <c r="Q186" i="3" s="1"/>
  <c r="Q185" i="3" s="1"/>
  <c r="Q184" i="3" s="1"/>
  <c r="P187" i="3"/>
  <c r="P186" i="3" s="1"/>
  <c r="P185" i="3" s="1"/>
  <c r="P184" i="3" s="1"/>
  <c r="O187" i="3"/>
  <c r="O186" i="3" s="1"/>
  <c r="R183" i="3"/>
  <c r="V183" i="3" s="1"/>
  <c r="W183" i="3" s="1"/>
  <c r="U182" i="3"/>
  <c r="U181" i="3" s="1"/>
  <c r="U180" i="3" s="1"/>
  <c r="U179" i="3" s="1"/>
  <c r="T182" i="3"/>
  <c r="T181" i="3" s="1"/>
  <c r="T180" i="3" s="1"/>
  <c r="T179" i="3" s="1"/>
  <c r="S182" i="3"/>
  <c r="S181" i="3" s="1"/>
  <c r="S180" i="3" s="1"/>
  <c r="S179" i="3" s="1"/>
  <c r="Q182" i="3"/>
  <c r="Q181" i="3" s="1"/>
  <c r="Q180" i="3" s="1"/>
  <c r="Q179" i="3" s="1"/>
  <c r="P182" i="3"/>
  <c r="P181" i="3" s="1"/>
  <c r="P180" i="3" s="1"/>
  <c r="P179" i="3" s="1"/>
  <c r="O182" i="3"/>
  <c r="R178" i="3"/>
  <c r="V178" i="3" s="1"/>
  <c r="W178" i="3" s="1"/>
  <c r="U177" i="3"/>
  <c r="U176" i="3" s="1"/>
  <c r="U175" i="3" s="1"/>
  <c r="U174" i="3" s="1"/>
  <c r="T177" i="3"/>
  <c r="T176" i="3" s="1"/>
  <c r="T175" i="3" s="1"/>
  <c r="T174" i="3" s="1"/>
  <c r="S177" i="3"/>
  <c r="S176" i="3" s="1"/>
  <c r="S175" i="3" s="1"/>
  <c r="S174" i="3" s="1"/>
  <c r="Q177" i="3"/>
  <c r="Q176" i="3" s="1"/>
  <c r="Q175" i="3" s="1"/>
  <c r="Q174" i="3" s="1"/>
  <c r="P177" i="3"/>
  <c r="P176" i="3" s="1"/>
  <c r="P175" i="3" s="1"/>
  <c r="P174" i="3" s="1"/>
  <c r="O177" i="3"/>
  <c r="O176" i="3" s="1"/>
  <c r="R173" i="3"/>
  <c r="V173" i="3" s="1"/>
  <c r="W173" i="3" s="1"/>
  <c r="U172" i="3"/>
  <c r="U171" i="3" s="1"/>
  <c r="U170" i="3" s="1"/>
  <c r="U169" i="3" s="1"/>
  <c r="T172" i="3"/>
  <c r="T171" i="3" s="1"/>
  <c r="T170" i="3" s="1"/>
  <c r="T169" i="3" s="1"/>
  <c r="S172" i="3"/>
  <c r="S171" i="3" s="1"/>
  <c r="S170" i="3" s="1"/>
  <c r="S169" i="3" s="1"/>
  <c r="Q172" i="3"/>
  <c r="Q171" i="3" s="1"/>
  <c r="Q170" i="3" s="1"/>
  <c r="Q169" i="3" s="1"/>
  <c r="P172" i="3"/>
  <c r="P171" i="3" s="1"/>
  <c r="P170" i="3" s="1"/>
  <c r="P169" i="3" s="1"/>
  <c r="O172" i="3"/>
  <c r="O171" i="3" s="1"/>
  <c r="U168" i="3"/>
  <c r="R168" i="3"/>
  <c r="U167" i="3"/>
  <c r="R167" i="3"/>
  <c r="U166" i="3"/>
  <c r="R166" i="3"/>
  <c r="U165" i="3"/>
  <c r="R165" i="3"/>
  <c r="U164" i="3"/>
  <c r="R164" i="3"/>
  <c r="U163" i="3"/>
  <c r="R163" i="3"/>
  <c r="U162" i="3"/>
  <c r="R162" i="3"/>
  <c r="U161" i="3"/>
  <c r="R161" i="3"/>
  <c r="U160" i="3"/>
  <c r="R160" i="3"/>
  <c r="T159" i="3"/>
  <c r="U159" i="3" s="1"/>
  <c r="R159" i="3"/>
  <c r="T158" i="3"/>
  <c r="U158" i="3" s="1"/>
  <c r="R158" i="3"/>
  <c r="U157" i="3"/>
  <c r="R157" i="3"/>
  <c r="U156" i="3"/>
  <c r="R156" i="3"/>
  <c r="S155" i="3"/>
  <c r="S154" i="3" s="1"/>
  <c r="S153" i="3" s="1"/>
  <c r="S152" i="3" s="1"/>
  <c r="S151" i="3" s="1"/>
  <c r="S150" i="3" s="1"/>
  <c r="Q155" i="3"/>
  <c r="Q154" i="3" s="1"/>
  <c r="Q153" i="3" s="1"/>
  <c r="Q152" i="3" s="1"/>
  <c r="Q151" i="3" s="1"/>
  <c r="Q150" i="3" s="1"/>
  <c r="P155" i="3"/>
  <c r="P154" i="3" s="1"/>
  <c r="P153" i="3" s="1"/>
  <c r="P152" i="3" s="1"/>
  <c r="P151" i="3" s="1"/>
  <c r="P150" i="3" s="1"/>
  <c r="O155" i="3"/>
  <c r="O154" i="3" s="1"/>
  <c r="R148" i="3"/>
  <c r="V148" i="3" s="1"/>
  <c r="W148" i="3" s="1"/>
  <c r="R147" i="3"/>
  <c r="V147" i="3" s="1"/>
  <c r="W147" i="3" s="1"/>
  <c r="R146" i="3"/>
  <c r="V146" i="3" s="1"/>
  <c r="W146" i="3" s="1"/>
  <c r="R145" i="3"/>
  <c r="V145" i="3" s="1"/>
  <c r="W145" i="3" s="1"/>
  <c r="R144" i="3"/>
  <c r="V144" i="3" s="1"/>
  <c r="W144" i="3" s="1"/>
  <c r="R143" i="3"/>
  <c r="V143" i="3" s="1"/>
  <c r="W143" i="3" s="1"/>
  <c r="U142" i="3"/>
  <c r="U141" i="3" s="1"/>
  <c r="U140" i="3" s="1"/>
  <c r="U139" i="3" s="1"/>
  <c r="Q142" i="3"/>
  <c r="Q141" i="3" s="1"/>
  <c r="Q140" i="3" s="1"/>
  <c r="Q139" i="3" s="1"/>
  <c r="T141" i="3"/>
  <c r="T140" i="3" s="1"/>
  <c r="T139" i="3" s="1"/>
  <c r="S141" i="3"/>
  <c r="S140" i="3" s="1"/>
  <c r="S139" i="3" s="1"/>
  <c r="P141" i="3"/>
  <c r="P140" i="3" s="1"/>
  <c r="P139" i="3" s="1"/>
  <c r="O141" i="3"/>
  <c r="R138" i="3"/>
  <c r="V138" i="3" s="1"/>
  <c r="W138" i="3" s="1"/>
  <c r="U137" i="3"/>
  <c r="U136" i="3" s="1"/>
  <c r="U135" i="3" s="1"/>
  <c r="T137" i="3"/>
  <c r="T136" i="3" s="1"/>
  <c r="T135" i="3" s="1"/>
  <c r="S137" i="3"/>
  <c r="S136" i="3" s="1"/>
  <c r="S135" i="3" s="1"/>
  <c r="Q137" i="3"/>
  <c r="Q136" i="3" s="1"/>
  <c r="Q135" i="3" s="1"/>
  <c r="P137" i="3"/>
  <c r="P136" i="3" s="1"/>
  <c r="P135" i="3" s="1"/>
  <c r="O137" i="3"/>
  <c r="R134" i="3"/>
  <c r="V134" i="3" s="1"/>
  <c r="W134" i="3" s="1"/>
  <c r="U133" i="3"/>
  <c r="U132" i="3" s="1"/>
  <c r="U131" i="3" s="1"/>
  <c r="T133" i="3"/>
  <c r="T132" i="3" s="1"/>
  <c r="T131" i="3" s="1"/>
  <c r="S133" i="3"/>
  <c r="S132" i="3" s="1"/>
  <c r="S131" i="3" s="1"/>
  <c r="Q133" i="3"/>
  <c r="Q132" i="3" s="1"/>
  <c r="Q131" i="3" s="1"/>
  <c r="P133" i="3"/>
  <c r="P132" i="3" s="1"/>
  <c r="P131" i="3" s="1"/>
  <c r="O133" i="3"/>
  <c r="R130" i="3"/>
  <c r="V130" i="3" s="1"/>
  <c r="W130" i="3" s="1"/>
  <c r="U129" i="3"/>
  <c r="U128" i="3" s="1"/>
  <c r="T129" i="3"/>
  <c r="T128" i="3" s="1"/>
  <c r="S129" i="3"/>
  <c r="S128" i="3" s="1"/>
  <c r="Q129" i="3"/>
  <c r="Q128" i="3" s="1"/>
  <c r="P129" i="3"/>
  <c r="P128" i="3" s="1"/>
  <c r="O129" i="3"/>
  <c r="R126" i="3"/>
  <c r="V126" i="3" s="1"/>
  <c r="W126" i="3" s="1"/>
  <c r="U125" i="3"/>
  <c r="T125" i="3"/>
  <c r="S125" i="3"/>
  <c r="Q125" i="3"/>
  <c r="P125" i="3"/>
  <c r="O125" i="3"/>
  <c r="R124" i="3"/>
  <c r="V124" i="3" s="1"/>
  <c r="W124" i="3" s="1"/>
  <c r="U123" i="3"/>
  <c r="U118" i="3" s="1"/>
  <c r="R123" i="3"/>
  <c r="R122" i="3"/>
  <c r="V122" i="3" s="1"/>
  <c r="W122" i="3" s="1"/>
  <c r="R121" i="3"/>
  <c r="V121" i="3" s="1"/>
  <c r="W121" i="3" s="1"/>
  <c r="R120" i="3"/>
  <c r="V120" i="3" s="1"/>
  <c r="W120" i="3" s="1"/>
  <c r="R119" i="3"/>
  <c r="V119" i="3" s="1"/>
  <c r="W119" i="3" s="1"/>
  <c r="T118" i="3"/>
  <c r="S118" i="3"/>
  <c r="Q118" i="3"/>
  <c r="P118" i="3"/>
  <c r="O118" i="3"/>
  <c r="R116" i="3"/>
  <c r="V116" i="3" s="1"/>
  <c r="W116" i="3" s="1"/>
  <c r="R115" i="3"/>
  <c r="V115" i="3" s="1"/>
  <c r="W115" i="3" s="1"/>
  <c r="R114" i="3"/>
  <c r="V114" i="3" s="1"/>
  <c r="W114" i="3" s="1"/>
  <c r="R113" i="3"/>
  <c r="V113" i="3" s="1"/>
  <c r="W113" i="3" s="1"/>
  <c r="U112" i="3"/>
  <c r="T112" i="3"/>
  <c r="S112" i="3"/>
  <c r="Q112" i="3"/>
  <c r="P112" i="3"/>
  <c r="O112" i="3"/>
  <c r="R111" i="3"/>
  <c r="V111" i="3" s="1"/>
  <c r="W111" i="3" s="1"/>
  <c r="U110" i="3"/>
  <c r="U105" i="3" s="1"/>
  <c r="R110" i="3"/>
  <c r="R109" i="3"/>
  <c r="V109" i="3" s="1"/>
  <c r="W109" i="3" s="1"/>
  <c r="R108" i="3"/>
  <c r="V108" i="3" s="1"/>
  <c r="W108" i="3" s="1"/>
  <c r="R107" i="3"/>
  <c r="V107" i="3" s="1"/>
  <c r="W107" i="3" s="1"/>
  <c r="R106" i="3"/>
  <c r="V106" i="3" s="1"/>
  <c r="W106" i="3" s="1"/>
  <c r="T105" i="3"/>
  <c r="S105" i="3"/>
  <c r="Q105" i="3"/>
  <c r="P105" i="3"/>
  <c r="O105" i="3"/>
  <c r="T104" i="3"/>
  <c r="T95" i="3" s="1"/>
  <c r="T94" i="3" s="1"/>
  <c r="R104" i="3"/>
  <c r="R103" i="3"/>
  <c r="V103" i="3" s="1"/>
  <c r="W103" i="3" s="1"/>
  <c r="R102" i="3"/>
  <c r="V102" i="3" s="1"/>
  <c r="W102" i="3" s="1"/>
  <c r="R101" i="3"/>
  <c r="V101" i="3" s="1"/>
  <c r="W101" i="3" s="1"/>
  <c r="U100" i="3"/>
  <c r="R100" i="3"/>
  <c r="U99" i="3"/>
  <c r="R99" i="3"/>
  <c r="R98" i="3"/>
  <c r="V98" i="3" s="1"/>
  <c r="W98" i="3" s="1"/>
  <c r="R97" i="3"/>
  <c r="V97" i="3" s="1"/>
  <c r="W97" i="3" s="1"/>
  <c r="R96" i="3"/>
  <c r="V96" i="3" s="1"/>
  <c r="W96" i="3" s="1"/>
  <c r="S95" i="3"/>
  <c r="S94" i="3" s="1"/>
  <c r="Q95" i="3"/>
  <c r="Q94" i="3" s="1"/>
  <c r="P95" i="3"/>
  <c r="P94" i="3" s="1"/>
  <c r="O95" i="3"/>
  <c r="T93" i="3"/>
  <c r="U93" i="3" s="1"/>
  <c r="R93" i="3"/>
  <c r="S92" i="3"/>
  <c r="S91" i="3" s="1"/>
  <c r="Q92" i="3"/>
  <c r="Q91" i="3" s="1"/>
  <c r="P92" i="3"/>
  <c r="P91" i="3" s="1"/>
  <c r="O92" i="3"/>
  <c r="R90" i="3"/>
  <c r="V90" i="3" s="1"/>
  <c r="W90" i="3" s="1"/>
  <c r="U89" i="3"/>
  <c r="T89" i="3"/>
  <c r="S89" i="3"/>
  <c r="Q89" i="3"/>
  <c r="P89" i="3"/>
  <c r="O89" i="3"/>
  <c r="U88" i="3"/>
  <c r="U87" i="3" s="1"/>
  <c r="R88" i="3"/>
  <c r="T87" i="3"/>
  <c r="S87" i="3"/>
  <c r="Q87" i="3"/>
  <c r="P87" i="3"/>
  <c r="O87" i="3"/>
  <c r="R86" i="3"/>
  <c r="V86" i="3" s="1"/>
  <c r="W86" i="3" s="1"/>
  <c r="R85" i="3"/>
  <c r="V85" i="3" s="1"/>
  <c r="W85" i="3" s="1"/>
  <c r="U84" i="3"/>
  <c r="T84" i="3"/>
  <c r="S84" i="3"/>
  <c r="Q84" i="3"/>
  <c r="P84" i="3"/>
  <c r="O84" i="3"/>
  <c r="R82" i="3"/>
  <c r="V82" i="3" s="1"/>
  <c r="U81" i="3"/>
  <c r="T81" i="3"/>
  <c r="S81" i="3"/>
  <c r="Q81" i="3"/>
  <c r="P81" i="3"/>
  <c r="O81" i="3"/>
  <c r="R80" i="3"/>
  <c r="R79" i="3" s="1"/>
  <c r="U79" i="3"/>
  <c r="T79" i="3"/>
  <c r="S79" i="3"/>
  <c r="Q79" i="3"/>
  <c r="P79" i="3"/>
  <c r="O79" i="3"/>
  <c r="U77" i="3"/>
  <c r="R77" i="3"/>
  <c r="U76" i="3"/>
  <c r="R76" i="3"/>
  <c r="U75" i="3"/>
  <c r="R75" i="3"/>
  <c r="T74" i="3"/>
  <c r="S74" i="3"/>
  <c r="Q74" i="3"/>
  <c r="P74" i="3"/>
  <c r="O74" i="3"/>
  <c r="U73" i="3"/>
  <c r="R73" i="3"/>
  <c r="U72" i="3"/>
  <c r="R72" i="3"/>
  <c r="U71" i="3"/>
  <c r="R71" i="3"/>
  <c r="U70" i="3"/>
  <c r="R70" i="3"/>
  <c r="T69" i="3"/>
  <c r="S69" i="3"/>
  <c r="Q69" i="3"/>
  <c r="P69" i="3"/>
  <c r="O69" i="3"/>
  <c r="U66" i="3"/>
  <c r="U65" i="3" s="1"/>
  <c r="R66" i="3"/>
  <c r="T65" i="3"/>
  <c r="S65" i="3"/>
  <c r="Q65" i="3"/>
  <c r="P65" i="3"/>
  <c r="O65" i="3"/>
  <c r="R64" i="3"/>
  <c r="V64" i="3" s="1"/>
  <c r="W64" i="3" s="1"/>
  <c r="U63" i="3"/>
  <c r="T63" i="3"/>
  <c r="S63" i="3"/>
  <c r="Q63" i="3"/>
  <c r="P63" i="3"/>
  <c r="O63" i="3"/>
  <c r="R62" i="3"/>
  <c r="V62" i="3" s="1"/>
  <c r="W62" i="3" s="1"/>
  <c r="R61" i="3"/>
  <c r="V61" i="3" s="1"/>
  <c r="W61" i="3" s="1"/>
  <c r="U60" i="3"/>
  <c r="T60" i="3"/>
  <c r="S60" i="3"/>
  <c r="Q60" i="3"/>
  <c r="P60" i="3"/>
  <c r="O60" i="3"/>
  <c r="R58" i="3"/>
  <c r="V58" i="3" s="1"/>
  <c r="W58" i="3" s="1"/>
  <c r="U57" i="3"/>
  <c r="T57" i="3"/>
  <c r="S57" i="3"/>
  <c r="Q57" i="3"/>
  <c r="P57" i="3"/>
  <c r="O57" i="3"/>
  <c r="R56" i="3"/>
  <c r="V56" i="3" s="1"/>
  <c r="W56" i="3" s="1"/>
  <c r="R55" i="3"/>
  <c r="V55" i="3" s="1"/>
  <c r="W55" i="3" s="1"/>
  <c r="R54" i="3"/>
  <c r="V54" i="3" s="1"/>
  <c r="W54" i="3" s="1"/>
  <c r="R53" i="3"/>
  <c r="V53" i="3" s="1"/>
  <c r="W53" i="3" s="1"/>
  <c r="U52" i="3"/>
  <c r="U50" i="3" s="1"/>
  <c r="T52" i="3"/>
  <c r="T50" i="3" s="1"/>
  <c r="S52" i="3"/>
  <c r="S50" i="3" s="1"/>
  <c r="Q52" i="3"/>
  <c r="Q50" i="3" s="1"/>
  <c r="P52" i="3"/>
  <c r="P50" i="3" s="1"/>
  <c r="O52" i="3"/>
  <c r="R49" i="3"/>
  <c r="V49" i="3" s="1"/>
  <c r="W49" i="3" s="1"/>
  <c r="U48" i="3"/>
  <c r="U45" i="3" s="1"/>
  <c r="R48" i="3"/>
  <c r="R47" i="3"/>
  <c r="R46" i="3"/>
  <c r="V46" i="3" s="1"/>
  <c r="W46" i="3" s="1"/>
  <c r="T45" i="3"/>
  <c r="S45" i="3"/>
  <c r="Q45" i="3"/>
  <c r="P45" i="3"/>
  <c r="O45" i="3"/>
  <c r="R41" i="3"/>
  <c r="V41" i="3" s="1"/>
  <c r="W41" i="3" s="1"/>
  <c r="U40" i="3"/>
  <c r="U39" i="3" s="1"/>
  <c r="U38" i="3" s="1"/>
  <c r="U37" i="3" s="1"/>
  <c r="T40" i="3"/>
  <c r="T39" i="3" s="1"/>
  <c r="T38" i="3" s="1"/>
  <c r="T37" i="3" s="1"/>
  <c r="S40" i="3"/>
  <c r="S39" i="3" s="1"/>
  <c r="S38" i="3" s="1"/>
  <c r="S37" i="3" s="1"/>
  <c r="Q40" i="3"/>
  <c r="Q39" i="3" s="1"/>
  <c r="Q38" i="3" s="1"/>
  <c r="Q37" i="3" s="1"/>
  <c r="P40" i="3"/>
  <c r="P39" i="3" s="1"/>
  <c r="P38" i="3" s="1"/>
  <c r="P37" i="3" s="1"/>
  <c r="O40" i="3"/>
  <c r="O39" i="3" s="1"/>
  <c r="O38" i="3" s="1"/>
  <c r="U36" i="3"/>
  <c r="R36" i="3"/>
  <c r="U35" i="3"/>
  <c r="R35" i="3"/>
  <c r="U34" i="3"/>
  <c r="R34" i="3"/>
  <c r="U33" i="3"/>
  <c r="R33" i="3"/>
  <c r="T32" i="3"/>
  <c r="S32" i="3"/>
  <c r="Q32" i="3"/>
  <c r="P32" i="3"/>
  <c r="O32" i="3"/>
  <c r="U31" i="3"/>
  <c r="R31" i="3"/>
  <c r="U30" i="3"/>
  <c r="R30" i="3"/>
  <c r="U29" i="3"/>
  <c r="R29" i="3"/>
  <c r="R28" i="3"/>
  <c r="V28" i="3" s="1"/>
  <c r="W28" i="3" s="1"/>
  <c r="T27" i="3"/>
  <c r="S27" i="3"/>
  <c r="Q27" i="3"/>
  <c r="P27" i="3"/>
  <c r="O27" i="3"/>
  <c r="R24" i="3"/>
  <c r="V24" i="3" s="1"/>
  <c r="W24" i="3" s="1"/>
  <c r="U23" i="3"/>
  <c r="U22" i="3" s="1"/>
  <c r="U21" i="3" s="1"/>
  <c r="T23" i="3"/>
  <c r="T22" i="3" s="1"/>
  <c r="T21" i="3" s="1"/>
  <c r="S23" i="3"/>
  <c r="S22" i="3" s="1"/>
  <c r="S21" i="3" s="1"/>
  <c r="Q23" i="3"/>
  <c r="Q22" i="3" s="1"/>
  <c r="Q21" i="3" s="1"/>
  <c r="P23" i="3"/>
  <c r="O23" i="3"/>
  <c r="O22" i="3" s="1"/>
  <c r="O21" i="3" s="1"/>
  <c r="R19" i="3"/>
  <c r="V19" i="3" s="1"/>
  <c r="W19" i="3" s="1"/>
  <c r="R18" i="3"/>
  <c r="V18" i="3" s="1"/>
  <c r="W18" i="3" s="1"/>
  <c r="Q17" i="3"/>
  <c r="Q15" i="3" s="1"/>
  <c r="Q14" i="3" s="1"/>
  <c r="Q13" i="3" s="1"/>
  <c r="Q12" i="3" s="1"/>
  <c r="Q11" i="3" s="1"/>
  <c r="O17" i="3"/>
  <c r="O15" i="3" s="1"/>
  <c r="R16" i="3"/>
  <c r="V16" i="3" s="1"/>
  <c r="W16" i="3" s="1"/>
  <c r="U15" i="3"/>
  <c r="U14" i="3" s="1"/>
  <c r="U13" i="3" s="1"/>
  <c r="U12" i="3" s="1"/>
  <c r="U11" i="3" s="1"/>
  <c r="T15" i="3"/>
  <c r="T14" i="3" s="1"/>
  <c r="T13" i="3" s="1"/>
  <c r="T12" i="3" s="1"/>
  <c r="T11" i="3" s="1"/>
  <c r="S15" i="3"/>
  <c r="S14" i="3" s="1"/>
  <c r="S13" i="3" s="1"/>
  <c r="S12" i="3" s="1"/>
  <c r="S11" i="3" s="1"/>
  <c r="P15" i="3"/>
  <c r="P14" i="3" s="1"/>
  <c r="P13" i="3" s="1"/>
  <c r="P12" i="3" s="1"/>
  <c r="P11" i="3" s="1"/>
  <c r="O117" i="3" l="1"/>
  <c r="V30" i="3"/>
  <c r="W30" i="3" s="1"/>
  <c r="V73" i="3"/>
  <c r="W73" i="3" s="1"/>
  <c r="H155" i="3"/>
  <c r="H154" i="3" s="1"/>
  <c r="H153" i="3" s="1"/>
  <c r="H152" i="3" s="1"/>
  <c r="H151" i="3" s="1"/>
  <c r="H150" i="3" s="1"/>
  <c r="H149" i="3" s="1"/>
  <c r="G117" i="3"/>
  <c r="V31" i="3"/>
  <c r="W31" i="3" s="1"/>
  <c r="V160" i="3"/>
  <c r="W160" i="3" s="1"/>
  <c r="V166" i="3"/>
  <c r="W166" i="3" s="1"/>
  <c r="R65" i="3"/>
  <c r="V65" i="3" s="1"/>
  <c r="W65" i="3" s="1"/>
  <c r="V70" i="3"/>
  <c r="W70" i="3" s="1"/>
  <c r="V156" i="3"/>
  <c r="W156" i="3" s="1"/>
  <c r="V162" i="3"/>
  <c r="W162" i="3" s="1"/>
  <c r="V168" i="3"/>
  <c r="H117" i="3"/>
  <c r="U117" i="3"/>
  <c r="U78" i="3"/>
  <c r="I74" i="3"/>
  <c r="G68" i="3"/>
  <c r="I117" i="3"/>
  <c r="H26" i="3"/>
  <c r="H25" i="3" s="1"/>
  <c r="H20" i="3" s="1"/>
  <c r="G94" i="3"/>
  <c r="H68" i="3"/>
  <c r="I78" i="3"/>
  <c r="S149" i="3"/>
  <c r="G26" i="3"/>
  <c r="G25" i="3" s="1"/>
  <c r="G20" i="3" s="1"/>
  <c r="G78" i="3"/>
  <c r="I44" i="3"/>
  <c r="I27" i="3"/>
  <c r="T78" i="3"/>
  <c r="I59" i="3"/>
  <c r="H78" i="3"/>
  <c r="H44" i="3"/>
  <c r="I69" i="3"/>
  <c r="T68" i="3"/>
  <c r="U27" i="3"/>
  <c r="V34" i="3"/>
  <c r="W34" i="3" s="1"/>
  <c r="R63" i="3"/>
  <c r="V63" i="3" s="1"/>
  <c r="W63" i="3" s="1"/>
  <c r="H94" i="3"/>
  <c r="G44" i="3"/>
  <c r="R32" i="3"/>
  <c r="R92" i="3"/>
  <c r="V165" i="3"/>
  <c r="W165" i="3" s="1"/>
  <c r="H92" i="3"/>
  <c r="H91" i="3" s="1"/>
  <c r="G59" i="3"/>
  <c r="V48" i="3"/>
  <c r="W48" i="3" s="1"/>
  <c r="V75" i="3"/>
  <c r="W75" i="3" s="1"/>
  <c r="I32" i="3"/>
  <c r="H59" i="3"/>
  <c r="I83" i="3"/>
  <c r="G83" i="3"/>
  <c r="I155" i="3"/>
  <c r="I154" i="3" s="1"/>
  <c r="I153" i="3" s="1"/>
  <c r="I152" i="3" s="1"/>
  <c r="I151" i="3" s="1"/>
  <c r="I150" i="3" s="1"/>
  <c r="I149" i="3" s="1"/>
  <c r="H83" i="3"/>
  <c r="V66" i="3"/>
  <c r="W66" i="3" s="1"/>
  <c r="V77" i="3"/>
  <c r="W77" i="3" s="1"/>
  <c r="R95" i="3"/>
  <c r="V163" i="3"/>
  <c r="W163" i="3" s="1"/>
  <c r="R192" i="3"/>
  <c r="V192" i="3" s="1"/>
  <c r="W192" i="3" s="1"/>
  <c r="V208" i="3"/>
  <c r="V198" i="3" s="1"/>
  <c r="V35" i="3"/>
  <c r="W35" i="3" s="1"/>
  <c r="R87" i="3"/>
  <c r="V87" i="3" s="1"/>
  <c r="W87" i="3" s="1"/>
  <c r="V158" i="3"/>
  <c r="W158" i="3" s="1"/>
  <c r="V164" i="3"/>
  <c r="W164" i="3" s="1"/>
  <c r="R171" i="3"/>
  <c r="V171" i="3" s="1"/>
  <c r="W171" i="3" s="1"/>
  <c r="R177" i="3"/>
  <c r="V177" i="3" s="1"/>
  <c r="W177" i="3" s="1"/>
  <c r="R15" i="3"/>
  <c r="O91" i="3"/>
  <c r="R91" i="3" s="1"/>
  <c r="R105" i="3"/>
  <c r="V105" i="3" s="1"/>
  <c r="W105" i="3" s="1"/>
  <c r="R112" i="3"/>
  <c r="V112" i="3" s="1"/>
  <c r="W112" i="3" s="1"/>
  <c r="H127" i="3"/>
  <c r="G149" i="3"/>
  <c r="I127" i="3"/>
  <c r="G127" i="3"/>
  <c r="I104" i="3"/>
  <c r="I95" i="3" s="1"/>
  <c r="V123" i="3"/>
  <c r="W123" i="3" s="1"/>
  <c r="Q44" i="3"/>
  <c r="T127" i="3"/>
  <c r="S26" i="3"/>
  <c r="S25" i="3" s="1"/>
  <c r="S20" i="3" s="1"/>
  <c r="S78" i="3"/>
  <c r="S44" i="3"/>
  <c r="T26" i="3"/>
  <c r="T25" i="3" s="1"/>
  <c r="T20" i="3" s="1"/>
  <c r="R57" i="3"/>
  <c r="V57" i="3" s="1"/>
  <c r="W57" i="3" s="1"/>
  <c r="V71" i="3"/>
  <c r="W71" i="3" s="1"/>
  <c r="R89" i="3"/>
  <c r="V89" i="3" s="1"/>
  <c r="W89" i="3" s="1"/>
  <c r="T92" i="3"/>
  <c r="T91" i="3" s="1"/>
  <c r="O68" i="3"/>
  <c r="P59" i="3"/>
  <c r="Q59" i="3"/>
  <c r="V76" i="3"/>
  <c r="W76" i="3" s="1"/>
  <c r="V100" i="3"/>
  <c r="W100" i="3" s="1"/>
  <c r="V161" i="3"/>
  <c r="W161" i="3" s="1"/>
  <c r="V33" i="3"/>
  <c r="W33" i="3" s="1"/>
  <c r="T44" i="3"/>
  <c r="Q117" i="3"/>
  <c r="S83" i="3"/>
  <c r="V157" i="3"/>
  <c r="W157" i="3" s="1"/>
  <c r="Q83" i="3"/>
  <c r="V36" i="3"/>
  <c r="W36" i="3" s="1"/>
  <c r="V72" i="3"/>
  <c r="W72" i="3" s="1"/>
  <c r="P83" i="3"/>
  <c r="O94" i="3"/>
  <c r="R94" i="3" s="1"/>
  <c r="S59" i="3"/>
  <c r="P117" i="3"/>
  <c r="R38" i="3"/>
  <c r="V38" i="3" s="1"/>
  <c r="W38" i="3" s="1"/>
  <c r="Q68" i="3"/>
  <c r="T83" i="3"/>
  <c r="R17" i="3"/>
  <c r="V17" i="3" s="1"/>
  <c r="R45" i="3"/>
  <c r="V45" i="3" s="1"/>
  <c r="W45" i="3" s="1"/>
  <c r="U69" i="3"/>
  <c r="R118" i="3"/>
  <c r="V118" i="3" s="1"/>
  <c r="W118" i="3" s="1"/>
  <c r="T155" i="3"/>
  <c r="T154" i="3" s="1"/>
  <c r="T153" i="3" s="1"/>
  <c r="T152" i="3" s="1"/>
  <c r="T151" i="3" s="1"/>
  <c r="T150" i="3" s="1"/>
  <c r="T149" i="3" s="1"/>
  <c r="O83" i="3"/>
  <c r="P127" i="3"/>
  <c r="U83" i="3"/>
  <c r="R40" i="3"/>
  <c r="V40" i="3" s="1"/>
  <c r="W40" i="3" s="1"/>
  <c r="U44" i="3"/>
  <c r="U74" i="3"/>
  <c r="O191" i="3"/>
  <c r="V110" i="3"/>
  <c r="W110" i="3" s="1"/>
  <c r="Q149" i="3"/>
  <c r="S68" i="3"/>
  <c r="V93" i="3"/>
  <c r="W93" i="3" s="1"/>
  <c r="R155" i="3"/>
  <c r="O14" i="3"/>
  <c r="O13" i="3" s="1"/>
  <c r="O12" i="3" s="1"/>
  <c r="R81" i="3"/>
  <c r="V81" i="3" s="1"/>
  <c r="R84" i="3"/>
  <c r="V84" i="3" s="1"/>
  <c r="W84" i="3" s="1"/>
  <c r="S117" i="3"/>
  <c r="V167" i="3"/>
  <c r="W167" i="3" s="1"/>
  <c r="T59" i="3"/>
  <c r="V29" i="3"/>
  <c r="W29" i="3" s="1"/>
  <c r="V88" i="3"/>
  <c r="W88" i="3" s="1"/>
  <c r="R125" i="3"/>
  <c r="V125" i="3" s="1"/>
  <c r="W125" i="3" s="1"/>
  <c r="P149" i="3"/>
  <c r="R23" i="3"/>
  <c r="V23" i="3" s="1"/>
  <c r="W23" i="3" s="1"/>
  <c r="P22" i="3"/>
  <c r="R154" i="3"/>
  <c r="O153" i="3"/>
  <c r="O44" i="3"/>
  <c r="O59" i="3"/>
  <c r="R60" i="3"/>
  <c r="V60" i="3" s="1"/>
  <c r="W60" i="3" s="1"/>
  <c r="S127" i="3"/>
  <c r="P26" i="3"/>
  <c r="P25" i="3" s="1"/>
  <c r="O37" i="3"/>
  <c r="R37" i="3" s="1"/>
  <c r="V37" i="3" s="1"/>
  <c r="W37" i="3" s="1"/>
  <c r="R129" i="3"/>
  <c r="V129" i="3" s="1"/>
  <c r="W129" i="3" s="1"/>
  <c r="O128" i="3"/>
  <c r="R142" i="3"/>
  <c r="V142" i="3" s="1"/>
  <c r="W142" i="3" s="1"/>
  <c r="Q26" i="3"/>
  <c r="Q25" i="3" s="1"/>
  <c r="Q20" i="3" s="1"/>
  <c r="O78" i="3"/>
  <c r="R137" i="3"/>
  <c r="V137" i="3" s="1"/>
  <c r="W137" i="3" s="1"/>
  <c r="O136" i="3"/>
  <c r="R52" i="3"/>
  <c r="V52" i="3" s="1"/>
  <c r="W52" i="3" s="1"/>
  <c r="O50" i="3"/>
  <c r="R50" i="3" s="1"/>
  <c r="V50" i="3" s="1"/>
  <c r="W50" i="3" s="1"/>
  <c r="V79" i="3"/>
  <c r="W79" i="3" s="1"/>
  <c r="R141" i="3"/>
  <c r="V141" i="3" s="1"/>
  <c r="W141" i="3" s="1"/>
  <c r="O140" i="3"/>
  <c r="P68" i="3"/>
  <c r="R69" i="3"/>
  <c r="P78" i="3"/>
  <c r="U104" i="3"/>
  <c r="U155" i="3"/>
  <c r="U154" i="3" s="1"/>
  <c r="U153" i="3" s="1"/>
  <c r="U152" i="3" s="1"/>
  <c r="U151" i="3" s="1"/>
  <c r="U150" i="3" s="1"/>
  <c r="U149" i="3" s="1"/>
  <c r="R198" i="3"/>
  <c r="V47" i="3"/>
  <c r="W47" i="3" s="1"/>
  <c r="V80" i="3"/>
  <c r="W80" i="3" s="1"/>
  <c r="R187" i="3"/>
  <c r="V187" i="3" s="1"/>
  <c r="W187" i="3" s="1"/>
  <c r="R133" i="3"/>
  <c r="V133" i="3" s="1"/>
  <c r="W133" i="3" s="1"/>
  <c r="O132" i="3"/>
  <c r="R74" i="3"/>
  <c r="Q127" i="3"/>
  <c r="R172" i="3"/>
  <c r="V172" i="3" s="1"/>
  <c r="W172" i="3" s="1"/>
  <c r="R182" i="3"/>
  <c r="V182" i="3" s="1"/>
  <c r="W182" i="3" s="1"/>
  <c r="O181" i="3"/>
  <c r="R39" i="3"/>
  <c r="V39" i="3" s="1"/>
  <c r="W39" i="3" s="1"/>
  <c r="O26" i="3"/>
  <c r="R27" i="3"/>
  <c r="P44" i="3"/>
  <c r="O170" i="3"/>
  <c r="R196" i="3"/>
  <c r="V196" i="3" s="1"/>
  <c r="W196" i="3" s="1"/>
  <c r="O195" i="3"/>
  <c r="Q78" i="3"/>
  <c r="O185" i="3"/>
  <c r="R186" i="3"/>
  <c r="V186" i="3" s="1"/>
  <c r="W186" i="3" s="1"/>
  <c r="R197" i="3"/>
  <c r="V197" i="3" s="1"/>
  <c r="W197" i="3" s="1"/>
  <c r="U92" i="3"/>
  <c r="U91" i="3" s="1"/>
  <c r="U127" i="3"/>
  <c r="R176" i="3"/>
  <c r="V176" i="3" s="1"/>
  <c r="W176" i="3" s="1"/>
  <c r="O175" i="3"/>
  <c r="V99" i="3"/>
  <c r="W99" i="3" s="1"/>
  <c r="V159" i="3"/>
  <c r="W159" i="3" s="1"/>
  <c r="U32" i="3"/>
  <c r="U59" i="3"/>
  <c r="T117" i="3"/>
  <c r="AN43" i="1"/>
  <c r="AN42" i="1"/>
  <c r="AN38" i="1"/>
  <c r="AN36" i="1"/>
  <c r="AN34" i="1"/>
  <c r="AN30" i="1"/>
  <c r="AN28" i="1"/>
  <c r="AN24" i="1"/>
  <c r="AN19" i="1"/>
  <c r="AN18" i="1"/>
  <c r="AN16" i="1"/>
  <c r="AN15" i="1"/>
  <c r="AN14" i="1"/>
  <c r="AN22" i="1"/>
  <c r="AN13" i="1"/>
  <c r="P43" i="3" l="1"/>
  <c r="I68" i="3"/>
  <c r="G67" i="3"/>
  <c r="I43" i="3"/>
  <c r="S43" i="3"/>
  <c r="G262" i="3"/>
  <c r="I26" i="3"/>
  <c r="I25" i="3" s="1"/>
  <c r="I20" i="3" s="1"/>
  <c r="H67" i="3"/>
  <c r="U26" i="3"/>
  <c r="U25" i="3" s="1"/>
  <c r="U20" i="3" s="1"/>
  <c r="Q43" i="3"/>
  <c r="V27" i="3"/>
  <c r="W27" i="3" s="1"/>
  <c r="R13" i="3"/>
  <c r="H43" i="3"/>
  <c r="U68" i="3"/>
  <c r="I94" i="3"/>
  <c r="T43" i="3"/>
  <c r="R117" i="3"/>
  <c r="V117" i="3" s="1"/>
  <c r="W117" i="3" s="1"/>
  <c r="G43" i="3"/>
  <c r="Q67" i="3"/>
  <c r="V74" i="3"/>
  <c r="W74" i="3" s="1"/>
  <c r="R68" i="3"/>
  <c r="R14" i="3"/>
  <c r="R59" i="3"/>
  <c r="V59" i="3" s="1"/>
  <c r="W59" i="3" s="1"/>
  <c r="T67" i="3"/>
  <c r="R78" i="3"/>
  <c r="V78" i="3" s="1"/>
  <c r="W78" i="3" s="1"/>
  <c r="V69" i="3"/>
  <c r="W69" i="3" s="1"/>
  <c r="R83" i="3"/>
  <c r="V83" i="3" s="1"/>
  <c r="W83" i="3" s="1"/>
  <c r="S67" i="3"/>
  <c r="W17" i="3"/>
  <c r="V15" i="3"/>
  <c r="O67" i="3"/>
  <c r="W198" i="3"/>
  <c r="U43" i="3"/>
  <c r="V154" i="3"/>
  <c r="W154" i="3" s="1"/>
  <c r="R191" i="3"/>
  <c r="V191" i="3" s="1"/>
  <c r="W191" i="3" s="1"/>
  <c r="O190" i="3"/>
  <c r="V155" i="3"/>
  <c r="W155" i="3" s="1"/>
  <c r="R136" i="3"/>
  <c r="V136" i="3" s="1"/>
  <c r="W136" i="3" s="1"/>
  <c r="O135" i="3"/>
  <c r="R135" i="3" s="1"/>
  <c r="V135" i="3" s="1"/>
  <c r="W135" i="3" s="1"/>
  <c r="R181" i="3"/>
  <c r="V181" i="3" s="1"/>
  <c r="W181" i="3" s="1"/>
  <c r="O180" i="3"/>
  <c r="V91" i="3"/>
  <c r="W91" i="3" s="1"/>
  <c r="O43" i="3"/>
  <c r="R140" i="3"/>
  <c r="V140" i="3" s="1"/>
  <c r="W140" i="3" s="1"/>
  <c r="O139" i="3"/>
  <c r="R139" i="3" s="1"/>
  <c r="V139" i="3" s="1"/>
  <c r="W139" i="3" s="1"/>
  <c r="R128" i="3"/>
  <c r="V128" i="3" s="1"/>
  <c r="W128" i="3" s="1"/>
  <c r="V92" i="3"/>
  <c r="W92" i="3" s="1"/>
  <c r="V32" i="3"/>
  <c r="W32" i="3" s="1"/>
  <c r="R26" i="3"/>
  <c r="O25" i="3"/>
  <c r="P67" i="3"/>
  <c r="R185" i="3"/>
  <c r="V185" i="3" s="1"/>
  <c r="W185" i="3" s="1"/>
  <c r="O184" i="3"/>
  <c r="R184" i="3" s="1"/>
  <c r="V184" i="3" s="1"/>
  <c r="W184" i="3" s="1"/>
  <c r="R195" i="3"/>
  <c r="V195" i="3" s="1"/>
  <c r="W195" i="3" s="1"/>
  <c r="O194" i="3"/>
  <c r="R194" i="3" s="1"/>
  <c r="V194" i="3" s="1"/>
  <c r="W194" i="3" s="1"/>
  <c r="O152" i="3"/>
  <c r="R153" i="3"/>
  <c r="V153" i="3" s="1"/>
  <c r="W153" i="3" s="1"/>
  <c r="R175" i="3"/>
  <c r="V175" i="3" s="1"/>
  <c r="W175" i="3" s="1"/>
  <c r="O174" i="3"/>
  <c r="R174" i="3" s="1"/>
  <c r="V174" i="3" s="1"/>
  <c r="W174" i="3" s="1"/>
  <c r="R44" i="3"/>
  <c r="P21" i="3"/>
  <c r="R21" i="3" s="1"/>
  <c r="V21" i="3" s="1"/>
  <c r="W21" i="3" s="1"/>
  <c r="R22" i="3"/>
  <c r="V22" i="3" s="1"/>
  <c r="W22" i="3" s="1"/>
  <c r="R12" i="3"/>
  <c r="O11" i="3"/>
  <c r="R132" i="3"/>
  <c r="V132" i="3" s="1"/>
  <c r="W132" i="3" s="1"/>
  <c r="O131" i="3"/>
  <c r="R131" i="3" s="1"/>
  <c r="V131" i="3" s="1"/>
  <c r="W131" i="3" s="1"/>
  <c r="R170" i="3"/>
  <c r="V170" i="3" s="1"/>
  <c r="W170" i="3" s="1"/>
  <c r="O169" i="3"/>
  <c r="R169" i="3" s="1"/>
  <c r="V169" i="3" s="1"/>
  <c r="W169" i="3" s="1"/>
  <c r="V104" i="3"/>
  <c r="W104" i="3" s="1"/>
  <c r="U95" i="3"/>
  <c r="P370" i="1"/>
  <c r="O370" i="1"/>
  <c r="M370" i="1"/>
  <c r="L370" i="1"/>
  <c r="J370" i="1"/>
  <c r="I370" i="1"/>
  <c r="G370" i="1"/>
  <c r="F370" i="1"/>
  <c r="E370" i="1"/>
  <c r="N915" i="1"/>
  <c r="N914" i="1"/>
  <c r="N912" i="1"/>
  <c r="N911" i="1"/>
  <c r="N908" i="1"/>
  <c r="N906" i="1"/>
  <c r="N905" i="1"/>
  <c r="N901" i="1"/>
  <c r="N899" i="1"/>
  <c r="N898" i="1"/>
  <c r="N897" i="1"/>
  <c r="N895" i="1"/>
  <c r="N894" i="1"/>
  <c r="N890" i="1"/>
  <c r="N889" i="1"/>
  <c r="N884" i="1"/>
  <c r="N883" i="1"/>
  <c r="N882" i="1"/>
  <c r="N880" i="1"/>
  <c r="N879" i="1"/>
  <c r="N878" i="1"/>
  <c r="N876" i="1"/>
  <c r="N875" i="1"/>
  <c r="N874" i="1"/>
  <c r="N872" i="1"/>
  <c r="N871" i="1"/>
  <c r="N870" i="1"/>
  <c r="N868" i="1"/>
  <c r="N866" i="1"/>
  <c r="N865" i="1"/>
  <c r="N864" i="1"/>
  <c r="N862" i="1"/>
  <c r="N861" i="1"/>
  <c r="N860" i="1"/>
  <c r="N858" i="1"/>
  <c r="N857" i="1"/>
  <c r="N855" i="1"/>
  <c r="N854" i="1"/>
  <c r="N853" i="1"/>
  <c r="N851" i="1"/>
  <c r="N850" i="1"/>
  <c r="N848" i="1"/>
  <c r="N847" i="1"/>
  <c r="N846" i="1"/>
  <c r="N844" i="1"/>
  <c r="N843" i="1"/>
  <c r="N841" i="1"/>
  <c r="N839" i="1"/>
  <c r="N838" i="1"/>
  <c r="N834" i="1"/>
  <c r="N833" i="1"/>
  <c r="N831" i="1"/>
  <c r="N830" i="1"/>
  <c r="N829" i="1"/>
  <c r="N827" i="1"/>
  <c r="N826" i="1"/>
  <c r="N822" i="1"/>
  <c r="N820" i="1"/>
  <c r="N819" i="1"/>
  <c r="N818" i="1"/>
  <c r="N814" i="1"/>
  <c r="N813" i="1"/>
  <c r="N811" i="1"/>
  <c r="N810" i="1"/>
  <c r="N809" i="1"/>
  <c r="N807" i="1"/>
  <c r="N805" i="1"/>
  <c r="N804" i="1"/>
  <c r="N803" i="1"/>
  <c r="N798" i="1"/>
  <c r="N797" i="1"/>
  <c r="N796" i="1"/>
  <c r="N793" i="1"/>
  <c r="N788" i="1"/>
  <c r="N786" i="1"/>
  <c r="N782" i="1"/>
  <c r="N778" i="1"/>
  <c r="N777" i="1"/>
  <c r="N774" i="1"/>
  <c r="N773" i="1"/>
  <c r="N770" i="1"/>
  <c r="N766" i="1"/>
  <c r="N763" i="1"/>
  <c r="N762" i="1"/>
  <c r="N759" i="1"/>
  <c r="N758" i="1"/>
  <c r="N757" i="1"/>
  <c r="N753" i="1"/>
  <c r="N752" i="1"/>
  <c r="N750" i="1"/>
  <c r="N749" i="1"/>
  <c r="N748" i="1"/>
  <c r="N747" i="1"/>
  <c r="N746" i="1"/>
  <c r="N745" i="1"/>
  <c r="N703" i="1"/>
  <c r="N702" i="1"/>
  <c r="N701" i="1"/>
  <c r="N700" i="1"/>
  <c r="N699" i="1"/>
  <c r="N698" i="1"/>
  <c r="N697" i="1"/>
  <c r="N696" i="1"/>
  <c r="N695" i="1"/>
  <c r="N694" i="1"/>
  <c r="N693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7" i="1"/>
  <c r="N585" i="1"/>
  <c r="N584" i="1"/>
  <c r="N583" i="1"/>
  <c r="N582" i="1"/>
  <c r="N579" i="1"/>
  <c r="N575" i="1"/>
  <c r="N574" i="1"/>
  <c r="N572" i="1"/>
  <c r="N571" i="1"/>
  <c r="N569" i="1"/>
  <c r="N568" i="1"/>
  <c r="N567" i="1"/>
  <c r="N564" i="1"/>
  <c r="N562" i="1"/>
  <c r="N561" i="1"/>
  <c r="N560" i="1"/>
  <c r="N558" i="1"/>
  <c r="N557" i="1"/>
  <c r="N552" i="1"/>
  <c r="N551" i="1"/>
  <c r="N550" i="1"/>
  <c r="N544" i="1"/>
  <c r="N537" i="1"/>
  <c r="N536" i="1"/>
  <c r="N532" i="1"/>
  <c r="N531" i="1"/>
  <c r="N529" i="1"/>
  <c r="N527" i="1"/>
  <c r="N523" i="1"/>
  <c r="N522" i="1"/>
  <c r="N521" i="1"/>
  <c r="N519" i="1"/>
  <c r="N518" i="1"/>
  <c r="N515" i="1"/>
  <c r="N514" i="1"/>
  <c r="N513" i="1"/>
  <c r="N511" i="1"/>
  <c r="N510" i="1"/>
  <c r="N509" i="1"/>
  <c r="N506" i="1"/>
  <c r="N504" i="1"/>
  <c r="N503" i="1"/>
  <c r="N502" i="1"/>
  <c r="N500" i="1"/>
  <c r="N499" i="1"/>
  <c r="N498" i="1"/>
  <c r="N496" i="1"/>
  <c r="N495" i="1"/>
  <c r="N494" i="1"/>
  <c r="N492" i="1"/>
  <c r="N491" i="1"/>
  <c r="N490" i="1"/>
  <c r="N486" i="1"/>
  <c r="N484" i="1"/>
  <c r="N483" i="1"/>
  <c r="N482" i="1"/>
  <c r="N480" i="1"/>
  <c r="N479" i="1"/>
  <c r="N478" i="1"/>
  <c r="N475" i="1"/>
  <c r="N474" i="1"/>
  <c r="N473" i="1"/>
  <c r="N471" i="1"/>
  <c r="N470" i="1"/>
  <c r="N469" i="1"/>
  <c r="N467" i="1"/>
  <c r="N466" i="1"/>
  <c r="N463" i="1"/>
  <c r="N462" i="1"/>
  <c r="N458" i="1"/>
  <c r="N456" i="1"/>
  <c r="N455" i="1"/>
  <c r="N454" i="1"/>
  <c r="N452" i="1"/>
  <c r="N451" i="1"/>
  <c r="N450" i="1"/>
  <c r="N448" i="1"/>
  <c r="N447" i="1"/>
  <c r="N446" i="1"/>
  <c r="N444" i="1"/>
  <c r="N443" i="1"/>
  <c r="N440" i="1"/>
  <c r="N439" i="1"/>
  <c r="N438" i="1"/>
  <c r="N436" i="1"/>
  <c r="N435" i="1"/>
  <c r="N434" i="1"/>
  <c r="N432" i="1"/>
  <c r="N431" i="1"/>
  <c r="N430" i="1"/>
  <c r="N424" i="1"/>
  <c r="N421" i="1"/>
  <c r="N419" i="1"/>
  <c r="N415" i="1"/>
  <c r="N414" i="1"/>
  <c r="N410" i="1"/>
  <c r="N409" i="1"/>
  <c r="N408" i="1"/>
  <c r="N404" i="1"/>
  <c r="N402" i="1"/>
  <c r="N400" i="1"/>
  <c r="N398" i="1"/>
  <c r="N397" i="1"/>
  <c r="N396" i="1"/>
  <c r="N389" i="1"/>
  <c r="N387" i="1"/>
  <c r="N385" i="1"/>
  <c r="N384" i="1"/>
  <c r="N383" i="1"/>
  <c r="N380" i="1"/>
  <c r="N379" i="1"/>
  <c r="N378" i="1"/>
  <c r="N373" i="1"/>
  <c r="N371" i="1"/>
  <c r="N370" i="1" s="1"/>
  <c r="N368" i="1"/>
  <c r="N364" i="1"/>
  <c r="N352" i="1"/>
  <c r="N347" i="1"/>
  <c r="N345" i="1"/>
  <c r="N343" i="1"/>
  <c r="N341" i="1"/>
  <c r="N339" i="1"/>
  <c r="N337" i="1"/>
  <c r="N336" i="1"/>
  <c r="N332" i="1"/>
  <c r="N330" i="1"/>
  <c r="N328" i="1"/>
  <c r="N327" i="1"/>
  <c r="N325" i="1"/>
  <c r="N324" i="1"/>
  <c r="N323" i="1"/>
  <c r="N322" i="1"/>
  <c r="N321" i="1"/>
  <c r="N318" i="1"/>
  <c r="N317" i="1"/>
  <c r="N315" i="1"/>
  <c r="N314" i="1"/>
  <c r="N313" i="1"/>
  <c r="N312" i="1"/>
  <c r="N310" i="1"/>
  <c r="N309" i="1"/>
  <c r="N308" i="1"/>
  <c r="N306" i="1"/>
  <c r="N305" i="1"/>
  <c r="N304" i="1"/>
  <c r="N303" i="1"/>
  <c r="N302" i="1"/>
  <c r="N301" i="1"/>
  <c r="N300" i="1"/>
  <c r="N297" i="1"/>
  <c r="N294" i="1"/>
  <c r="N291" i="1"/>
  <c r="N289" i="1"/>
  <c r="N286" i="1"/>
  <c r="N285" i="1"/>
  <c r="N284" i="1"/>
  <c r="N283" i="1"/>
  <c r="N282" i="1"/>
  <c r="N281" i="1"/>
  <c r="N280" i="1"/>
  <c r="N279" i="1"/>
  <c r="N278" i="1"/>
  <c r="N277" i="1"/>
  <c r="N275" i="1"/>
  <c r="N273" i="1"/>
  <c r="N272" i="1"/>
  <c r="N268" i="1"/>
  <c r="N267" i="1"/>
  <c r="N265" i="1"/>
  <c r="N264" i="1"/>
  <c r="N263" i="1"/>
  <c r="N261" i="1"/>
  <c r="N258" i="1"/>
  <c r="N257" i="1"/>
  <c r="N256" i="1"/>
  <c r="N255" i="1"/>
  <c r="N251" i="1"/>
  <c r="N249" i="1"/>
  <c r="N244" i="1"/>
  <c r="N243" i="1"/>
  <c r="N241" i="1"/>
  <c r="N238" i="1"/>
  <c r="N233" i="1"/>
  <c r="N232" i="1"/>
  <c r="N231" i="1"/>
  <c r="N230" i="1"/>
  <c r="N228" i="1"/>
  <c r="N223" i="1"/>
  <c r="N221" i="1"/>
  <c r="N219" i="1"/>
  <c r="N216" i="1"/>
  <c r="N214" i="1"/>
  <c r="N212" i="1"/>
  <c r="N211" i="1"/>
  <c r="N210" i="1"/>
  <c r="N208" i="1"/>
  <c r="N207" i="1"/>
  <c r="N206" i="1"/>
  <c r="N205" i="1"/>
  <c r="N204" i="1"/>
  <c r="N200" i="1"/>
  <c r="N198" i="1"/>
  <c r="N197" i="1"/>
  <c r="N196" i="1"/>
  <c r="N195" i="1"/>
  <c r="N194" i="1"/>
  <c r="N193" i="1"/>
  <c r="N192" i="1"/>
  <c r="N188" i="1"/>
  <c r="N182" i="1"/>
  <c r="N181" i="1"/>
  <c r="N180" i="1"/>
  <c r="N179" i="1"/>
  <c r="N177" i="1"/>
  <c r="N176" i="1"/>
  <c r="N175" i="1"/>
  <c r="N172" i="1"/>
  <c r="N169" i="1"/>
  <c r="N164" i="1"/>
  <c r="N163" i="1"/>
  <c r="N162" i="1"/>
  <c r="N161" i="1"/>
  <c r="N160" i="1"/>
  <c r="N159" i="1"/>
  <c r="N158" i="1"/>
  <c r="N155" i="1"/>
  <c r="N153" i="1"/>
  <c r="N152" i="1"/>
  <c r="N147" i="1"/>
  <c r="N146" i="1"/>
  <c r="N143" i="1"/>
  <c r="N139" i="1"/>
  <c r="N137" i="1"/>
  <c r="N135" i="1"/>
  <c r="N133" i="1"/>
  <c r="N132" i="1"/>
  <c r="N130" i="1"/>
  <c r="N129" i="1"/>
  <c r="N128" i="1"/>
  <c r="N127" i="1"/>
  <c r="N126" i="1"/>
  <c r="N124" i="1"/>
  <c r="N122" i="1"/>
  <c r="N121" i="1"/>
  <c r="N120" i="1"/>
  <c r="N119" i="1"/>
  <c r="N117" i="1"/>
  <c r="N116" i="1"/>
  <c r="N115" i="1"/>
  <c r="N111" i="1"/>
  <c r="N108" i="1"/>
  <c r="N101" i="1"/>
  <c r="N100" i="1"/>
  <c r="N99" i="1"/>
  <c r="N96" i="1"/>
  <c r="N93" i="1"/>
  <c r="N92" i="1"/>
  <c r="N89" i="1"/>
  <c r="N88" i="1"/>
  <c r="N85" i="1"/>
  <c r="N84" i="1"/>
  <c r="N81" i="1"/>
  <c r="N80" i="1"/>
  <c r="N78" i="1"/>
  <c r="N77" i="1"/>
  <c r="N73" i="1"/>
  <c r="N72" i="1"/>
  <c r="N71" i="1"/>
  <c r="N69" i="1"/>
  <c r="N68" i="1"/>
  <c r="N66" i="1"/>
  <c r="N64" i="1"/>
  <c r="N62" i="1"/>
  <c r="N60" i="1"/>
  <c r="N58" i="1"/>
  <c r="N57" i="1"/>
  <c r="N55" i="1"/>
  <c r="N54" i="1"/>
  <c r="N53" i="1"/>
  <c r="N48" i="1"/>
  <c r="N47" i="1"/>
  <c r="N45" i="1"/>
  <c r="N43" i="1"/>
  <c r="N42" i="1"/>
  <c r="N41" i="1"/>
  <c r="N38" i="1"/>
  <c r="N36" i="1"/>
  <c r="N34" i="1"/>
  <c r="N32" i="1"/>
  <c r="N30" i="1"/>
  <c r="N28" i="1"/>
  <c r="N25" i="1"/>
  <c r="N24" i="1"/>
  <c r="N22" i="1"/>
  <c r="N21" i="1"/>
  <c r="N20" i="1"/>
  <c r="N19" i="1"/>
  <c r="N18" i="1"/>
  <c r="N17" i="1"/>
  <c r="N16" i="1"/>
  <c r="N15" i="1"/>
  <c r="N14" i="1"/>
  <c r="H915" i="1"/>
  <c r="K915" i="1" s="1"/>
  <c r="H914" i="1"/>
  <c r="K914" i="1" s="1"/>
  <c r="H912" i="1"/>
  <c r="K912" i="1" s="1"/>
  <c r="H911" i="1"/>
  <c r="K911" i="1" s="1"/>
  <c r="H908" i="1"/>
  <c r="K908" i="1" s="1"/>
  <c r="H906" i="1"/>
  <c r="R906" i="1" s="1"/>
  <c r="H905" i="1"/>
  <c r="K905" i="1" s="1"/>
  <c r="H901" i="1"/>
  <c r="K901" i="1" s="1"/>
  <c r="H899" i="1"/>
  <c r="K899" i="1" s="1"/>
  <c r="H898" i="1"/>
  <c r="K898" i="1" s="1"/>
  <c r="H897" i="1"/>
  <c r="K897" i="1" s="1"/>
  <c r="H895" i="1"/>
  <c r="K895" i="1" s="1"/>
  <c r="H894" i="1"/>
  <c r="K894" i="1" s="1"/>
  <c r="H890" i="1"/>
  <c r="K890" i="1" s="1"/>
  <c r="H889" i="1"/>
  <c r="K889" i="1" s="1"/>
  <c r="H884" i="1"/>
  <c r="R884" i="1" s="1"/>
  <c r="H883" i="1"/>
  <c r="K883" i="1" s="1"/>
  <c r="H882" i="1"/>
  <c r="K882" i="1" s="1"/>
  <c r="H880" i="1"/>
  <c r="K880" i="1" s="1"/>
  <c r="H879" i="1"/>
  <c r="K879" i="1" s="1"/>
  <c r="H878" i="1"/>
  <c r="K878" i="1" s="1"/>
  <c r="H876" i="1"/>
  <c r="K876" i="1" s="1"/>
  <c r="H875" i="1"/>
  <c r="R875" i="1" s="1"/>
  <c r="H874" i="1"/>
  <c r="R874" i="1" s="1"/>
  <c r="H872" i="1"/>
  <c r="R872" i="1" s="1"/>
  <c r="H871" i="1"/>
  <c r="K871" i="1" s="1"/>
  <c r="H870" i="1"/>
  <c r="K870" i="1" s="1"/>
  <c r="H868" i="1"/>
  <c r="R868" i="1" s="1"/>
  <c r="H866" i="1"/>
  <c r="K866" i="1" s="1"/>
  <c r="H865" i="1"/>
  <c r="K865" i="1" s="1"/>
  <c r="H864" i="1"/>
  <c r="K864" i="1" s="1"/>
  <c r="H862" i="1"/>
  <c r="R862" i="1" s="1"/>
  <c r="H861" i="1"/>
  <c r="R861" i="1" s="1"/>
  <c r="H860" i="1"/>
  <c r="K860" i="1" s="1"/>
  <c r="H858" i="1"/>
  <c r="R858" i="1" s="1"/>
  <c r="H857" i="1"/>
  <c r="R857" i="1" s="1"/>
  <c r="H855" i="1"/>
  <c r="K855" i="1" s="1"/>
  <c r="H854" i="1"/>
  <c r="K854" i="1" s="1"/>
  <c r="H853" i="1"/>
  <c r="K853" i="1" s="1"/>
  <c r="H851" i="1"/>
  <c r="K851" i="1" s="1"/>
  <c r="H850" i="1"/>
  <c r="R850" i="1" s="1"/>
  <c r="H848" i="1"/>
  <c r="K848" i="1" s="1"/>
  <c r="H847" i="1"/>
  <c r="K847" i="1" s="1"/>
  <c r="H846" i="1"/>
  <c r="R846" i="1" s="1"/>
  <c r="H844" i="1"/>
  <c r="R844" i="1" s="1"/>
  <c r="H843" i="1"/>
  <c r="K843" i="1" s="1"/>
  <c r="H841" i="1"/>
  <c r="K841" i="1" s="1"/>
  <c r="H839" i="1"/>
  <c r="K839" i="1" s="1"/>
  <c r="H838" i="1"/>
  <c r="R838" i="1" s="1"/>
  <c r="H834" i="1"/>
  <c r="K834" i="1" s="1"/>
  <c r="H833" i="1"/>
  <c r="K833" i="1" s="1"/>
  <c r="H831" i="1"/>
  <c r="K831" i="1" s="1"/>
  <c r="H830" i="1"/>
  <c r="K830" i="1" s="1"/>
  <c r="H829" i="1"/>
  <c r="R829" i="1" s="1"/>
  <c r="H827" i="1"/>
  <c r="K827" i="1" s="1"/>
  <c r="H826" i="1"/>
  <c r="R826" i="1" s="1"/>
  <c r="H822" i="1"/>
  <c r="K822" i="1" s="1"/>
  <c r="H819" i="1"/>
  <c r="K819" i="1" s="1"/>
  <c r="H818" i="1"/>
  <c r="K818" i="1" s="1"/>
  <c r="H814" i="1"/>
  <c r="R814" i="1" s="1"/>
  <c r="H813" i="1"/>
  <c r="K813" i="1" s="1"/>
  <c r="H811" i="1"/>
  <c r="K811" i="1" s="1"/>
  <c r="H810" i="1"/>
  <c r="K810" i="1" s="1"/>
  <c r="H809" i="1"/>
  <c r="K809" i="1" s="1"/>
  <c r="H807" i="1"/>
  <c r="K807" i="1" s="1"/>
  <c r="H805" i="1"/>
  <c r="K805" i="1" s="1"/>
  <c r="H804" i="1"/>
  <c r="R804" i="1" s="1"/>
  <c r="H803" i="1"/>
  <c r="K803" i="1" s="1"/>
  <c r="H798" i="1"/>
  <c r="K798" i="1" s="1"/>
  <c r="H797" i="1"/>
  <c r="K797" i="1" s="1"/>
  <c r="H796" i="1"/>
  <c r="K796" i="1" s="1"/>
  <c r="H793" i="1"/>
  <c r="K793" i="1" s="1"/>
  <c r="H788" i="1"/>
  <c r="R788" i="1" s="1"/>
  <c r="H786" i="1"/>
  <c r="K786" i="1" s="1"/>
  <c r="H782" i="1"/>
  <c r="K782" i="1" s="1"/>
  <c r="H778" i="1"/>
  <c r="K778" i="1" s="1"/>
  <c r="H777" i="1"/>
  <c r="K777" i="1" s="1"/>
  <c r="H773" i="1"/>
  <c r="K773" i="1" s="1"/>
  <c r="H770" i="1"/>
  <c r="K770" i="1" s="1"/>
  <c r="H766" i="1"/>
  <c r="R766" i="1" s="1"/>
  <c r="H763" i="1"/>
  <c r="K763" i="1" s="1"/>
  <c r="H762" i="1"/>
  <c r="R762" i="1" s="1"/>
  <c r="H759" i="1"/>
  <c r="K759" i="1" s="1"/>
  <c r="H757" i="1"/>
  <c r="K757" i="1" s="1"/>
  <c r="H753" i="1"/>
  <c r="K753" i="1" s="1"/>
  <c r="H752" i="1"/>
  <c r="R752" i="1" s="1"/>
  <c r="H750" i="1"/>
  <c r="R750" i="1" s="1"/>
  <c r="H749" i="1"/>
  <c r="R749" i="1" s="1"/>
  <c r="H748" i="1"/>
  <c r="K748" i="1" s="1"/>
  <c r="H747" i="1"/>
  <c r="K747" i="1" s="1"/>
  <c r="H746" i="1"/>
  <c r="K746" i="1" s="1"/>
  <c r="H745" i="1"/>
  <c r="K745" i="1" s="1"/>
  <c r="H703" i="1"/>
  <c r="K703" i="1" s="1"/>
  <c r="H702" i="1"/>
  <c r="K702" i="1" s="1"/>
  <c r="H701" i="1"/>
  <c r="R701" i="1" s="1"/>
  <c r="H700" i="1"/>
  <c r="R700" i="1" s="1"/>
  <c r="H699" i="1"/>
  <c r="K699" i="1" s="1"/>
  <c r="H698" i="1"/>
  <c r="K698" i="1" s="1"/>
  <c r="H697" i="1"/>
  <c r="K697" i="1" s="1"/>
  <c r="H696" i="1"/>
  <c r="K696" i="1" s="1"/>
  <c r="H695" i="1"/>
  <c r="K695" i="1" s="1"/>
  <c r="H694" i="1"/>
  <c r="R694" i="1" s="1"/>
  <c r="H693" i="1"/>
  <c r="R693" i="1" s="1"/>
  <c r="H685" i="1"/>
  <c r="K685" i="1" s="1"/>
  <c r="H684" i="1"/>
  <c r="R684" i="1" s="1"/>
  <c r="H683" i="1"/>
  <c r="R683" i="1" s="1"/>
  <c r="H682" i="1"/>
  <c r="R682" i="1" s="1"/>
  <c r="H681" i="1"/>
  <c r="K681" i="1" s="1"/>
  <c r="H680" i="1"/>
  <c r="K680" i="1" s="1"/>
  <c r="H679" i="1"/>
  <c r="K679" i="1" s="1"/>
  <c r="H678" i="1"/>
  <c r="K678" i="1" s="1"/>
  <c r="H677" i="1"/>
  <c r="R677" i="1" s="1"/>
  <c r="H676" i="1"/>
  <c r="K676" i="1" s="1"/>
  <c r="H675" i="1"/>
  <c r="K675" i="1" s="1"/>
  <c r="H674" i="1"/>
  <c r="R674" i="1" s="1"/>
  <c r="H672" i="1"/>
  <c r="K672" i="1" s="1"/>
  <c r="H671" i="1"/>
  <c r="K671" i="1" s="1"/>
  <c r="H670" i="1"/>
  <c r="K670" i="1" s="1"/>
  <c r="H669" i="1"/>
  <c r="K669" i="1" s="1"/>
  <c r="H668" i="1"/>
  <c r="K668" i="1" s="1"/>
  <c r="H667" i="1"/>
  <c r="K667" i="1" s="1"/>
  <c r="H666" i="1"/>
  <c r="R666" i="1" s="1"/>
  <c r="H665" i="1"/>
  <c r="K665" i="1" s="1"/>
  <c r="H664" i="1"/>
  <c r="R664" i="1" s="1"/>
  <c r="H663" i="1"/>
  <c r="K663" i="1" s="1"/>
  <c r="H662" i="1"/>
  <c r="R662" i="1" s="1"/>
  <c r="H661" i="1"/>
  <c r="K661" i="1" s="1"/>
  <c r="H660" i="1"/>
  <c r="K660" i="1" s="1"/>
  <c r="H659" i="1"/>
  <c r="K659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R651" i="1" s="1"/>
  <c r="H650" i="1"/>
  <c r="K650" i="1" s="1"/>
  <c r="H649" i="1"/>
  <c r="R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R639" i="1" s="1"/>
  <c r="H638" i="1"/>
  <c r="R638" i="1" s="1"/>
  <c r="H637" i="1"/>
  <c r="R637" i="1" s="1"/>
  <c r="H636" i="1"/>
  <c r="K636" i="1" s="1"/>
  <c r="H635" i="1"/>
  <c r="K635" i="1" s="1"/>
  <c r="H634" i="1"/>
  <c r="K634" i="1" s="1"/>
  <c r="H633" i="1"/>
  <c r="K633" i="1" s="1"/>
  <c r="H632" i="1"/>
  <c r="K632" i="1" s="1"/>
  <c r="H631" i="1"/>
  <c r="K631" i="1" s="1"/>
  <c r="H630" i="1"/>
  <c r="K630" i="1" s="1"/>
  <c r="H629" i="1"/>
  <c r="R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R622" i="1" s="1"/>
  <c r="H621" i="1"/>
  <c r="K621" i="1" s="1"/>
  <c r="H620" i="1"/>
  <c r="K620" i="1" s="1"/>
  <c r="H619" i="1"/>
  <c r="K619" i="1" s="1"/>
  <c r="H618" i="1"/>
  <c r="K618" i="1" s="1"/>
  <c r="H617" i="1"/>
  <c r="R617" i="1" s="1"/>
  <c r="H616" i="1"/>
  <c r="K616" i="1" s="1"/>
  <c r="H615" i="1"/>
  <c r="K615" i="1" s="1"/>
  <c r="H614" i="1"/>
  <c r="K614" i="1" s="1"/>
  <c r="H613" i="1"/>
  <c r="R613" i="1" s="1"/>
  <c r="H612" i="1"/>
  <c r="R612" i="1" s="1"/>
  <c r="H611" i="1"/>
  <c r="K611" i="1" s="1"/>
  <c r="H610" i="1"/>
  <c r="K610" i="1" s="1"/>
  <c r="H609" i="1"/>
  <c r="K609" i="1" s="1"/>
  <c r="H608" i="1"/>
  <c r="K608" i="1" s="1"/>
  <c r="H607" i="1"/>
  <c r="K607" i="1" s="1"/>
  <c r="H606" i="1"/>
  <c r="K606" i="1" s="1"/>
  <c r="H605" i="1"/>
  <c r="K605" i="1" s="1"/>
  <c r="H604" i="1"/>
  <c r="R604" i="1" s="1"/>
  <c r="H603" i="1"/>
  <c r="R603" i="1" s="1"/>
  <c r="H602" i="1"/>
  <c r="K602" i="1" s="1"/>
  <c r="H601" i="1"/>
  <c r="R601" i="1" s="1"/>
  <c r="H600" i="1"/>
  <c r="K600" i="1" s="1"/>
  <c r="H599" i="1"/>
  <c r="K599" i="1" s="1"/>
  <c r="H598" i="1"/>
  <c r="K598" i="1" s="1"/>
  <c r="H597" i="1"/>
  <c r="K597" i="1" s="1"/>
  <c r="H596" i="1"/>
  <c r="K596" i="1" s="1"/>
  <c r="H595" i="1"/>
  <c r="K595" i="1" s="1"/>
  <c r="H594" i="1"/>
  <c r="K594" i="1" s="1"/>
  <c r="H593" i="1"/>
  <c r="K593" i="1" s="1"/>
  <c r="H592" i="1"/>
  <c r="R592" i="1" s="1"/>
  <c r="H591" i="1"/>
  <c r="K591" i="1" s="1"/>
  <c r="H590" i="1"/>
  <c r="K590" i="1" s="1"/>
  <c r="H589" i="1"/>
  <c r="K589" i="1" s="1"/>
  <c r="H587" i="1"/>
  <c r="R587" i="1" s="1"/>
  <c r="H585" i="1"/>
  <c r="K585" i="1" s="1"/>
  <c r="H584" i="1"/>
  <c r="R584" i="1" s="1"/>
  <c r="H583" i="1"/>
  <c r="K583" i="1" s="1"/>
  <c r="H582" i="1"/>
  <c r="K582" i="1" s="1"/>
  <c r="H579" i="1"/>
  <c r="K579" i="1" s="1"/>
  <c r="H575" i="1"/>
  <c r="K575" i="1" s="1"/>
  <c r="H574" i="1"/>
  <c r="K574" i="1" s="1"/>
  <c r="H572" i="1"/>
  <c r="K572" i="1" s="1"/>
  <c r="H571" i="1"/>
  <c r="K571" i="1" s="1"/>
  <c r="H569" i="1"/>
  <c r="K569" i="1" s="1"/>
  <c r="H568" i="1"/>
  <c r="K568" i="1" s="1"/>
  <c r="H567" i="1"/>
  <c r="R567" i="1" s="1"/>
  <c r="H564" i="1"/>
  <c r="K564" i="1" s="1"/>
  <c r="H562" i="1"/>
  <c r="K562" i="1" s="1"/>
  <c r="H561" i="1"/>
  <c r="R561" i="1" s="1"/>
  <c r="H560" i="1"/>
  <c r="K560" i="1" s="1"/>
  <c r="H558" i="1"/>
  <c r="K558" i="1" s="1"/>
  <c r="H557" i="1"/>
  <c r="K557" i="1" s="1"/>
  <c r="H552" i="1"/>
  <c r="K552" i="1" s="1"/>
  <c r="H551" i="1"/>
  <c r="K551" i="1" s="1"/>
  <c r="H550" i="1"/>
  <c r="R550" i="1" s="1"/>
  <c r="H544" i="1"/>
  <c r="K544" i="1" s="1"/>
  <c r="H537" i="1"/>
  <c r="R537" i="1" s="1"/>
  <c r="H536" i="1"/>
  <c r="K536" i="1" s="1"/>
  <c r="H532" i="1"/>
  <c r="K532" i="1" s="1"/>
  <c r="H531" i="1"/>
  <c r="K531" i="1" s="1"/>
  <c r="H529" i="1"/>
  <c r="K529" i="1" s="1"/>
  <c r="H527" i="1"/>
  <c r="K527" i="1" s="1"/>
  <c r="H523" i="1"/>
  <c r="K523" i="1" s="1"/>
  <c r="H522" i="1"/>
  <c r="K522" i="1" s="1"/>
  <c r="H521" i="1"/>
  <c r="K521" i="1" s="1"/>
  <c r="H519" i="1"/>
  <c r="K519" i="1" s="1"/>
  <c r="H518" i="1"/>
  <c r="K518" i="1" s="1"/>
  <c r="H515" i="1"/>
  <c r="K515" i="1" s="1"/>
  <c r="H514" i="1"/>
  <c r="K514" i="1" s="1"/>
  <c r="H513" i="1"/>
  <c r="K513" i="1" s="1"/>
  <c r="H511" i="1"/>
  <c r="K511" i="1" s="1"/>
  <c r="H510" i="1"/>
  <c r="R510" i="1" s="1"/>
  <c r="H509" i="1"/>
  <c r="K509" i="1" s="1"/>
  <c r="H506" i="1"/>
  <c r="K506" i="1" s="1"/>
  <c r="H504" i="1"/>
  <c r="K504" i="1" s="1"/>
  <c r="H503" i="1"/>
  <c r="K503" i="1" s="1"/>
  <c r="H502" i="1"/>
  <c r="K502" i="1" s="1"/>
  <c r="H500" i="1"/>
  <c r="K500" i="1" s="1"/>
  <c r="H499" i="1"/>
  <c r="K499" i="1" s="1"/>
  <c r="H498" i="1"/>
  <c r="K498" i="1" s="1"/>
  <c r="H496" i="1"/>
  <c r="R496" i="1" s="1"/>
  <c r="H495" i="1"/>
  <c r="K495" i="1" s="1"/>
  <c r="H494" i="1"/>
  <c r="K494" i="1" s="1"/>
  <c r="H492" i="1"/>
  <c r="K492" i="1" s="1"/>
  <c r="H491" i="1"/>
  <c r="K491" i="1" s="1"/>
  <c r="H490" i="1"/>
  <c r="K490" i="1" s="1"/>
  <c r="H486" i="1"/>
  <c r="R486" i="1" s="1"/>
  <c r="H484" i="1"/>
  <c r="K484" i="1" s="1"/>
  <c r="H483" i="1"/>
  <c r="R483" i="1" s="1"/>
  <c r="H482" i="1"/>
  <c r="R482" i="1" s="1"/>
  <c r="H480" i="1"/>
  <c r="K480" i="1" s="1"/>
  <c r="H479" i="1"/>
  <c r="K479" i="1" s="1"/>
  <c r="H478" i="1"/>
  <c r="K478" i="1" s="1"/>
  <c r="H475" i="1"/>
  <c r="K475" i="1" s="1"/>
  <c r="H474" i="1"/>
  <c r="K474" i="1" s="1"/>
  <c r="H473" i="1"/>
  <c r="R473" i="1" s="1"/>
  <c r="H471" i="1"/>
  <c r="K471" i="1" s="1"/>
  <c r="H470" i="1"/>
  <c r="K470" i="1" s="1"/>
  <c r="H469" i="1"/>
  <c r="K469" i="1" s="1"/>
  <c r="H467" i="1"/>
  <c r="K467" i="1" s="1"/>
  <c r="H466" i="1"/>
  <c r="K466" i="1" s="1"/>
  <c r="H463" i="1"/>
  <c r="K463" i="1" s="1"/>
  <c r="H462" i="1"/>
  <c r="K462" i="1" s="1"/>
  <c r="H458" i="1"/>
  <c r="K458" i="1" s="1"/>
  <c r="H455" i="1"/>
  <c r="R455" i="1" s="1"/>
  <c r="H454" i="1"/>
  <c r="K454" i="1" s="1"/>
  <c r="H452" i="1"/>
  <c r="K452" i="1" s="1"/>
  <c r="H451" i="1"/>
  <c r="K451" i="1" s="1"/>
  <c r="H450" i="1"/>
  <c r="K450" i="1" s="1"/>
  <c r="H448" i="1"/>
  <c r="R448" i="1" s="1"/>
  <c r="H447" i="1"/>
  <c r="K447" i="1" s="1"/>
  <c r="H446" i="1"/>
  <c r="K446" i="1" s="1"/>
  <c r="H444" i="1"/>
  <c r="K444" i="1" s="1"/>
  <c r="H443" i="1"/>
  <c r="R443" i="1" s="1"/>
  <c r="H440" i="1"/>
  <c r="K440" i="1" s="1"/>
  <c r="H439" i="1"/>
  <c r="R439" i="1" s="1"/>
  <c r="H438" i="1"/>
  <c r="K438" i="1" s="1"/>
  <c r="H436" i="1"/>
  <c r="K436" i="1" s="1"/>
  <c r="H435" i="1"/>
  <c r="K435" i="1" s="1"/>
  <c r="H434" i="1"/>
  <c r="R434" i="1" s="1"/>
  <c r="H432" i="1"/>
  <c r="R432" i="1" s="1"/>
  <c r="H431" i="1"/>
  <c r="R431" i="1" s="1"/>
  <c r="H430" i="1"/>
  <c r="K430" i="1" s="1"/>
  <c r="H424" i="1"/>
  <c r="K424" i="1" s="1"/>
  <c r="H421" i="1"/>
  <c r="K421" i="1" s="1"/>
  <c r="H419" i="1"/>
  <c r="R419" i="1" s="1"/>
  <c r="H415" i="1"/>
  <c r="K415" i="1" s="1"/>
  <c r="H414" i="1"/>
  <c r="K414" i="1" s="1"/>
  <c r="H410" i="1"/>
  <c r="K410" i="1" s="1"/>
  <c r="H409" i="1"/>
  <c r="K409" i="1" s="1"/>
  <c r="H408" i="1"/>
  <c r="R408" i="1" s="1"/>
  <c r="H402" i="1"/>
  <c r="R402" i="1" s="1"/>
  <c r="H400" i="1"/>
  <c r="K400" i="1" s="1"/>
  <c r="H397" i="1"/>
  <c r="R397" i="1" s="1"/>
  <c r="H396" i="1"/>
  <c r="K396" i="1" s="1"/>
  <c r="H389" i="1"/>
  <c r="K389" i="1" s="1"/>
  <c r="H387" i="1"/>
  <c r="K387" i="1" s="1"/>
  <c r="H385" i="1"/>
  <c r="K385" i="1" s="1"/>
  <c r="H384" i="1"/>
  <c r="K384" i="1" s="1"/>
  <c r="H383" i="1"/>
  <c r="K383" i="1" s="1"/>
  <c r="H380" i="1"/>
  <c r="R380" i="1" s="1"/>
  <c r="H379" i="1"/>
  <c r="H378" i="1"/>
  <c r="R378" i="1" s="1"/>
  <c r="H373" i="1"/>
  <c r="K373" i="1" s="1"/>
  <c r="H371" i="1"/>
  <c r="K371" i="1" s="1"/>
  <c r="K370" i="1" s="1"/>
  <c r="H368" i="1"/>
  <c r="K368" i="1" s="1"/>
  <c r="H364" i="1"/>
  <c r="K364" i="1" s="1"/>
  <c r="H352" i="1"/>
  <c r="K352" i="1" s="1"/>
  <c r="H347" i="1"/>
  <c r="K347" i="1" s="1"/>
  <c r="H345" i="1"/>
  <c r="K345" i="1" s="1"/>
  <c r="H343" i="1"/>
  <c r="K343" i="1" s="1"/>
  <c r="H341" i="1"/>
  <c r="K341" i="1" s="1"/>
  <c r="H339" i="1"/>
  <c r="K339" i="1" s="1"/>
  <c r="H337" i="1"/>
  <c r="K337" i="1" s="1"/>
  <c r="H336" i="1"/>
  <c r="R336" i="1" s="1"/>
  <c r="H332" i="1"/>
  <c r="K332" i="1" s="1"/>
  <c r="H330" i="1"/>
  <c r="R330" i="1" s="1"/>
  <c r="H328" i="1"/>
  <c r="K328" i="1" s="1"/>
  <c r="H327" i="1"/>
  <c r="K327" i="1" s="1"/>
  <c r="H325" i="1"/>
  <c r="K325" i="1" s="1"/>
  <c r="H324" i="1"/>
  <c r="K324" i="1" s="1"/>
  <c r="H323" i="1"/>
  <c r="K323" i="1" s="1"/>
  <c r="H322" i="1"/>
  <c r="K322" i="1" s="1"/>
  <c r="H321" i="1"/>
  <c r="K321" i="1" s="1"/>
  <c r="H318" i="1"/>
  <c r="R318" i="1" s="1"/>
  <c r="H317" i="1"/>
  <c r="R317" i="1" s="1"/>
  <c r="H315" i="1"/>
  <c r="K315" i="1" s="1"/>
  <c r="H313" i="1"/>
  <c r="K313" i="1" s="1"/>
  <c r="H312" i="1"/>
  <c r="K312" i="1" s="1"/>
  <c r="H310" i="1"/>
  <c r="K310" i="1" s="1"/>
  <c r="H309" i="1"/>
  <c r="R309" i="1" s="1"/>
  <c r="H308" i="1"/>
  <c r="K308" i="1" s="1"/>
  <c r="H306" i="1"/>
  <c r="K306" i="1" s="1"/>
  <c r="H305" i="1"/>
  <c r="K305" i="1" s="1"/>
  <c r="H304" i="1"/>
  <c r="K304" i="1" s="1"/>
  <c r="H303" i="1"/>
  <c r="K303" i="1" s="1"/>
  <c r="H302" i="1"/>
  <c r="K302" i="1" s="1"/>
  <c r="H301" i="1"/>
  <c r="R301" i="1" s="1"/>
  <c r="H300" i="1"/>
  <c r="K300" i="1" s="1"/>
  <c r="H297" i="1"/>
  <c r="K297" i="1" s="1"/>
  <c r="H294" i="1"/>
  <c r="K294" i="1" s="1"/>
  <c r="H291" i="1"/>
  <c r="K291" i="1" s="1"/>
  <c r="H289" i="1"/>
  <c r="K289" i="1" s="1"/>
  <c r="H286" i="1"/>
  <c r="K286" i="1" s="1"/>
  <c r="H285" i="1"/>
  <c r="R285" i="1" s="1"/>
  <c r="H284" i="1"/>
  <c r="K284" i="1" s="1"/>
  <c r="H283" i="1"/>
  <c r="K283" i="1" s="1"/>
  <c r="H282" i="1"/>
  <c r="K282" i="1" s="1"/>
  <c r="H281" i="1"/>
  <c r="R281" i="1" s="1"/>
  <c r="H280" i="1"/>
  <c r="R280" i="1" s="1"/>
  <c r="H279" i="1"/>
  <c r="K279" i="1" s="1"/>
  <c r="H278" i="1"/>
  <c r="K278" i="1" s="1"/>
  <c r="H277" i="1"/>
  <c r="K277" i="1" s="1"/>
  <c r="H275" i="1"/>
  <c r="K275" i="1" s="1"/>
  <c r="H273" i="1"/>
  <c r="R273" i="1" s="1"/>
  <c r="H272" i="1"/>
  <c r="K272" i="1" s="1"/>
  <c r="H268" i="1"/>
  <c r="K268" i="1" s="1"/>
  <c r="H267" i="1"/>
  <c r="K267" i="1" s="1"/>
  <c r="H265" i="1"/>
  <c r="K265" i="1" s="1"/>
  <c r="H264" i="1"/>
  <c r="K264" i="1" s="1"/>
  <c r="H263" i="1"/>
  <c r="K263" i="1" s="1"/>
  <c r="H261" i="1"/>
  <c r="R261" i="1" s="1"/>
  <c r="H258" i="1"/>
  <c r="K258" i="1" s="1"/>
  <c r="H257" i="1"/>
  <c r="K257" i="1" s="1"/>
  <c r="H256" i="1"/>
  <c r="K256" i="1" s="1"/>
  <c r="H255" i="1"/>
  <c r="R255" i="1" s="1"/>
  <c r="H251" i="1"/>
  <c r="K251" i="1" s="1"/>
  <c r="H249" i="1"/>
  <c r="K249" i="1" s="1"/>
  <c r="H244" i="1"/>
  <c r="R244" i="1" s="1"/>
  <c r="H243" i="1"/>
  <c r="K243" i="1" s="1"/>
  <c r="H241" i="1"/>
  <c r="K241" i="1" s="1"/>
  <c r="H238" i="1"/>
  <c r="R238" i="1" s="1"/>
  <c r="H233" i="1"/>
  <c r="K233" i="1" s="1"/>
  <c r="H232" i="1"/>
  <c r="K232" i="1" s="1"/>
  <c r="H231" i="1"/>
  <c r="K231" i="1" s="1"/>
  <c r="H230" i="1"/>
  <c r="K230" i="1" s="1"/>
  <c r="H228" i="1"/>
  <c r="R228" i="1" s="1"/>
  <c r="H223" i="1"/>
  <c r="K223" i="1" s="1"/>
  <c r="H221" i="1"/>
  <c r="K221" i="1" s="1"/>
  <c r="H219" i="1"/>
  <c r="K219" i="1" s="1"/>
  <c r="H216" i="1"/>
  <c r="K216" i="1" s="1"/>
  <c r="H214" i="1"/>
  <c r="K214" i="1" s="1"/>
  <c r="H212" i="1"/>
  <c r="K212" i="1" s="1"/>
  <c r="H211" i="1"/>
  <c r="K211" i="1" s="1"/>
  <c r="H210" i="1"/>
  <c r="K210" i="1" s="1"/>
  <c r="H208" i="1"/>
  <c r="K208" i="1" s="1"/>
  <c r="H207" i="1"/>
  <c r="K207" i="1" s="1"/>
  <c r="H206" i="1"/>
  <c r="K206" i="1" s="1"/>
  <c r="H205" i="1"/>
  <c r="K205" i="1" s="1"/>
  <c r="H204" i="1"/>
  <c r="R204" i="1" s="1"/>
  <c r="H200" i="1"/>
  <c r="K200" i="1" s="1"/>
  <c r="H198" i="1"/>
  <c r="K198" i="1" s="1"/>
  <c r="H197" i="1"/>
  <c r="K197" i="1" s="1"/>
  <c r="H196" i="1"/>
  <c r="K196" i="1" s="1"/>
  <c r="H195" i="1"/>
  <c r="R195" i="1" s="1"/>
  <c r="H194" i="1"/>
  <c r="K194" i="1" s="1"/>
  <c r="H193" i="1"/>
  <c r="K193" i="1" s="1"/>
  <c r="H192" i="1"/>
  <c r="R192" i="1" s="1"/>
  <c r="H188" i="1"/>
  <c r="K188" i="1" s="1"/>
  <c r="H182" i="1"/>
  <c r="K182" i="1" s="1"/>
  <c r="H181" i="1"/>
  <c r="K181" i="1" s="1"/>
  <c r="H180" i="1"/>
  <c r="R180" i="1" s="1"/>
  <c r="H179" i="1"/>
  <c r="R179" i="1" s="1"/>
  <c r="H177" i="1"/>
  <c r="K177" i="1" s="1"/>
  <c r="H176" i="1"/>
  <c r="R176" i="1" s="1"/>
  <c r="H175" i="1"/>
  <c r="K175" i="1" s="1"/>
  <c r="H172" i="1"/>
  <c r="R172" i="1" s="1"/>
  <c r="H169" i="1"/>
  <c r="K169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R159" i="1" s="1"/>
  <c r="H158" i="1"/>
  <c r="R158" i="1" s="1"/>
  <c r="H155" i="1"/>
  <c r="K155" i="1" s="1"/>
  <c r="H153" i="1"/>
  <c r="K153" i="1" s="1"/>
  <c r="H152" i="1"/>
  <c r="K152" i="1" s="1"/>
  <c r="H147" i="1"/>
  <c r="R147" i="1" s="1"/>
  <c r="H146" i="1"/>
  <c r="R146" i="1" s="1"/>
  <c r="H143" i="1"/>
  <c r="R143" i="1" s="1"/>
  <c r="H139" i="1"/>
  <c r="K139" i="1" s="1"/>
  <c r="H137" i="1"/>
  <c r="K137" i="1" s="1"/>
  <c r="H135" i="1"/>
  <c r="K135" i="1" s="1"/>
  <c r="H133" i="1"/>
  <c r="R133" i="1" s="1"/>
  <c r="H132" i="1"/>
  <c r="R132" i="1" s="1"/>
  <c r="H130" i="1"/>
  <c r="R130" i="1" s="1"/>
  <c r="H129" i="1"/>
  <c r="K129" i="1" s="1"/>
  <c r="H128" i="1"/>
  <c r="K128" i="1" s="1"/>
  <c r="H127" i="1"/>
  <c r="K127" i="1" s="1"/>
  <c r="H126" i="1"/>
  <c r="K126" i="1" s="1"/>
  <c r="H124" i="1"/>
  <c r="K124" i="1" s="1"/>
  <c r="H122" i="1"/>
  <c r="K122" i="1" s="1"/>
  <c r="H121" i="1"/>
  <c r="K121" i="1" s="1"/>
  <c r="H120" i="1"/>
  <c r="K120" i="1" s="1"/>
  <c r="H119" i="1"/>
  <c r="K119" i="1" s="1"/>
  <c r="H117" i="1"/>
  <c r="R117" i="1" s="1"/>
  <c r="H116" i="1"/>
  <c r="R116" i="1" s="1"/>
  <c r="H115" i="1"/>
  <c r="K115" i="1" s="1"/>
  <c r="H111" i="1"/>
  <c r="K111" i="1" s="1"/>
  <c r="H108" i="1"/>
  <c r="R108" i="1" s="1"/>
  <c r="H101" i="1"/>
  <c r="K101" i="1" s="1"/>
  <c r="H100" i="1"/>
  <c r="K100" i="1" s="1"/>
  <c r="H99" i="1"/>
  <c r="K99" i="1" s="1"/>
  <c r="H96" i="1"/>
  <c r="K96" i="1" s="1"/>
  <c r="H93" i="1"/>
  <c r="R93" i="1" s="1"/>
  <c r="H92" i="1"/>
  <c r="K92" i="1" s="1"/>
  <c r="H89" i="1"/>
  <c r="K89" i="1" s="1"/>
  <c r="H88" i="1"/>
  <c r="K88" i="1" s="1"/>
  <c r="H85" i="1"/>
  <c r="K85" i="1" s="1"/>
  <c r="H84" i="1"/>
  <c r="R84" i="1" s="1"/>
  <c r="H81" i="1"/>
  <c r="K81" i="1" s="1"/>
  <c r="H80" i="1"/>
  <c r="K80" i="1" s="1"/>
  <c r="H78" i="1"/>
  <c r="K78" i="1" s="1"/>
  <c r="H77" i="1"/>
  <c r="R77" i="1" s="1"/>
  <c r="H73" i="1"/>
  <c r="K73" i="1" s="1"/>
  <c r="H72" i="1"/>
  <c r="K72" i="1" s="1"/>
  <c r="H71" i="1"/>
  <c r="K71" i="1" s="1"/>
  <c r="H69" i="1"/>
  <c r="K69" i="1" s="1"/>
  <c r="H68" i="1"/>
  <c r="K68" i="1" s="1"/>
  <c r="H66" i="1"/>
  <c r="K66" i="1" s="1"/>
  <c r="H64" i="1"/>
  <c r="K64" i="1" s="1"/>
  <c r="H62" i="1"/>
  <c r="K62" i="1" s="1"/>
  <c r="H60" i="1"/>
  <c r="K60" i="1" s="1"/>
  <c r="H58" i="1"/>
  <c r="R58" i="1" s="1"/>
  <c r="H57" i="1"/>
  <c r="K57" i="1" s="1"/>
  <c r="H55" i="1"/>
  <c r="K55" i="1" s="1"/>
  <c r="H54" i="1"/>
  <c r="R54" i="1" s="1"/>
  <c r="H53" i="1"/>
  <c r="R53" i="1" s="1"/>
  <c r="H48" i="1"/>
  <c r="K48" i="1" s="1"/>
  <c r="H47" i="1"/>
  <c r="K47" i="1" s="1"/>
  <c r="H45" i="1"/>
  <c r="K45" i="1" s="1"/>
  <c r="H43" i="1"/>
  <c r="R43" i="1" s="1"/>
  <c r="H42" i="1"/>
  <c r="R42" i="1" s="1"/>
  <c r="H41" i="1"/>
  <c r="K41" i="1" s="1"/>
  <c r="H38" i="1"/>
  <c r="K38" i="1" s="1"/>
  <c r="H36" i="1"/>
  <c r="K36" i="1" s="1"/>
  <c r="H34" i="1"/>
  <c r="K34" i="1" s="1"/>
  <c r="H32" i="1"/>
  <c r="R32" i="1" s="1"/>
  <c r="H30" i="1"/>
  <c r="K30" i="1" s="1"/>
  <c r="H28" i="1"/>
  <c r="R28" i="1" s="1"/>
  <c r="H25" i="1"/>
  <c r="K25" i="1" s="1"/>
  <c r="H24" i="1"/>
  <c r="K24" i="1" s="1"/>
  <c r="H22" i="1"/>
  <c r="R22" i="1" s="1"/>
  <c r="H21" i="1"/>
  <c r="R21" i="1" s="1"/>
  <c r="AN21" i="1" s="1"/>
  <c r="H20" i="1"/>
  <c r="K20" i="1" s="1"/>
  <c r="H19" i="1"/>
  <c r="R19" i="1" s="1"/>
  <c r="H18" i="1"/>
  <c r="K18" i="1" s="1"/>
  <c r="H17" i="1"/>
  <c r="R17" i="1" s="1"/>
  <c r="AN17" i="1" s="1"/>
  <c r="H16" i="1"/>
  <c r="K16" i="1" s="1"/>
  <c r="H14" i="1"/>
  <c r="K14" i="1" s="1"/>
  <c r="H13" i="1"/>
  <c r="R13" i="1" s="1"/>
  <c r="F398" i="1"/>
  <c r="H398" i="1" s="1"/>
  <c r="K398" i="1" s="1"/>
  <c r="F404" i="1"/>
  <c r="H404" i="1" s="1"/>
  <c r="K404" i="1" s="1"/>
  <c r="F456" i="1"/>
  <c r="H456" i="1" s="1"/>
  <c r="R456" i="1" s="1"/>
  <c r="E820" i="1"/>
  <c r="H820" i="1" s="1"/>
  <c r="K820" i="1" s="1"/>
  <c r="E774" i="1"/>
  <c r="H774" i="1" s="1"/>
  <c r="K774" i="1" s="1"/>
  <c r="E758" i="1"/>
  <c r="E756" i="1" s="1"/>
  <c r="E755" i="1" s="1"/>
  <c r="Q915" i="1"/>
  <c r="Q914" i="1"/>
  <c r="Q912" i="1"/>
  <c r="Q911" i="1"/>
  <c r="Q908" i="1"/>
  <c r="Q907" i="1" s="1"/>
  <c r="Q906" i="1"/>
  <c r="Q905" i="1"/>
  <c r="Q901" i="1"/>
  <c r="Q900" i="1" s="1"/>
  <c r="Q899" i="1"/>
  <c r="Q898" i="1"/>
  <c r="Q897" i="1"/>
  <c r="Q895" i="1"/>
  <c r="Q894" i="1"/>
  <c r="Q890" i="1"/>
  <c r="Q889" i="1"/>
  <c r="Q884" i="1"/>
  <c r="Q883" i="1"/>
  <c r="Q882" i="1"/>
  <c r="Q880" i="1"/>
  <c r="Q879" i="1"/>
  <c r="Q878" i="1"/>
  <c r="Q876" i="1"/>
  <c r="Q875" i="1"/>
  <c r="Q874" i="1"/>
  <c r="Q872" i="1"/>
  <c r="Q871" i="1"/>
  <c r="Q870" i="1"/>
  <c r="Q868" i="1"/>
  <c r="Q867" i="1" s="1"/>
  <c r="Q866" i="1"/>
  <c r="Q865" i="1"/>
  <c r="Q864" i="1"/>
  <c r="Q862" i="1"/>
  <c r="Q861" i="1"/>
  <c r="Q860" i="1"/>
  <c r="Q858" i="1"/>
  <c r="Q857" i="1"/>
  <c r="Q855" i="1"/>
  <c r="Q854" i="1"/>
  <c r="Q853" i="1"/>
  <c r="Q851" i="1"/>
  <c r="Q850" i="1"/>
  <c r="Q848" i="1"/>
  <c r="Q847" i="1"/>
  <c r="Q846" i="1"/>
  <c r="Q844" i="1"/>
  <c r="Q843" i="1"/>
  <c r="Q841" i="1"/>
  <c r="Q840" i="1" s="1"/>
  <c r="Q839" i="1"/>
  <c r="Q838" i="1"/>
  <c r="Q834" i="1"/>
  <c r="Q833" i="1"/>
  <c r="Q831" i="1"/>
  <c r="Q830" i="1"/>
  <c r="Q829" i="1"/>
  <c r="Q827" i="1"/>
  <c r="Q826" i="1"/>
  <c r="Q822" i="1"/>
  <c r="Q821" i="1" s="1"/>
  <c r="Q820" i="1"/>
  <c r="Q819" i="1"/>
  <c r="Q818" i="1"/>
  <c r="Q814" i="1"/>
  <c r="Q813" i="1"/>
  <c r="Q811" i="1"/>
  <c r="Q810" i="1"/>
  <c r="Q809" i="1"/>
  <c r="Q807" i="1"/>
  <c r="Q806" i="1" s="1"/>
  <c r="Q805" i="1"/>
  <c r="Q804" i="1"/>
  <c r="Q803" i="1"/>
  <c r="Q798" i="1"/>
  <c r="Q797" i="1"/>
  <c r="Q796" i="1"/>
  <c r="Q793" i="1"/>
  <c r="Q792" i="1" s="1"/>
  <c r="Q791" i="1" s="1"/>
  <c r="Q790" i="1" s="1"/>
  <c r="Q788" i="1"/>
  <c r="Q787" i="1" s="1"/>
  <c r="Q786" i="1"/>
  <c r="Q785" i="1" s="1"/>
  <c r="Q778" i="1"/>
  <c r="Q777" i="1"/>
  <c r="Q774" i="1"/>
  <c r="Q773" i="1"/>
  <c r="Q770" i="1"/>
  <c r="Q769" i="1" s="1"/>
  <c r="Q768" i="1" s="1"/>
  <c r="Q766" i="1"/>
  <c r="Q765" i="1" s="1"/>
  <c r="Q764" i="1" s="1"/>
  <c r="Q763" i="1"/>
  <c r="Q762" i="1"/>
  <c r="Q759" i="1"/>
  <c r="Q758" i="1"/>
  <c r="Q757" i="1"/>
  <c r="Q753" i="1"/>
  <c r="Q752" i="1"/>
  <c r="Q750" i="1"/>
  <c r="Q749" i="1"/>
  <c r="Q748" i="1"/>
  <c r="Q747" i="1"/>
  <c r="Q746" i="1"/>
  <c r="Q745" i="1"/>
  <c r="Q703" i="1"/>
  <c r="Q702" i="1"/>
  <c r="Q701" i="1"/>
  <c r="Q700" i="1"/>
  <c r="Q699" i="1"/>
  <c r="Q698" i="1"/>
  <c r="Q697" i="1"/>
  <c r="Q696" i="1"/>
  <c r="Q695" i="1"/>
  <c r="Q694" i="1"/>
  <c r="Q693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7" i="1"/>
  <c r="Q585" i="1"/>
  <c r="Q584" i="1"/>
  <c r="Q583" i="1"/>
  <c r="Q582" i="1"/>
  <c r="Q579" i="1"/>
  <c r="Q578" i="1" s="1"/>
  <c r="Q577" i="1" s="1"/>
  <c r="Q576" i="1" s="1"/>
  <c r="Q575" i="1"/>
  <c r="Q574" i="1"/>
  <c r="Q572" i="1"/>
  <c r="Q571" i="1"/>
  <c r="Q569" i="1"/>
  <c r="Q568" i="1"/>
  <c r="Q567" i="1"/>
  <c r="Q564" i="1"/>
  <c r="Q563" i="1" s="1"/>
  <c r="Q562" i="1"/>
  <c r="Q561" i="1"/>
  <c r="Q560" i="1"/>
  <c r="Q558" i="1"/>
  <c r="Q557" i="1"/>
  <c r="Q552" i="1"/>
  <c r="Q551" i="1"/>
  <c r="Q550" i="1"/>
  <c r="Q544" i="1"/>
  <c r="Q543" i="1" s="1"/>
  <c r="Q542" i="1" s="1"/>
  <c r="Q537" i="1"/>
  <c r="Q536" i="1"/>
  <c r="Q532" i="1"/>
  <c r="Q531" i="1"/>
  <c r="Q529" i="1"/>
  <c r="Q527" i="1"/>
  <c r="Q523" i="1"/>
  <c r="Q522" i="1"/>
  <c r="Q521" i="1"/>
  <c r="Q519" i="1"/>
  <c r="Q518" i="1"/>
  <c r="Q515" i="1"/>
  <c r="Q514" i="1"/>
  <c r="Q513" i="1"/>
  <c r="Q511" i="1"/>
  <c r="Q510" i="1"/>
  <c r="Q509" i="1"/>
  <c r="Q506" i="1"/>
  <c r="Q505" i="1" s="1"/>
  <c r="Q504" i="1"/>
  <c r="Q503" i="1"/>
  <c r="Q502" i="1"/>
  <c r="Q500" i="1"/>
  <c r="Q499" i="1"/>
  <c r="Q498" i="1"/>
  <c r="Q496" i="1"/>
  <c r="Q495" i="1"/>
  <c r="Q494" i="1"/>
  <c r="Q492" i="1"/>
  <c r="Q491" i="1"/>
  <c r="Q490" i="1"/>
  <c r="Q486" i="1"/>
  <c r="Q485" i="1" s="1"/>
  <c r="Q484" i="1"/>
  <c r="Q483" i="1"/>
  <c r="Q482" i="1"/>
  <c r="Q480" i="1"/>
  <c r="Q479" i="1"/>
  <c r="Q478" i="1"/>
  <c r="Q475" i="1"/>
  <c r="Q474" i="1"/>
  <c r="Q473" i="1"/>
  <c r="Q471" i="1"/>
  <c r="Q470" i="1"/>
  <c r="Q469" i="1"/>
  <c r="Q467" i="1"/>
  <c r="Q466" i="1"/>
  <c r="Q463" i="1"/>
  <c r="Q462" i="1"/>
  <c r="Q458" i="1"/>
  <c r="Q457" i="1" s="1"/>
  <c r="Q456" i="1"/>
  <c r="Q455" i="1"/>
  <c r="Q454" i="1"/>
  <c r="Q452" i="1"/>
  <c r="Q451" i="1"/>
  <c r="Q450" i="1"/>
  <c r="Q448" i="1"/>
  <c r="Q447" i="1"/>
  <c r="Q446" i="1"/>
  <c r="Q444" i="1"/>
  <c r="Q443" i="1"/>
  <c r="Q440" i="1"/>
  <c r="Q439" i="1"/>
  <c r="Q438" i="1"/>
  <c r="Q436" i="1"/>
  <c r="Q435" i="1"/>
  <c r="Q434" i="1"/>
  <c r="Q432" i="1"/>
  <c r="Q431" i="1"/>
  <c r="Q430" i="1"/>
  <c r="Q424" i="1"/>
  <c r="Q423" i="1" s="1"/>
  <c r="Q422" i="1" s="1"/>
  <c r="Q421" i="1"/>
  <c r="Q419" i="1"/>
  <c r="Q415" i="1"/>
  <c r="Q414" i="1"/>
  <c r="Q410" i="1"/>
  <c r="Q409" i="1"/>
  <c r="Q408" i="1"/>
  <c r="Q404" i="1"/>
  <c r="Q402" i="1"/>
  <c r="Q400" i="1"/>
  <c r="Q399" i="1" s="1"/>
  <c r="Q398" i="1"/>
  <c r="Q397" i="1"/>
  <c r="Q396" i="1"/>
  <c r="Q389" i="1"/>
  <c r="Q387" i="1"/>
  <c r="Q385" i="1"/>
  <c r="Q384" i="1"/>
  <c r="Q383" i="1"/>
  <c r="Q380" i="1"/>
  <c r="Q379" i="1"/>
  <c r="Q378" i="1"/>
  <c r="Q373" i="1"/>
  <c r="Q372" i="1" s="1"/>
  <c r="Q371" i="1"/>
  <c r="Q370" i="1" s="1"/>
  <c r="Q368" i="1"/>
  <c r="Q367" i="1" s="1"/>
  <c r="Q366" i="1" s="1"/>
  <c r="Q365" i="1" s="1"/>
  <c r="Q364" i="1"/>
  <c r="Q363" i="1" s="1"/>
  <c r="Q362" i="1" s="1"/>
  <c r="Q361" i="1" s="1"/>
  <c r="Q352" i="1"/>
  <c r="Q351" i="1" s="1"/>
  <c r="Q350" i="1" s="1"/>
  <c r="Q349" i="1" s="1"/>
  <c r="Q348" i="1" s="1"/>
  <c r="Q347" i="1"/>
  <c r="Q346" i="1" s="1"/>
  <c r="Q345" i="1"/>
  <c r="Q344" i="1" s="1"/>
  <c r="Q343" i="1"/>
  <c r="Q341" i="1"/>
  <c r="Q339" i="1"/>
  <c r="Q338" i="1" s="1"/>
  <c r="Q337" i="1"/>
  <c r="Q336" i="1"/>
  <c r="Q332" i="1"/>
  <c r="Q331" i="1" s="1"/>
  <c r="Q330" i="1"/>
  <c r="Q329" i="1" s="1"/>
  <c r="Q328" i="1"/>
  <c r="Q327" i="1"/>
  <c r="Q325" i="1"/>
  <c r="Q324" i="1"/>
  <c r="Q323" i="1"/>
  <c r="Q322" i="1"/>
  <c r="Q321" i="1"/>
  <c r="Q318" i="1"/>
  <c r="Q317" i="1"/>
  <c r="Q315" i="1"/>
  <c r="Q314" i="1"/>
  <c r="Q313" i="1"/>
  <c r="Q312" i="1"/>
  <c r="Q310" i="1"/>
  <c r="Q309" i="1"/>
  <c r="Q308" i="1"/>
  <c r="Q306" i="1"/>
  <c r="Q305" i="1"/>
  <c r="Q304" i="1"/>
  <c r="Q303" i="1"/>
  <c r="Q302" i="1"/>
  <c r="Q301" i="1"/>
  <c r="Q300" i="1"/>
  <c r="Q297" i="1"/>
  <c r="Q296" i="1" s="1"/>
  <c r="Q294" i="1"/>
  <c r="Q292" i="1" s="1"/>
  <c r="Q291" i="1"/>
  <c r="Q290" i="1" s="1"/>
  <c r="Q289" i="1"/>
  <c r="Q288" i="1" s="1"/>
  <c r="Q286" i="1"/>
  <c r="Q285" i="1"/>
  <c r="Q284" i="1"/>
  <c r="Q283" i="1"/>
  <c r="Q282" i="1"/>
  <c r="Q281" i="1"/>
  <c r="Q280" i="1"/>
  <c r="Q279" i="1"/>
  <c r="Q278" i="1"/>
  <c r="Q277" i="1"/>
  <c r="Q275" i="1"/>
  <c r="Q273" i="1"/>
  <c r="Q272" i="1"/>
  <c r="Q268" i="1"/>
  <c r="Q267" i="1"/>
  <c r="Q265" i="1"/>
  <c r="Q264" i="1"/>
  <c r="Q263" i="1"/>
  <c r="Q261" i="1"/>
  <c r="Q258" i="1"/>
  <c r="Q257" i="1"/>
  <c r="Q256" i="1"/>
  <c r="Q255" i="1"/>
  <c r="Q251" i="1"/>
  <c r="Q250" i="1" s="1"/>
  <c r="Q249" i="1"/>
  <c r="Q245" i="1" s="1"/>
  <c r="Q244" i="1"/>
  <c r="Q243" i="1"/>
  <c r="Q241" i="1"/>
  <c r="Q238" i="1"/>
  <c r="Q233" i="1"/>
  <c r="Q232" i="1"/>
  <c r="Q231" i="1"/>
  <c r="Q230" i="1"/>
  <c r="Q228" i="1"/>
  <c r="Q223" i="1"/>
  <c r="Q221" i="1"/>
  <c r="Q219" i="1"/>
  <c r="Q216" i="1"/>
  <c r="Q214" i="1"/>
  <c r="Q212" i="1"/>
  <c r="Q211" i="1"/>
  <c r="Q210" i="1"/>
  <c r="Q208" i="1"/>
  <c r="Q207" i="1"/>
  <c r="Q206" i="1"/>
  <c r="Q205" i="1"/>
  <c r="Q204" i="1"/>
  <c r="Q200" i="1"/>
  <c r="Q199" i="1" s="1"/>
  <c r="Q198" i="1"/>
  <c r="Q197" i="1"/>
  <c r="Q196" i="1"/>
  <c r="Q195" i="1"/>
  <c r="Q194" i="1"/>
  <c r="Q193" i="1"/>
  <c r="Q192" i="1"/>
  <c r="Q188" i="1"/>
  <c r="Q182" i="1"/>
  <c r="Q181" i="1"/>
  <c r="Q180" i="1"/>
  <c r="Q179" i="1"/>
  <c r="Q177" i="1"/>
  <c r="Q176" i="1"/>
  <c r="Q175" i="1"/>
  <c r="Q172" i="1"/>
  <c r="Q169" i="1"/>
  <c r="Q164" i="1"/>
  <c r="Q163" i="1"/>
  <c r="Q162" i="1"/>
  <c r="Q161" i="1"/>
  <c r="Q160" i="1"/>
  <c r="Q159" i="1"/>
  <c r="Q158" i="1"/>
  <c r="Q155" i="1"/>
  <c r="Q153" i="1"/>
  <c r="Q152" i="1"/>
  <c r="Q147" i="1"/>
  <c r="Q146" i="1"/>
  <c r="Q145" i="1" s="1"/>
  <c r="Q143" i="1"/>
  <c r="Q139" i="1"/>
  <c r="Q138" i="1" s="1"/>
  <c r="Q137" i="1"/>
  <c r="Q135" i="1"/>
  <c r="Q133" i="1"/>
  <c r="Q132" i="1"/>
  <c r="Q130" i="1"/>
  <c r="Q129" i="1"/>
  <c r="Q128" i="1"/>
  <c r="Q127" i="1"/>
  <c r="Q126" i="1"/>
  <c r="Q124" i="1"/>
  <c r="Q123" i="1" s="1"/>
  <c r="Q122" i="1"/>
  <c r="Q121" i="1"/>
  <c r="Q120" i="1"/>
  <c r="Q119" i="1"/>
  <c r="Q117" i="1"/>
  <c r="Q116" i="1"/>
  <c r="Q115" i="1"/>
  <c r="Q111" i="1"/>
  <c r="Q108" i="1"/>
  <c r="Q101" i="1"/>
  <c r="Q100" i="1"/>
  <c r="Q99" i="1"/>
  <c r="Q96" i="1"/>
  <c r="Q95" i="1" s="1"/>
  <c r="Q94" i="1" s="1"/>
  <c r="Q93" i="1"/>
  <c r="Q92" i="1"/>
  <c r="Q89" i="1"/>
  <c r="Q88" i="1"/>
  <c r="Q85" i="1"/>
  <c r="Q84" i="1"/>
  <c r="Q81" i="1"/>
  <c r="Q80" i="1"/>
  <c r="Q78" i="1"/>
  <c r="Q77" i="1"/>
  <c r="Q73" i="1"/>
  <c r="Q72" i="1"/>
  <c r="Q71" i="1"/>
  <c r="Q69" i="1"/>
  <c r="Q68" i="1"/>
  <c r="Q66" i="1"/>
  <c r="Q65" i="1" s="1"/>
  <c r="Q64" i="1"/>
  <c r="Q63" i="1" s="1"/>
  <c r="Q62" i="1"/>
  <c r="Q61" i="1" s="1"/>
  <c r="Q60" i="1"/>
  <c r="Q59" i="1" s="1"/>
  <c r="Q58" i="1"/>
  <c r="Q57" i="1"/>
  <c r="Q55" i="1"/>
  <c r="Q54" i="1"/>
  <c r="Q53" i="1"/>
  <c r="Q48" i="1"/>
  <c r="Q47" i="1"/>
  <c r="Q45" i="1"/>
  <c r="Q43" i="1"/>
  <c r="Q42" i="1"/>
  <c r="Q41" i="1"/>
  <c r="Q38" i="1"/>
  <c r="Q37" i="1" s="1"/>
  <c r="Q36" i="1"/>
  <c r="Q35" i="1" s="1"/>
  <c r="Q34" i="1"/>
  <c r="Q33" i="1" s="1"/>
  <c r="Q32" i="1"/>
  <c r="Q31" i="1" s="1"/>
  <c r="Q30" i="1"/>
  <c r="Q29" i="1" s="1"/>
  <c r="Q28" i="1"/>
  <c r="Q27" i="1" s="1"/>
  <c r="Q25" i="1"/>
  <c r="Q24" i="1"/>
  <c r="Q22" i="1"/>
  <c r="Q21" i="1"/>
  <c r="Q20" i="1"/>
  <c r="Q19" i="1"/>
  <c r="Q18" i="1"/>
  <c r="Q17" i="1"/>
  <c r="Q16" i="1"/>
  <c r="Q15" i="1"/>
  <c r="H15" i="1"/>
  <c r="R15" i="1" s="1"/>
  <c r="Q14" i="1"/>
  <c r="Q13" i="1"/>
  <c r="N13" i="1"/>
  <c r="S781" i="1"/>
  <c r="S780" i="1" s="1"/>
  <c r="Q781" i="1"/>
  <c r="Q780" i="1" s="1"/>
  <c r="P781" i="1"/>
  <c r="P780" i="1" s="1"/>
  <c r="O781" i="1"/>
  <c r="O780" i="1" s="1"/>
  <c r="M781" i="1"/>
  <c r="M780" i="1" s="1"/>
  <c r="L781" i="1"/>
  <c r="L780" i="1" s="1"/>
  <c r="J781" i="1"/>
  <c r="J780" i="1" s="1"/>
  <c r="I781" i="1"/>
  <c r="I780" i="1" s="1"/>
  <c r="G781" i="1"/>
  <c r="G780" i="1" s="1"/>
  <c r="F781" i="1"/>
  <c r="F780" i="1" s="1"/>
  <c r="D781" i="1"/>
  <c r="D780" i="1" s="1"/>
  <c r="E781" i="1"/>
  <c r="E780" i="1" s="1"/>
  <c r="G910" i="1"/>
  <c r="F910" i="1"/>
  <c r="G904" i="1"/>
  <c r="F904" i="1"/>
  <c r="AO947" i="1"/>
  <c r="AN947" i="1"/>
  <c r="AM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51" i="1"/>
  <c r="V951" i="1"/>
  <c r="U951" i="1"/>
  <c r="T913" i="1"/>
  <c r="P913" i="1"/>
  <c r="O913" i="1"/>
  <c r="M913" i="1"/>
  <c r="L913" i="1"/>
  <c r="J913" i="1"/>
  <c r="I913" i="1"/>
  <c r="G913" i="1"/>
  <c r="F913" i="1"/>
  <c r="E913" i="1"/>
  <c r="AO944" i="1"/>
  <c r="AO943" i="1" s="1"/>
  <c r="AN944" i="1"/>
  <c r="AN943" i="1" s="1"/>
  <c r="AM944" i="1"/>
  <c r="AM943" i="1" s="1"/>
  <c r="AK944" i="1"/>
  <c r="AK943" i="1" s="1"/>
  <c r="AJ944" i="1"/>
  <c r="AJ943" i="1" s="1"/>
  <c r="AI944" i="1"/>
  <c r="AI943" i="1" s="1"/>
  <c r="AH944" i="1"/>
  <c r="AH943" i="1" s="1"/>
  <c r="AG944" i="1"/>
  <c r="AG943" i="1" s="1"/>
  <c r="AF944" i="1"/>
  <c r="AF943" i="1" s="1"/>
  <c r="AE944" i="1"/>
  <c r="AE943" i="1" s="1"/>
  <c r="AD944" i="1"/>
  <c r="AD943" i="1" s="1"/>
  <c r="AC944" i="1"/>
  <c r="AC943" i="1" s="1"/>
  <c r="AB944" i="1"/>
  <c r="AB943" i="1" s="1"/>
  <c r="AA944" i="1"/>
  <c r="AA943" i="1" s="1"/>
  <c r="Z944" i="1"/>
  <c r="Z943" i="1" s="1"/>
  <c r="Y944" i="1"/>
  <c r="Y943" i="1" s="1"/>
  <c r="X944" i="1"/>
  <c r="X943" i="1" s="1"/>
  <c r="W948" i="1"/>
  <c r="W947" i="1" s="1"/>
  <c r="V948" i="1"/>
  <c r="V947" i="1" s="1"/>
  <c r="U948" i="1"/>
  <c r="U947" i="1" s="1"/>
  <c r="T910" i="1"/>
  <c r="T909" i="1" s="1"/>
  <c r="P910" i="1"/>
  <c r="P909" i="1" s="1"/>
  <c r="O910" i="1"/>
  <c r="O909" i="1" s="1"/>
  <c r="M910" i="1"/>
  <c r="M909" i="1" s="1"/>
  <c r="L910" i="1"/>
  <c r="L909" i="1" s="1"/>
  <c r="J910" i="1"/>
  <c r="J909" i="1" s="1"/>
  <c r="I910" i="1"/>
  <c r="I909" i="1" s="1"/>
  <c r="E910" i="1"/>
  <c r="AO941" i="1"/>
  <c r="AN941" i="1"/>
  <c r="AM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5" i="1"/>
  <c r="V945" i="1"/>
  <c r="U945" i="1"/>
  <c r="T907" i="1"/>
  <c r="P907" i="1"/>
  <c r="O907" i="1"/>
  <c r="M907" i="1"/>
  <c r="L907" i="1"/>
  <c r="J907" i="1"/>
  <c r="I907" i="1"/>
  <c r="G907" i="1"/>
  <c r="F907" i="1"/>
  <c r="E907" i="1"/>
  <c r="AO938" i="1"/>
  <c r="AO937" i="1" s="1"/>
  <c r="AN938" i="1"/>
  <c r="AN937" i="1" s="1"/>
  <c r="AM938" i="1"/>
  <c r="AM937" i="1" s="1"/>
  <c r="AK938" i="1"/>
  <c r="AK937" i="1" s="1"/>
  <c r="AJ938" i="1"/>
  <c r="AJ937" i="1" s="1"/>
  <c r="AI938" i="1"/>
  <c r="AI937" i="1" s="1"/>
  <c r="AH938" i="1"/>
  <c r="AH937" i="1" s="1"/>
  <c r="AG938" i="1"/>
  <c r="AG937" i="1" s="1"/>
  <c r="AF938" i="1"/>
  <c r="AF937" i="1" s="1"/>
  <c r="AE938" i="1"/>
  <c r="AE937" i="1" s="1"/>
  <c r="AD938" i="1"/>
  <c r="AD937" i="1" s="1"/>
  <c r="AC938" i="1"/>
  <c r="AC937" i="1" s="1"/>
  <c r="AB938" i="1"/>
  <c r="AB937" i="1" s="1"/>
  <c r="AA938" i="1"/>
  <c r="AA937" i="1" s="1"/>
  <c r="Z938" i="1"/>
  <c r="Z937" i="1" s="1"/>
  <c r="Y938" i="1"/>
  <c r="Y937" i="1" s="1"/>
  <c r="X938" i="1"/>
  <c r="X937" i="1" s="1"/>
  <c r="W942" i="1"/>
  <c r="W941" i="1" s="1"/>
  <c r="V942" i="1"/>
  <c r="V941" i="1" s="1"/>
  <c r="U942" i="1"/>
  <c r="U941" i="1" s="1"/>
  <c r="T904" i="1"/>
  <c r="T903" i="1" s="1"/>
  <c r="P904" i="1"/>
  <c r="P903" i="1" s="1"/>
  <c r="O904" i="1"/>
  <c r="O903" i="1" s="1"/>
  <c r="M904" i="1"/>
  <c r="M903" i="1" s="1"/>
  <c r="L904" i="1"/>
  <c r="L903" i="1" s="1"/>
  <c r="J904" i="1"/>
  <c r="J903" i="1" s="1"/>
  <c r="I904" i="1"/>
  <c r="I903" i="1" s="1"/>
  <c r="E904" i="1"/>
  <c r="AO934" i="1"/>
  <c r="AN934" i="1"/>
  <c r="AM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8" i="1"/>
  <c r="V938" i="1"/>
  <c r="U938" i="1"/>
  <c r="T900" i="1"/>
  <c r="P900" i="1"/>
  <c r="O900" i="1"/>
  <c r="M900" i="1"/>
  <c r="L900" i="1"/>
  <c r="J900" i="1"/>
  <c r="I900" i="1"/>
  <c r="G900" i="1"/>
  <c r="F900" i="1"/>
  <c r="E900" i="1"/>
  <c r="AO930" i="1"/>
  <c r="AN930" i="1"/>
  <c r="AM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4" i="1"/>
  <c r="V934" i="1"/>
  <c r="U934" i="1"/>
  <c r="T896" i="1"/>
  <c r="P896" i="1"/>
  <c r="O896" i="1"/>
  <c r="M896" i="1"/>
  <c r="L896" i="1"/>
  <c r="J896" i="1"/>
  <c r="I896" i="1"/>
  <c r="G896" i="1"/>
  <c r="F896" i="1"/>
  <c r="E896" i="1"/>
  <c r="AO927" i="1"/>
  <c r="AN927" i="1"/>
  <c r="AM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31" i="1"/>
  <c r="V931" i="1"/>
  <c r="U931" i="1"/>
  <c r="T893" i="1"/>
  <c r="P893" i="1"/>
  <c r="O893" i="1"/>
  <c r="M893" i="1"/>
  <c r="L893" i="1"/>
  <c r="J893" i="1"/>
  <c r="I893" i="1"/>
  <c r="G893" i="1"/>
  <c r="F893" i="1"/>
  <c r="E893" i="1"/>
  <c r="AO922" i="1"/>
  <c r="AO921" i="1" s="1"/>
  <c r="AO920" i="1" s="1"/>
  <c r="AO919" i="1" s="1"/>
  <c r="AN922" i="1"/>
  <c r="AN921" i="1" s="1"/>
  <c r="AN920" i="1" s="1"/>
  <c r="AN919" i="1" s="1"/>
  <c r="AM922" i="1"/>
  <c r="AM921" i="1" s="1"/>
  <c r="AM920" i="1" s="1"/>
  <c r="AM919" i="1" s="1"/>
  <c r="AK922" i="1"/>
  <c r="AK921" i="1" s="1"/>
  <c r="AK920" i="1" s="1"/>
  <c r="AK919" i="1" s="1"/>
  <c r="AJ922" i="1"/>
  <c r="AJ921" i="1" s="1"/>
  <c r="AJ920" i="1" s="1"/>
  <c r="AJ919" i="1" s="1"/>
  <c r="AI922" i="1"/>
  <c r="AI921" i="1" s="1"/>
  <c r="AI920" i="1" s="1"/>
  <c r="AI919" i="1" s="1"/>
  <c r="AH922" i="1"/>
  <c r="AH921" i="1" s="1"/>
  <c r="AH920" i="1" s="1"/>
  <c r="AH919" i="1" s="1"/>
  <c r="AG922" i="1"/>
  <c r="AG921" i="1" s="1"/>
  <c r="AG920" i="1" s="1"/>
  <c r="AG919" i="1" s="1"/>
  <c r="AF922" i="1"/>
  <c r="AF921" i="1" s="1"/>
  <c r="AF920" i="1" s="1"/>
  <c r="AF919" i="1" s="1"/>
  <c r="AE922" i="1"/>
  <c r="AE921" i="1" s="1"/>
  <c r="AE920" i="1" s="1"/>
  <c r="AE919" i="1" s="1"/>
  <c r="AD922" i="1"/>
  <c r="AD921" i="1" s="1"/>
  <c r="AD920" i="1" s="1"/>
  <c r="AD919" i="1" s="1"/>
  <c r="AC922" i="1"/>
  <c r="AC921" i="1" s="1"/>
  <c r="AC920" i="1" s="1"/>
  <c r="AC919" i="1" s="1"/>
  <c r="AB922" i="1"/>
  <c r="AB921" i="1" s="1"/>
  <c r="AB920" i="1" s="1"/>
  <c r="AB919" i="1" s="1"/>
  <c r="AA922" i="1"/>
  <c r="AA921" i="1" s="1"/>
  <c r="AA920" i="1" s="1"/>
  <c r="AA919" i="1" s="1"/>
  <c r="Z922" i="1"/>
  <c r="Z921" i="1" s="1"/>
  <c r="Z920" i="1" s="1"/>
  <c r="Z919" i="1" s="1"/>
  <c r="Y922" i="1"/>
  <c r="Y921" i="1" s="1"/>
  <c r="Y920" i="1" s="1"/>
  <c r="Y919" i="1" s="1"/>
  <c r="X922" i="1"/>
  <c r="X921" i="1" s="1"/>
  <c r="X920" i="1" s="1"/>
  <c r="X919" i="1" s="1"/>
  <c r="W926" i="1"/>
  <c r="W925" i="1" s="1"/>
  <c r="W924" i="1" s="1"/>
  <c r="W923" i="1" s="1"/>
  <c r="V926" i="1"/>
  <c r="V925" i="1" s="1"/>
  <c r="V924" i="1" s="1"/>
  <c r="V923" i="1" s="1"/>
  <c r="U926" i="1"/>
  <c r="U925" i="1" s="1"/>
  <c r="U924" i="1" s="1"/>
  <c r="U923" i="1" s="1"/>
  <c r="T888" i="1"/>
  <c r="T887" i="1" s="1"/>
  <c r="T886" i="1" s="1"/>
  <c r="T885" i="1" s="1"/>
  <c r="P888" i="1"/>
  <c r="P887" i="1" s="1"/>
  <c r="P886" i="1" s="1"/>
  <c r="P885" i="1" s="1"/>
  <c r="I1001" i="1" s="1"/>
  <c r="O888" i="1"/>
  <c r="O887" i="1" s="1"/>
  <c r="O886" i="1" s="1"/>
  <c r="O885" i="1" s="1"/>
  <c r="M888" i="1"/>
  <c r="M887" i="1" s="1"/>
  <c r="M886" i="1" s="1"/>
  <c r="M885" i="1" s="1"/>
  <c r="M1001" i="1" s="1"/>
  <c r="L888" i="1"/>
  <c r="L887" i="1" s="1"/>
  <c r="L886" i="1" s="1"/>
  <c r="L885" i="1" s="1"/>
  <c r="J888" i="1"/>
  <c r="J887" i="1" s="1"/>
  <c r="J886" i="1" s="1"/>
  <c r="J885" i="1" s="1"/>
  <c r="I888" i="1"/>
  <c r="I887" i="1" s="1"/>
  <c r="I886" i="1" s="1"/>
  <c r="I885" i="1" s="1"/>
  <c r="G888" i="1"/>
  <c r="G887" i="1" s="1"/>
  <c r="G886" i="1" s="1"/>
  <c r="G885" i="1" s="1"/>
  <c r="G1001" i="1" s="1"/>
  <c r="F888" i="1"/>
  <c r="F887" i="1" s="1"/>
  <c r="F886" i="1" s="1"/>
  <c r="F885" i="1" s="1"/>
  <c r="F1001" i="1" s="1"/>
  <c r="E888" i="1"/>
  <c r="E887" i="1" s="1"/>
  <c r="AO915" i="1"/>
  <c r="AN915" i="1"/>
  <c r="AM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9" i="1"/>
  <c r="V919" i="1"/>
  <c r="U919" i="1"/>
  <c r="T881" i="1"/>
  <c r="P881" i="1"/>
  <c r="O881" i="1"/>
  <c r="M881" i="1"/>
  <c r="L881" i="1"/>
  <c r="J881" i="1"/>
  <c r="I881" i="1"/>
  <c r="G881" i="1"/>
  <c r="F881" i="1"/>
  <c r="E881" i="1"/>
  <c r="AO911" i="1"/>
  <c r="AN911" i="1"/>
  <c r="AM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5" i="1"/>
  <c r="V915" i="1"/>
  <c r="U915" i="1"/>
  <c r="T877" i="1"/>
  <c r="P877" i="1"/>
  <c r="O877" i="1"/>
  <c r="M877" i="1"/>
  <c r="L877" i="1"/>
  <c r="J877" i="1"/>
  <c r="I877" i="1"/>
  <c r="G877" i="1"/>
  <c r="F877" i="1"/>
  <c r="E877" i="1"/>
  <c r="AO907" i="1"/>
  <c r="AN907" i="1"/>
  <c r="AM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11" i="1"/>
  <c r="V911" i="1"/>
  <c r="U911" i="1"/>
  <c r="T873" i="1"/>
  <c r="P873" i="1"/>
  <c r="O873" i="1"/>
  <c r="M873" i="1"/>
  <c r="L873" i="1"/>
  <c r="J873" i="1"/>
  <c r="I873" i="1"/>
  <c r="G873" i="1"/>
  <c r="F873" i="1"/>
  <c r="E873" i="1"/>
  <c r="AO903" i="1"/>
  <c r="AN903" i="1"/>
  <c r="AM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7" i="1"/>
  <c r="V907" i="1"/>
  <c r="U907" i="1"/>
  <c r="T869" i="1"/>
  <c r="P869" i="1"/>
  <c r="O869" i="1"/>
  <c r="M869" i="1"/>
  <c r="L869" i="1"/>
  <c r="J869" i="1"/>
  <c r="I869" i="1"/>
  <c r="G869" i="1"/>
  <c r="F869" i="1"/>
  <c r="E869" i="1"/>
  <c r="AO901" i="1"/>
  <c r="AN901" i="1"/>
  <c r="AM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5" i="1"/>
  <c r="V905" i="1"/>
  <c r="U905" i="1"/>
  <c r="T867" i="1"/>
  <c r="P867" i="1"/>
  <c r="O867" i="1"/>
  <c r="M867" i="1"/>
  <c r="L867" i="1"/>
  <c r="J867" i="1"/>
  <c r="I867" i="1"/>
  <c r="G867" i="1"/>
  <c r="F867" i="1"/>
  <c r="E867" i="1"/>
  <c r="AO897" i="1"/>
  <c r="AN897" i="1"/>
  <c r="AM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901" i="1"/>
  <c r="V901" i="1"/>
  <c r="U901" i="1"/>
  <c r="T863" i="1"/>
  <c r="P863" i="1"/>
  <c r="O863" i="1"/>
  <c r="M863" i="1"/>
  <c r="L863" i="1"/>
  <c r="J863" i="1"/>
  <c r="I863" i="1"/>
  <c r="G863" i="1"/>
  <c r="F863" i="1"/>
  <c r="E863" i="1"/>
  <c r="AO893" i="1"/>
  <c r="AN893" i="1"/>
  <c r="AM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7" i="1"/>
  <c r="V897" i="1"/>
  <c r="U897" i="1"/>
  <c r="T859" i="1"/>
  <c r="P859" i="1"/>
  <c r="O859" i="1"/>
  <c r="M859" i="1"/>
  <c r="L859" i="1"/>
  <c r="J859" i="1"/>
  <c r="I859" i="1"/>
  <c r="G859" i="1"/>
  <c r="F859" i="1"/>
  <c r="E859" i="1"/>
  <c r="AO890" i="1"/>
  <c r="AN890" i="1"/>
  <c r="AM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4" i="1"/>
  <c r="V894" i="1"/>
  <c r="U894" i="1"/>
  <c r="T856" i="1"/>
  <c r="P856" i="1"/>
  <c r="O856" i="1"/>
  <c r="M856" i="1"/>
  <c r="L856" i="1"/>
  <c r="J856" i="1"/>
  <c r="I856" i="1"/>
  <c r="G856" i="1"/>
  <c r="F856" i="1"/>
  <c r="E856" i="1"/>
  <c r="AO886" i="1"/>
  <c r="AN886" i="1"/>
  <c r="AM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90" i="1"/>
  <c r="V890" i="1"/>
  <c r="U890" i="1"/>
  <c r="T852" i="1"/>
  <c r="P852" i="1"/>
  <c r="O852" i="1"/>
  <c r="M852" i="1"/>
  <c r="L852" i="1"/>
  <c r="J852" i="1"/>
  <c r="I852" i="1"/>
  <c r="G852" i="1"/>
  <c r="F852" i="1"/>
  <c r="E852" i="1"/>
  <c r="AO883" i="1"/>
  <c r="AN883" i="1"/>
  <c r="AM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7" i="1"/>
  <c r="V887" i="1"/>
  <c r="U887" i="1"/>
  <c r="T849" i="1"/>
  <c r="P849" i="1"/>
  <c r="O849" i="1"/>
  <c r="M849" i="1"/>
  <c r="L849" i="1"/>
  <c r="J849" i="1"/>
  <c r="I849" i="1"/>
  <c r="G849" i="1"/>
  <c r="F849" i="1"/>
  <c r="E849" i="1"/>
  <c r="AO879" i="1"/>
  <c r="AN879" i="1"/>
  <c r="AM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83" i="1"/>
  <c r="V883" i="1"/>
  <c r="U883" i="1"/>
  <c r="T845" i="1"/>
  <c r="P845" i="1"/>
  <c r="O845" i="1"/>
  <c r="M845" i="1"/>
  <c r="L845" i="1"/>
  <c r="J845" i="1"/>
  <c r="I845" i="1"/>
  <c r="G845" i="1"/>
  <c r="F845" i="1"/>
  <c r="E845" i="1"/>
  <c r="AO876" i="1"/>
  <c r="AN876" i="1"/>
  <c r="AM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80" i="1"/>
  <c r="V880" i="1"/>
  <c r="U880" i="1"/>
  <c r="T842" i="1"/>
  <c r="P842" i="1"/>
  <c r="O842" i="1"/>
  <c r="M842" i="1"/>
  <c r="L842" i="1"/>
  <c r="J842" i="1"/>
  <c r="I842" i="1"/>
  <c r="G842" i="1"/>
  <c r="F842" i="1"/>
  <c r="E842" i="1"/>
  <c r="AO874" i="1"/>
  <c r="AN874" i="1"/>
  <c r="AM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8" i="1"/>
  <c r="V878" i="1"/>
  <c r="U878" i="1"/>
  <c r="T840" i="1"/>
  <c r="P840" i="1"/>
  <c r="O840" i="1"/>
  <c r="M840" i="1"/>
  <c r="L840" i="1"/>
  <c r="J840" i="1"/>
  <c r="I840" i="1"/>
  <c r="G840" i="1"/>
  <c r="F840" i="1"/>
  <c r="E840" i="1"/>
  <c r="AO871" i="1"/>
  <c r="AN871" i="1"/>
  <c r="AM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5" i="1"/>
  <c r="V875" i="1"/>
  <c r="U875" i="1"/>
  <c r="T837" i="1"/>
  <c r="P837" i="1"/>
  <c r="O837" i="1"/>
  <c r="M837" i="1"/>
  <c r="L837" i="1"/>
  <c r="J837" i="1"/>
  <c r="I837" i="1"/>
  <c r="G837" i="1"/>
  <c r="F837" i="1"/>
  <c r="E837" i="1"/>
  <c r="AO866" i="1"/>
  <c r="AN866" i="1"/>
  <c r="AM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70" i="1"/>
  <c r="V870" i="1"/>
  <c r="U870" i="1"/>
  <c r="T832" i="1"/>
  <c r="P832" i="1"/>
  <c r="O832" i="1"/>
  <c r="M832" i="1"/>
  <c r="L832" i="1"/>
  <c r="J832" i="1"/>
  <c r="I832" i="1"/>
  <c r="G832" i="1"/>
  <c r="F832" i="1"/>
  <c r="E832" i="1"/>
  <c r="AO862" i="1"/>
  <c r="AN862" i="1"/>
  <c r="AM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6" i="1"/>
  <c r="V866" i="1"/>
  <c r="U866" i="1"/>
  <c r="T828" i="1"/>
  <c r="P828" i="1"/>
  <c r="O828" i="1"/>
  <c r="M828" i="1"/>
  <c r="L828" i="1"/>
  <c r="J828" i="1"/>
  <c r="I828" i="1"/>
  <c r="G828" i="1"/>
  <c r="F828" i="1"/>
  <c r="E828" i="1"/>
  <c r="AO859" i="1"/>
  <c r="AN859" i="1"/>
  <c r="AM859" i="1"/>
  <c r="T825" i="1"/>
  <c r="P825" i="1"/>
  <c r="O825" i="1"/>
  <c r="M825" i="1"/>
  <c r="L825" i="1"/>
  <c r="J825" i="1"/>
  <c r="I825" i="1"/>
  <c r="G825" i="1"/>
  <c r="F825" i="1"/>
  <c r="E825" i="1"/>
  <c r="AO855" i="1"/>
  <c r="AN855" i="1"/>
  <c r="AM855" i="1"/>
  <c r="T821" i="1"/>
  <c r="P821" i="1"/>
  <c r="O821" i="1"/>
  <c r="M821" i="1"/>
  <c r="L821" i="1"/>
  <c r="J821" i="1"/>
  <c r="I821" i="1"/>
  <c r="G821" i="1"/>
  <c r="F821" i="1"/>
  <c r="E821" i="1"/>
  <c r="AO851" i="1"/>
  <c r="AN851" i="1"/>
  <c r="AM851" i="1"/>
  <c r="T817" i="1"/>
  <c r="P817" i="1"/>
  <c r="O817" i="1"/>
  <c r="M817" i="1"/>
  <c r="L817" i="1"/>
  <c r="J817" i="1"/>
  <c r="I817" i="1"/>
  <c r="G817" i="1"/>
  <c r="F817" i="1"/>
  <c r="AO846" i="1"/>
  <c r="AN846" i="1"/>
  <c r="AM846" i="1"/>
  <c r="T812" i="1"/>
  <c r="P812" i="1"/>
  <c r="O812" i="1"/>
  <c r="M812" i="1"/>
  <c r="L812" i="1"/>
  <c r="J812" i="1"/>
  <c r="I812" i="1"/>
  <c r="G812" i="1"/>
  <c r="F812" i="1"/>
  <c r="E812" i="1"/>
  <c r="AO842" i="1"/>
  <c r="AN842" i="1"/>
  <c r="AM842" i="1"/>
  <c r="T808" i="1"/>
  <c r="P808" i="1"/>
  <c r="O808" i="1"/>
  <c r="M808" i="1"/>
  <c r="L808" i="1"/>
  <c r="J808" i="1"/>
  <c r="I808" i="1"/>
  <c r="G808" i="1"/>
  <c r="F808" i="1"/>
  <c r="E808" i="1"/>
  <c r="AO840" i="1"/>
  <c r="AN840" i="1"/>
  <c r="AM840" i="1"/>
  <c r="T806" i="1"/>
  <c r="P806" i="1"/>
  <c r="O806" i="1"/>
  <c r="M806" i="1"/>
  <c r="L806" i="1"/>
  <c r="J806" i="1"/>
  <c r="I806" i="1"/>
  <c r="G806" i="1"/>
  <c r="F806" i="1"/>
  <c r="E806" i="1"/>
  <c r="AO836" i="1"/>
  <c r="AN836" i="1"/>
  <c r="AM836" i="1"/>
  <c r="T802" i="1"/>
  <c r="P802" i="1"/>
  <c r="O802" i="1"/>
  <c r="M802" i="1"/>
  <c r="L802" i="1"/>
  <c r="J802" i="1"/>
  <c r="I802" i="1"/>
  <c r="G802" i="1"/>
  <c r="F802" i="1"/>
  <c r="E802" i="1"/>
  <c r="AO829" i="1"/>
  <c r="AO828" i="1" s="1"/>
  <c r="AN829" i="1"/>
  <c r="AN828" i="1" s="1"/>
  <c r="AM829" i="1"/>
  <c r="AM828" i="1" s="1"/>
  <c r="T795" i="1"/>
  <c r="T794" i="1" s="1"/>
  <c r="P795" i="1"/>
  <c r="P794" i="1" s="1"/>
  <c r="O795" i="1"/>
  <c r="O794" i="1" s="1"/>
  <c r="M795" i="1"/>
  <c r="M794" i="1" s="1"/>
  <c r="L795" i="1"/>
  <c r="L794" i="1" s="1"/>
  <c r="J795" i="1"/>
  <c r="J794" i="1" s="1"/>
  <c r="I795" i="1"/>
  <c r="I794" i="1" s="1"/>
  <c r="G795" i="1"/>
  <c r="G794" i="1" s="1"/>
  <c r="F795" i="1"/>
  <c r="F794" i="1" s="1"/>
  <c r="E795" i="1"/>
  <c r="E794" i="1" s="1"/>
  <c r="AO826" i="1"/>
  <c r="AO825" i="1" s="1"/>
  <c r="AO824" i="1" s="1"/>
  <c r="AN826" i="1"/>
  <c r="AN825" i="1" s="1"/>
  <c r="AN824" i="1" s="1"/>
  <c r="AM826" i="1"/>
  <c r="AM825" i="1" s="1"/>
  <c r="AM824" i="1" s="1"/>
  <c r="T792" i="1"/>
  <c r="T791" i="1" s="1"/>
  <c r="T790" i="1" s="1"/>
  <c r="P792" i="1"/>
  <c r="P791" i="1" s="1"/>
  <c r="P790" i="1" s="1"/>
  <c r="O792" i="1"/>
  <c r="O791" i="1" s="1"/>
  <c r="O790" i="1" s="1"/>
  <c r="M792" i="1"/>
  <c r="M791" i="1" s="1"/>
  <c r="M790" i="1" s="1"/>
  <c r="L792" i="1"/>
  <c r="L791" i="1" s="1"/>
  <c r="L790" i="1" s="1"/>
  <c r="J792" i="1"/>
  <c r="J791" i="1" s="1"/>
  <c r="J790" i="1" s="1"/>
  <c r="I792" i="1"/>
  <c r="I791" i="1" s="1"/>
  <c r="I790" i="1" s="1"/>
  <c r="G792" i="1"/>
  <c r="G791" i="1" s="1"/>
  <c r="G790" i="1" s="1"/>
  <c r="F792" i="1"/>
  <c r="F791" i="1" s="1"/>
  <c r="F790" i="1" s="1"/>
  <c r="E792" i="1"/>
  <c r="E791" i="1" s="1"/>
  <c r="E790" i="1" s="1"/>
  <c r="AO821" i="1"/>
  <c r="AN821" i="1"/>
  <c r="AM821" i="1"/>
  <c r="T787" i="1"/>
  <c r="P787" i="1"/>
  <c r="O787" i="1"/>
  <c r="M787" i="1"/>
  <c r="L787" i="1"/>
  <c r="J787" i="1"/>
  <c r="I787" i="1"/>
  <c r="G787" i="1"/>
  <c r="F787" i="1"/>
  <c r="E787" i="1"/>
  <c r="AO819" i="1"/>
  <c r="AN819" i="1"/>
  <c r="AM819" i="1"/>
  <c r="T785" i="1"/>
  <c r="P785" i="1"/>
  <c r="O785" i="1"/>
  <c r="M785" i="1"/>
  <c r="L785" i="1"/>
  <c r="J785" i="1"/>
  <c r="I785" i="1"/>
  <c r="G785" i="1"/>
  <c r="F785" i="1"/>
  <c r="E785" i="1"/>
  <c r="AO810" i="1"/>
  <c r="AO809" i="1" s="1"/>
  <c r="AN810" i="1"/>
  <c r="AN809" i="1" s="1"/>
  <c r="AM810" i="1"/>
  <c r="AM809" i="1" s="1"/>
  <c r="T776" i="1"/>
  <c r="T775" i="1" s="1"/>
  <c r="P776" i="1"/>
  <c r="P775" i="1" s="1"/>
  <c r="O776" i="1"/>
  <c r="O775" i="1" s="1"/>
  <c r="M776" i="1"/>
  <c r="M775" i="1" s="1"/>
  <c r="L776" i="1"/>
  <c r="L775" i="1" s="1"/>
  <c r="J776" i="1"/>
  <c r="I776" i="1"/>
  <c r="I775" i="1" s="1"/>
  <c r="G776" i="1"/>
  <c r="G775" i="1" s="1"/>
  <c r="F776" i="1"/>
  <c r="F775" i="1" s="1"/>
  <c r="E776" i="1"/>
  <c r="E775" i="1" s="1"/>
  <c r="AO806" i="1"/>
  <c r="AO805" i="1" s="1"/>
  <c r="AN806" i="1"/>
  <c r="AN805" i="1" s="1"/>
  <c r="AM806" i="1"/>
  <c r="AM805" i="1" s="1"/>
  <c r="T772" i="1"/>
  <c r="T771" i="1" s="1"/>
  <c r="P772" i="1"/>
  <c r="P771" i="1" s="1"/>
  <c r="O772" i="1"/>
  <c r="O771" i="1" s="1"/>
  <c r="M772" i="1"/>
  <c r="M771" i="1" s="1"/>
  <c r="L772" i="1"/>
  <c r="L771" i="1" s="1"/>
  <c r="J772" i="1"/>
  <c r="J771" i="1" s="1"/>
  <c r="I772" i="1"/>
  <c r="I771" i="1" s="1"/>
  <c r="G772" i="1"/>
  <c r="G771" i="1" s="1"/>
  <c r="F772" i="1"/>
  <c r="F771" i="1" s="1"/>
  <c r="D772" i="1"/>
  <c r="AO803" i="1"/>
  <c r="AO802" i="1" s="1"/>
  <c r="AN803" i="1"/>
  <c r="AN802" i="1" s="1"/>
  <c r="AM803" i="1"/>
  <c r="AM802" i="1" s="1"/>
  <c r="T769" i="1"/>
  <c r="T768" i="1" s="1"/>
  <c r="P769" i="1"/>
  <c r="P768" i="1" s="1"/>
  <c r="O769" i="1"/>
  <c r="O768" i="1" s="1"/>
  <c r="M769" i="1"/>
  <c r="M768" i="1" s="1"/>
  <c r="L769" i="1"/>
  <c r="L768" i="1" s="1"/>
  <c r="J769" i="1"/>
  <c r="J768" i="1" s="1"/>
  <c r="I769" i="1"/>
  <c r="I768" i="1" s="1"/>
  <c r="G769" i="1"/>
  <c r="G768" i="1" s="1"/>
  <c r="F769" i="1"/>
  <c r="F768" i="1" s="1"/>
  <c r="E769" i="1"/>
  <c r="E768" i="1" s="1"/>
  <c r="AO799" i="1"/>
  <c r="AO798" i="1" s="1"/>
  <c r="AN799" i="1"/>
  <c r="AN798" i="1" s="1"/>
  <c r="AM799" i="1"/>
  <c r="AM798" i="1" s="1"/>
  <c r="T765" i="1"/>
  <c r="T764" i="1" s="1"/>
  <c r="P765" i="1"/>
  <c r="P764" i="1" s="1"/>
  <c r="O765" i="1"/>
  <c r="O764" i="1" s="1"/>
  <c r="M765" i="1"/>
  <c r="M764" i="1" s="1"/>
  <c r="L765" i="1"/>
  <c r="L764" i="1" s="1"/>
  <c r="J765" i="1"/>
  <c r="J764" i="1" s="1"/>
  <c r="I765" i="1"/>
  <c r="I764" i="1" s="1"/>
  <c r="G765" i="1"/>
  <c r="G764" i="1" s="1"/>
  <c r="F765" i="1"/>
  <c r="F764" i="1" s="1"/>
  <c r="E765" i="1"/>
  <c r="E764" i="1" s="1"/>
  <c r="AO795" i="1"/>
  <c r="AO794" i="1" s="1"/>
  <c r="AN795" i="1"/>
  <c r="AN794" i="1" s="1"/>
  <c r="AM795" i="1"/>
  <c r="AM794" i="1" s="1"/>
  <c r="T761" i="1"/>
  <c r="T760" i="1" s="1"/>
  <c r="P761" i="1"/>
  <c r="P760" i="1" s="1"/>
  <c r="O761" i="1"/>
  <c r="O760" i="1" s="1"/>
  <c r="M761" i="1"/>
  <c r="M760" i="1" s="1"/>
  <c r="L761" i="1"/>
  <c r="L760" i="1" s="1"/>
  <c r="J761" i="1"/>
  <c r="J760" i="1" s="1"/>
  <c r="I761" i="1"/>
  <c r="I760" i="1" s="1"/>
  <c r="G761" i="1"/>
  <c r="G760" i="1" s="1"/>
  <c r="F761" i="1"/>
  <c r="F760" i="1" s="1"/>
  <c r="E761" i="1"/>
  <c r="E760" i="1" s="1"/>
  <c r="AO790" i="1"/>
  <c r="AO789" i="1" s="1"/>
  <c r="AN790" i="1"/>
  <c r="AN789" i="1" s="1"/>
  <c r="AM790" i="1"/>
  <c r="AM789" i="1" s="1"/>
  <c r="T756" i="1"/>
  <c r="T755" i="1" s="1"/>
  <c r="P756" i="1"/>
  <c r="P755" i="1" s="1"/>
  <c r="O756" i="1"/>
  <c r="O755" i="1" s="1"/>
  <c r="M756" i="1"/>
  <c r="M755" i="1" s="1"/>
  <c r="L756" i="1"/>
  <c r="L755" i="1" s="1"/>
  <c r="J756" i="1"/>
  <c r="J755" i="1" s="1"/>
  <c r="I756" i="1"/>
  <c r="I755" i="1" s="1"/>
  <c r="G756" i="1"/>
  <c r="G755" i="1" s="1"/>
  <c r="F756" i="1"/>
  <c r="F755" i="1" s="1"/>
  <c r="AO785" i="1"/>
  <c r="AN785" i="1"/>
  <c r="AM785" i="1"/>
  <c r="T751" i="1"/>
  <c r="P751" i="1"/>
  <c r="O751" i="1"/>
  <c r="M751" i="1"/>
  <c r="L751" i="1"/>
  <c r="J751" i="1"/>
  <c r="I751" i="1"/>
  <c r="G751" i="1"/>
  <c r="F751" i="1"/>
  <c r="E751" i="1"/>
  <c r="AO778" i="1"/>
  <c r="AN778" i="1"/>
  <c r="AM778" i="1"/>
  <c r="T744" i="1"/>
  <c r="P744" i="1"/>
  <c r="O744" i="1"/>
  <c r="M744" i="1"/>
  <c r="L744" i="1"/>
  <c r="J744" i="1"/>
  <c r="I744" i="1"/>
  <c r="G744" i="1"/>
  <c r="F744" i="1"/>
  <c r="E744" i="1"/>
  <c r="D913" i="1"/>
  <c r="D910" i="1"/>
  <c r="D909" i="1" s="1"/>
  <c r="D907" i="1"/>
  <c r="D904" i="1"/>
  <c r="D900" i="1"/>
  <c r="D896" i="1"/>
  <c r="D893" i="1"/>
  <c r="D888" i="1"/>
  <c r="D887" i="1" s="1"/>
  <c r="D881" i="1"/>
  <c r="D877" i="1"/>
  <c r="D873" i="1"/>
  <c r="D869" i="1"/>
  <c r="D867" i="1"/>
  <c r="D863" i="1"/>
  <c r="D859" i="1"/>
  <c r="D856" i="1"/>
  <c r="D852" i="1"/>
  <c r="D849" i="1"/>
  <c r="D845" i="1"/>
  <c r="D842" i="1"/>
  <c r="D840" i="1"/>
  <c r="D837" i="1"/>
  <c r="D832" i="1"/>
  <c r="D828" i="1"/>
  <c r="D825" i="1"/>
  <c r="D821" i="1"/>
  <c r="D817" i="1"/>
  <c r="D812" i="1"/>
  <c r="D808" i="1"/>
  <c r="D806" i="1"/>
  <c r="D802" i="1"/>
  <c r="D795" i="1"/>
  <c r="D792" i="1"/>
  <c r="D791" i="1" s="1"/>
  <c r="D787" i="1"/>
  <c r="D785" i="1"/>
  <c r="D776" i="1"/>
  <c r="D775" i="1" s="1"/>
  <c r="D769" i="1"/>
  <c r="D768" i="1" s="1"/>
  <c r="D765" i="1"/>
  <c r="D761" i="1"/>
  <c r="D760" i="1" s="1"/>
  <c r="D756" i="1"/>
  <c r="D755" i="1" s="1"/>
  <c r="D751" i="1"/>
  <c r="D744" i="1"/>
  <c r="AO726" i="1"/>
  <c r="AO725" i="1" s="1"/>
  <c r="AN726" i="1"/>
  <c r="AN725" i="1" s="1"/>
  <c r="AM726" i="1"/>
  <c r="AM725" i="1" s="1"/>
  <c r="T692" i="1"/>
  <c r="T691" i="1" s="1"/>
  <c r="P692" i="1"/>
  <c r="P691" i="1" s="1"/>
  <c r="I996" i="1" s="1"/>
  <c r="O692" i="1"/>
  <c r="O691" i="1" s="1"/>
  <c r="M692" i="1"/>
  <c r="M691" i="1" s="1"/>
  <c r="L692" i="1"/>
  <c r="L691" i="1" s="1"/>
  <c r="J692" i="1"/>
  <c r="J691" i="1" s="1"/>
  <c r="L996" i="1" s="1"/>
  <c r="I692" i="1"/>
  <c r="I691" i="1" s="1"/>
  <c r="G692" i="1"/>
  <c r="G691" i="1" s="1"/>
  <c r="G996" i="1" s="1"/>
  <c r="F692" i="1"/>
  <c r="F691" i="1" s="1"/>
  <c r="F996" i="1" s="1"/>
  <c r="E692" i="1"/>
  <c r="E691" i="1" s="1"/>
  <c r="AO707" i="1"/>
  <c r="AN707" i="1"/>
  <c r="AM707" i="1"/>
  <c r="T673" i="1"/>
  <c r="P673" i="1"/>
  <c r="O673" i="1"/>
  <c r="M673" i="1"/>
  <c r="L673" i="1"/>
  <c r="J673" i="1"/>
  <c r="I673" i="1"/>
  <c r="G673" i="1"/>
  <c r="F673" i="1"/>
  <c r="E673" i="1"/>
  <c r="AO692" i="1"/>
  <c r="AN692" i="1"/>
  <c r="AM692" i="1"/>
  <c r="T658" i="1"/>
  <c r="P658" i="1"/>
  <c r="O658" i="1"/>
  <c r="M658" i="1"/>
  <c r="L658" i="1"/>
  <c r="J658" i="1"/>
  <c r="I658" i="1"/>
  <c r="G658" i="1"/>
  <c r="F658" i="1"/>
  <c r="E658" i="1"/>
  <c r="AO612" i="1"/>
  <c r="AO611" i="1" s="1"/>
  <c r="AO610" i="1" s="1"/>
  <c r="AN612" i="1"/>
  <c r="AN611" i="1" s="1"/>
  <c r="AN610" i="1" s="1"/>
  <c r="AM612" i="1"/>
  <c r="AM611" i="1" s="1"/>
  <c r="AM610" i="1" s="1"/>
  <c r="T578" i="1"/>
  <c r="T577" i="1" s="1"/>
  <c r="T576" i="1" s="1"/>
  <c r="P578" i="1"/>
  <c r="P577" i="1" s="1"/>
  <c r="P576" i="1" s="1"/>
  <c r="O578" i="1"/>
  <c r="O577" i="1" s="1"/>
  <c r="O576" i="1" s="1"/>
  <c r="M578" i="1"/>
  <c r="M577" i="1" s="1"/>
  <c r="M576" i="1" s="1"/>
  <c r="L578" i="1"/>
  <c r="L577" i="1" s="1"/>
  <c r="L576" i="1" s="1"/>
  <c r="J578" i="1"/>
  <c r="J577" i="1" s="1"/>
  <c r="J576" i="1" s="1"/>
  <c r="I578" i="1"/>
  <c r="I577" i="1" s="1"/>
  <c r="I576" i="1" s="1"/>
  <c r="G578" i="1"/>
  <c r="G577" i="1" s="1"/>
  <c r="G576" i="1" s="1"/>
  <c r="F578" i="1"/>
  <c r="F577" i="1" s="1"/>
  <c r="F576" i="1" s="1"/>
  <c r="E578" i="1"/>
  <c r="E577" i="1" s="1"/>
  <c r="E576" i="1" s="1"/>
  <c r="AO607" i="1"/>
  <c r="AN607" i="1"/>
  <c r="AM607" i="1"/>
  <c r="T573" i="1"/>
  <c r="P573" i="1"/>
  <c r="O573" i="1"/>
  <c r="M573" i="1"/>
  <c r="L573" i="1"/>
  <c r="J573" i="1"/>
  <c r="I573" i="1"/>
  <c r="G573" i="1"/>
  <c r="F573" i="1"/>
  <c r="E573" i="1"/>
  <c r="AO604" i="1"/>
  <c r="AN604" i="1"/>
  <c r="AM604" i="1"/>
  <c r="T570" i="1"/>
  <c r="P570" i="1"/>
  <c r="O570" i="1"/>
  <c r="M570" i="1"/>
  <c r="L570" i="1"/>
  <c r="J570" i="1"/>
  <c r="I570" i="1"/>
  <c r="G570" i="1"/>
  <c r="F570" i="1"/>
  <c r="E570" i="1"/>
  <c r="AO600" i="1"/>
  <c r="AN600" i="1"/>
  <c r="AM600" i="1"/>
  <c r="T566" i="1"/>
  <c r="P566" i="1"/>
  <c r="O566" i="1"/>
  <c r="M566" i="1"/>
  <c r="L566" i="1"/>
  <c r="J566" i="1"/>
  <c r="I566" i="1"/>
  <c r="G566" i="1"/>
  <c r="F566" i="1"/>
  <c r="E566" i="1"/>
  <c r="AO597" i="1"/>
  <c r="AN597" i="1"/>
  <c r="AM597" i="1"/>
  <c r="T563" i="1"/>
  <c r="P563" i="1"/>
  <c r="O563" i="1"/>
  <c r="M563" i="1"/>
  <c r="L563" i="1"/>
  <c r="J563" i="1"/>
  <c r="I563" i="1"/>
  <c r="G563" i="1"/>
  <c r="F563" i="1"/>
  <c r="E563" i="1"/>
  <c r="AO593" i="1"/>
  <c r="AN593" i="1"/>
  <c r="AM593" i="1"/>
  <c r="T559" i="1"/>
  <c r="P559" i="1"/>
  <c r="O559" i="1"/>
  <c r="M559" i="1"/>
  <c r="L559" i="1"/>
  <c r="J559" i="1"/>
  <c r="I559" i="1"/>
  <c r="G559" i="1"/>
  <c r="F559" i="1"/>
  <c r="E559" i="1"/>
  <c r="AO590" i="1"/>
  <c r="AN590" i="1"/>
  <c r="AM590" i="1"/>
  <c r="T556" i="1"/>
  <c r="P556" i="1"/>
  <c r="O556" i="1"/>
  <c r="M556" i="1"/>
  <c r="L556" i="1"/>
  <c r="J556" i="1"/>
  <c r="I556" i="1"/>
  <c r="G556" i="1"/>
  <c r="F556" i="1"/>
  <c r="E556" i="1"/>
  <c r="AO583" i="1"/>
  <c r="AO582" i="1" s="1"/>
  <c r="AN583" i="1"/>
  <c r="AN582" i="1" s="1"/>
  <c r="AM583" i="1"/>
  <c r="AM582" i="1" s="1"/>
  <c r="T549" i="1"/>
  <c r="T548" i="1" s="1"/>
  <c r="P549" i="1"/>
  <c r="P548" i="1" s="1"/>
  <c r="O549" i="1"/>
  <c r="O548" i="1" s="1"/>
  <c r="M549" i="1"/>
  <c r="M548" i="1" s="1"/>
  <c r="L549" i="1"/>
  <c r="L548" i="1" s="1"/>
  <c r="J549" i="1"/>
  <c r="J548" i="1" s="1"/>
  <c r="I549" i="1"/>
  <c r="I548" i="1" s="1"/>
  <c r="G549" i="1"/>
  <c r="G548" i="1" s="1"/>
  <c r="F549" i="1"/>
  <c r="F548" i="1" s="1"/>
  <c r="E549" i="1"/>
  <c r="E548" i="1" s="1"/>
  <c r="AO577" i="1"/>
  <c r="AO576" i="1" s="1"/>
  <c r="AN577" i="1"/>
  <c r="AN576" i="1" s="1"/>
  <c r="AM577" i="1"/>
  <c r="AM576" i="1" s="1"/>
  <c r="T543" i="1"/>
  <c r="T542" i="1" s="1"/>
  <c r="P543" i="1"/>
  <c r="P542" i="1" s="1"/>
  <c r="O543" i="1"/>
  <c r="O542" i="1" s="1"/>
  <c r="M543" i="1"/>
  <c r="M542" i="1" s="1"/>
  <c r="L543" i="1"/>
  <c r="L542" i="1" s="1"/>
  <c r="J543" i="1"/>
  <c r="J542" i="1" s="1"/>
  <c r="I543" i="1"/>
  <c r="I542" i="1" s="1"/>
  <c r="G543" i="1"/>
  <c r="G542" i="1" s="1"/>
  <c r="F543" i="1"/>
  <c r="F542" i="1" s="1"/>
  <c r="E543" i="1"/>
  <c r="E542" i="1" s="1"/>
  <c r="AO569" i="1"/>
  <c r="AO568" i="1" s="1"/>
  <c r="AO567" i="1" s="1"/>
  <c r="AN569" i="1"/>
  <c r="AN568" i="1" s="1"/>
  <c r="AN567" i="1" s="1"/>
  <c r="AM569" i="1"/>
  <c r="AM568" i="1" s="1"/>
  <c r="AM567" i="1" s="1"/>
  <c r="T535" i="1"/>
  <c r="T534" i="1" s="1"/>
  <c r="T533" i="1" s="1"/>
  <c r="P535" i="1"/>
  <c r="P534" i="1" s="1"/>
  <c r="P533" i="1" s="1"/>
  <c r="O535" i="1"/>
  <c r="O534" i="1" s="1"/>
  <c r="O533" i="1" s="1"/>
  <c r="M535" i="1"/>
  <c r="M534" i="1" s="1"/>
  <c r="M533" i="1" s="1"/>
  <c r="L535" i="1"/>
  <c r="L534" i="1" s="1"/>
  <c r="L533" i="1" s="1"/>
  <c r="J535" i="1"/>
  <c r="J534" i="1" s="1"/>
  <c r="J533" i="1" s="1"/>
  <c r="I535" i="1"/>
  <c r="I534" i="1" s="1"/>
  <c r="I533" i="1" s="1"/>
  <c r="G535" i="1"/>
  <c r="G534" i="1" s="1"/>
  <c r="G533" i="1" s="1"/>
  <c r="F535" i="1"/>
  <c r="F534" i="1" s="1"/>
  <c r="F533" i="1" s="1"/>
  <c r="E535" i="1"/>
  <c r="E534" i="1" s="1"/>
  <c r="E533" i="1" s="1"/>
  <c r="AO564" i="1"/>
  <c r="AN564" i="1"/>
  <c r="AM564" i="1"/>
  <c r="T530" i="1"/>
  <c r="P530" i="1"/>
  <c r="O530" i="1"/>
  <c r="M530" i="1"/>
  <c r="L530" i="1"/>
  <c r="J530" i="1"/>
  <c r="I530" i="1"/>
  <c r="G530" i="1"/>
  <c r="F530" i="1"/>
  <c r="E530" i="1"/>
  <c r="AO560" i="1"/>
  <c r="AN560" i="1"/>
  <c r="AM560" i="1"/>
  <c r="T526" i="1"/>
  <c r="P526" i="1"/>
  <c r="O526" i="1"/>
  <c r="M526" i="1"/>
  <c r="L526" i="1"/>
  <c r="J526" i="1"/>
  <c r="I526" i="1"/>
  <c r="G526" i="1"/>
  <c r="F526" i="1"/>
  <c r="E526" i="1"/>
  <c r="AO554" i="1"/>
  <c r="AN554" i="1"/>
  <c r="AM554" i="1"/>
  <c r="T520" i="1"/>
  <c r="P520" i="1"/>
  <c r="O520" i="1"/>
  <c r="M520" i="1"/>
  <c r="L520" i="1"/>
  <c r="J520" i="1"/>
  <c r="I520" i="1"/>
  <c r="G520" i="1"/>
  <c r="F520" i="1"/>
  <c r="E520" i="1"/>
  <c r="AO550" i="1"/>
  <c r="AN550" i="1"/>
  <c r="AM550" i="1"/>
  <c r="T516" i="1"/>
  <c r="P516" i="1"/>
  <c r="O516" i="1"/>
  <c r="M516" i="1"/>
  <c r="L516" i="1"/>
  <c r="J516" i="1"/>
  <c r="I516" i="1"/>
  <c r="G516" i="1"/>
  <c r="F516" i="1"/>
  <c r="E516" i="1"/>
  <c r="AO546" i="1"/>
  <c r="AN546" i="1"/>
  <c r="AM546" i="1"/>
  <c r="T512" i="1"/>
  <c r="P512" i="1"/>
  <c r="O512" i="1"/>
  <c r="M512" i="1"/>
  <c r="L512" i="1"/>
  <c r="J512" i="1"/>
  <c r="I512" i="1"/>
  <c r="G512" i="1"/>
  <c r="F512" i="1"/>
  <c r="E512" i="1"/>
  <c r="AO542" i="1"/>
  <c r="AN542" i="1"/>
  <c r="AM542" i="1"/>
  <c r="T508" i="1"/>
  <c r="P508" i="1"/>
  <c r="O508" i="1"/>
  <c r="M508" i="1"/>
  <c r="L508" i="1"/>
  <c r="J508" i="1"/>
  <c r="I508" i="1"/>
  <c r="G508" i="1"/>
  <c r="F508" i="1"/>
  <c r="E508" i="1"/>
  <c r="AO539" i="1"/>
  <c r="AN539" i="1"/>
  <c r="AM539" i="1"/>
  <c r="T505" i="1"/>
  <c r="P505" i="1"/>
  <c r="O505" i="1"/>
  <c r="M505" i="1"/>
  <c r="L505" i="1"/>
  <c r="J505" i="1"/>
  <c r="I505" i="1"/>
  <c r="G505" i="1"/>
  <c r="F505" i="1"/>
  <c r="E505" i="1"/>
  <c r="AO535" i="1"/>
  <c r="AN535" i="1"/>
  <c r="AM535" i="1"/>
  <c r="T501" i="1"/>
  <c r="P501" i="1"/>
  <c r="O501" i="1"/>
  <c r="M501" i="1"/>
  <c r="L501" i="1"/>
  <c r="J501" i="1"/>
  <c r="I501" i="1"/>
  <c r="G501" i="1"/>
  <c r="F501" i="1"/>
  <c r="E501" i="1"/>
  <c r="AO531" i="1"/>
  <c r="AN531" i="1"/>
  <c r="AM531" i="1"/>
  <c r="T497" i="1"/>
  <c r="P497" i="1"/>
  <c r="O497" i="1"/>
  <c r="M497" i="1"/>
  <c r="L497" i="1"/>
  <c r="J497" i="1"/>
  <c r="I497" i="1"/>
  <c r="G497" i="1"/>
  <c r="F497" i="1"/>
  <c r="E497" i="1"/>
  <c r="AO527" i="1"/>
  <c r="AN527" i="1"/>
  <c r="AM527" i="1"/>
  <c r="T493" i="1"/>
  <c r="P493" i="1"/>
  <c r="O493" i="1"/>
  <c r="M493" i="1"/>
  <c r="L493" i="1"/>
  <c r="J493" i="1"/>
  <c r="I493" i="1"/>
  <c r="G493" i="1"/>
  <c r="F493" i="1"/>
  <c r="E493" i="1"/>
  <c r="AO523" i="1"/>
  <c r="AN523" i="1"/>
  <c r="AM523" i="1"/>
  <c r="T489" i="1"/>
  <c r="P489" i="1"/>
  <c r="O489" i="1"/>
  <c r="M489" i="1"/>
  <c r="L489" i="1"/>
  <c r="J489" i="1"/>
  <c r="I489" i="1"/>
  <c r="G489" i="1"/>
  <c r="F489" i="1"/>
  <c r="E489" i="1"/>
  <c r="AO519" i="1"/>
  <c r="AN519" i="1"/>
  <c r="AM519" i="1"/>
  <c r="T485" i="1"/>
  <c r="P485" i="1"/>
  <c r="O485" i="1"/>
  <c r="M485" i="1"/>
  <c r="L485" i="1"/>
  <c r="J485" i="1"/>
  <c r="I485" i="1"/>
  <c r="G485" i="1"/>
  <c r="F485" i="1"/>
  <c r="E485" i="1"/>
  <c r="AO515" i="1"/>
  <c r="AN515" i="1"/>
  <c r="AM515" i="1"/>
  <c r="T481" i="1"/>
  <c r="P481" i="1"/>
  <c r="O481" i="1"/>
  <c r="M481" i="1"/>
  <c r="L481" i="1"/>
  <c r="J481" i="1"/>
  <c r="I481" i="1"/>
  <c r="G481" i="1"/>
  <c r="F481" i="1"/>
  <c r="E481" i="1"/>
  <c r="AO511" i="1"/>
  <c r="AN511" i="1"/>
  <c r="AM511" i="1"/>
  <c r="T477" i="1"/>
  <c r="P477" i="1"/>
  <c r="O477" i="1"/>
  <c r="M477" i="1"/>
  <c r="L477" i="1"/>
  <c r="J477" i="1"/>
  <c r="I477" i="1"/>
  <c r="G477" i="1"/>
  <c r="F477" i="1"/>
  <c r="E477" i="1"/>
  <c r="AO506" i="1"/>
  <c r="AN506" i="1"/>
  <c r="AM506" i="1"/>
  <c r="T472" i="1"/>
  <c r="P472" i="1"/>
  <c r="O472" i="1"/>
  <c r="M472" i="1"/>
  <c r="L472" i="1"/>
  <c r="J472" i="1"/>
  <c r="I472" i="1"/>
  <c r="G472" i="1"/>
  <c r="F472" i="1"/>
  <c r="E472" i="1"/>
  <c r="AO502" i="1"/>
  <c r="AN502" i="1"/>
  <c r="AM502" i="1"/>
  <c r="T468" i="1"/>
  <c r="P468" i="1"/>
  <c r="O468" i="1"/>
  <c r="M468" i="1"/>
  <c r="L468" i="1"/>
  <c r="J468" i="1"/>
  <c r="I468" i="1"/>
  <c r="G468" i="1"/>
  <c r="F468" i="1"/>
  <c r="E468" i="1"/>
  <c r="AO498" i="1"/>
  <c r="AN498" i="1"/>
  <c r="AM498" i="1"/>
  <c r="T464" i="1"/>
  <c r="P464" i="1"/>
  <c r="O464" i="1"/>
  <c r="M464" i="1"/>
  <c r="L464" i="1"/>
  <c r="J464" i="1"/>
  <c r="I464" i="1"/>
  <c r="G464" i="1"/>
  <c r="F464" i="1"/>
  <c r="E464" i="1"/>
  <c r="AO495" i="1"/>
  <c r="AN495" i="1"/>
  <c r="AM495" i="1"/>
  <c r="T461" i="1"/>
  <c r="P461" i="1"/>
  <c r="O461" i="1"/>
  <c r="M461" i="1"/>
  <c r="L461" i="1"/>
  <c r="J461" i="1"/>
  <c r="I461" i="1"/>
  <c r="G461" i="1"/>
  <c r="F461" i="1"/>
  <c r="E461" i="1"/>
  <c r="AO491" i="1"/>
  <c r="AN491" i="1"/>
  <c r="AM491" i="1"/>
  <c r="T457" i="1"/>
  <c r="P457" i="1"/>
  <c r="O457" i="1"/>
  <c r="M457" i="1"/>
  <c r="L457" i="1"/>
  <c r="J457" i="1"/>
  <c r="I457" i="1"/>
  <c r="G457" i="1"/>
  <c r="F457" i="1"/>
  <c r="E457" i="1"/>
  <c r="AO487" i="1"/>
  <c r="AN487" i="1"/>
  <c r="AM487" i="1"/>
  <c r="T453" i="1"/>
  <c r="P453" i="1"/>
  <c r="O453" i="1"/>
  <c r="M453" i="1"/>
  <c r="L453" i="1"/>
  <c r="J453" i="1"/>
  <c r="I453" i="1"/>
  <c r="G453" i="1"/>
  <c r="E453" i="1"/>
  <c r="AO483" i="1"/>
  <c r="AN483" i="1"/>
  <c r="AM483" i="1"/>
  <c r="T449" i="1"/>
  <c r="P449" i="1"/>
  <c r="O449" i="1"/>
  <c r="M449" i="1"/>
  <c r="L449" i="1"/>
  <c r="J449" i="1"/>
  <c r="I449" i="1"/>
  <c r="G449" i="1"/>
  <c r="F449" i="1"/>
  <c r="E449" i="1"/>
  <c r="AO479" i="1"/>
  <c r="AN479" i="1"/>
  <c r="AM479" i="1"/>
  <c r="T445" i="1"/>
  <c r="P445" i="1"/>
  <c r="O445" i="1"/>
  <c r="M445" i="1"/>
  <c r="L445" i="1"/>
  <c r="J445" i="1"/>
  <c r="I445" i="1"/>
  <c r="G445" i="1"/>
  <c r="F445" i="1"/>
  <c r="E445" i="1"/>
  <c r="AO475" i="1"/>
  <c r="AN475" i="1"/>
  <c r="AM475" i="1"/>
  <c r="T441" i="1"/>
  <c r="P441" i="1"/>
  <c r="O441" i="1"/>
  <c r="M441" i="1"/>
  <c r="L441" i="1"/>
  <c r="J441" i="1"/>
  <c r="I441" i="1"/>
  <c r="G441" i="1"/>
  <c r="F441" i="1"/>
  <c r="E441" i="1"/>
  <c r="AO471" i="1"/>
  <c r="AN471" i="1"/>
  <c r="AM471" i="1"/>
  <c r="T437" i="1"/>
  <c r="P437" i="1"/>
  <c r="O437" i="1"/>
  <c r="M437" i="1"/>
  <c r="L437" i="1"/>
  <c r="J437" i="1"/>
  <c r="I437" i="1"/>
  <c r="G437" i="1"/>
  <c r="F437" i="1"/>
  <c r="E437" i="1"/>
  <c r="AO467" i="1"/>
  <c r="AN467" i="1"/>
  <c r="AM467" i="1"/>
  <c r="T433" i="1"/>
  <c r="P433" i="1"/>
  <c r="O433" i="1"/>
  <c r="M433" i="1"/>
  <c r="L433" i="1"/>
  <c r="J433" i="1"/>
  <c r="I433" i="1"/>
  <c r="G433" i="1"/>
  <c r="F433" i="1"/>
  <c r="E433" i="1"/>
  <c r="AO463" i="1"/>
  <c r="AN463" i="1"/>
  <c r="AM463" i="1"/>
  <c r="T429" i="1"/>
  <c r="P429" i="1"/>
  <c r="O429" i="1"/>
  <c r="M429" i="1"/>
  <c r="L429" i="1"/>
  <c r="J429" i="1"/>
  <c r="I429" i="1"/>
  <c r="G429" i="1"/>
  <c r="F429" i="1"/>
  <c r="E429" i="1"/>
  <c r="AO457" i="1"/>
  <c r="AO456" i="1" s="1"/>
  <c r="AN457" i="1"/>
  <c r="AN456" i="1" s="1"/>
  <c r="AM457" i="1"/>
  <c r="AM456" i="1" s="1"/>
  <c r="T423" i="1"/>
  <c r="T422" i="1" s="1"/>
  <c r="P423" i="1"/>
  <c r="P422" i="1" s="1"/>
  <c r="O423" i="1"/>
  <c r="O422" i="1" s="1"/>
  <c r="M423" i="1"/>
  <c r="M422" i="1" s="1"/>
  <c r="L423" i="1"/>
  <c r="L422" i="1" s="1"/>
  <c r="J423" i="1"/>
  <c r="J422" i="1" s="1"/>
  <c r="I423" i="1"/>
  <c r="I422" i="1" s="1"/>
  <c r="G423" i="1"/>
  <c r="G422" i="1" s="1"/>
  <c r="F423" i="1"/>
  <c r="F422" i="1" s="1"/>
  <c r="E423" i="1"/>
  <c r="E422" i="1" s="1"/>
  <c r="AO452" i="1"/>
  <c r="AO451" i="1" s="1"/>
  <c r="AO450" i="1" s="1"/>
  <c r="AN452" i="1"/>
  <c r="AN451" i="1" s="1"/>
  <c r="AN450" i="1" s="1"/>
  <c r="AM452" i="1"/>
  <c r="AM451" i="1" s="1"/>
  <c r="AM450" i="1" s="1"/>
  <c r="T418" i="1"/>
  <c r="T417" i="1" s="1"/>
  <c r="T416" i="1" s="1"/>
  <c r="P418" i="1"/>
  <c r="P417" i="1" s="1"/>
  <c r="P416" i="1" s="1"/>
  <c r="O418" i="1"/>
  <c r="O417" i="1" s="1"/>
  <c r="O416" i="1" s="1"/>
  <c r="M418" i="1"/>
  <c r="M417" i="1" s="1"/>
  <c r="M416" i="1" s="1"/>
  <c r="L418" i="1"/>
  <c r="L417" i="1" s="1"/>
  <c r="L416" i="1" s="1"/>
  <c r="J418" i="1"/>
  <c r="J417" i="1" s="1"/>
  <c r="J416" i="1" s="1"/>
  <c r="I418" i="1"/>
  <c r="I417" i="1" s="1"/>
  <c r="I416" i="1" s="1"/>
  <c r="G418" i="1"/>
  <c r="G417" i="1" s="1"/>
  <c r="G416" i="1" s="1"/>
  <c r="F418" i="1"/>
  <c r="F417" i="1" s="1"/>
  <c r="F416" i="1" s="1"/>
  <c r="E418" i="1"/>
  <c r="E417" i="1" s="1"/>
  <c r="E416" i="1" s="1"/>
  <c r="AO447" i="1"/>
  <c r="AO446" i="1" s="1"/>
  <c r="AO445" i="1" s="1"/>
  <c r="AN447" i="1"/>
  <c r="AN446" i="1" s="1"/>
  <c r="AN445" i="1" s="1"/>
  <c r="AM447" i="1"/>
  <c r="AM446" i="1" s="1"/>
  <c r="AM445" i="1" s="1"/>
  <c r="T413" i="1"/>
  <c r="T412" i="1" s="1"/>
  <c r="T411" i="1" s="1"/>
  <c r="P413" i="1"/>
  <c r="P412" i="1" s="1"/>
  <c r="P411" i="1" s="1"/>
  <c r="O413" i="1"/>
  <c r="O412" i="1" s="1"/>
  <c r="O411" i="1" s="1"/>
  <c r="M413" i="1"/>
  <c r="M412" i="1" s="1"/>
  <c r="M411" i="1" s="1"/>
  <c r="L413" i="1"/>
  <c r="L412" i="1" s="1"/>
  <c r="L411" i="1" s="1"/>
  <c r="J413" i="1"/>
  <c r="J412" i="1" s="1"/>
  <c r="J411" i="1" s="1"/>
  <c r="I413" i="1"/>
  <c r="I412" i="1" s="1"/>
  <c r="I411" i="1" s="1"/>
  <c r="G413" i="1"/>
  <c r="G412" i="1" s="1"/>
  <c r="G411" i="1" s="1"/>
  <c r="F413" i="1"/>
  <c r="F412" i="1" s="1"/>
  <c r="F411" i="1" s="1"/>
  <c r="E413" i="1"/>
  <c r="E412" i="1" s="1"/>
  <c r="E411" i="1" s="1"/>
  <c r="AO441" i="1"/>
  <c r="AO440" i="1" s="1"/>
  <c r="AN441" i="1"/>
  <c r="AN440" i="1" s="1"/>
  <c r="AM441" i="1"/>
  <c r="AM440" i="1" s="1"/>
  <c r="T407" i="1"/>
  <c r="T406" i="1" s="1"/>
  <c r="P407" i="1"/>
  <c r="P406" i="1" s="1"/>
  <c r="O407" i="1"/>
  <c r="O406" i="1" s="1"/>
  <c r="M407" i="1"/>
  <c r="M406" i="1" s="1"/>
  <c r="L407" i="1"/>
  <c r="L406" i="1" s="1"/>
  <c r="J407" i="1"/>
  <c r="J406" i="1" s="1"/>
  <c r="I407" i="1"/>
  <c r="I406" i="1" s="1"/>
  <c r="G407" i="1"/>
  <c r="G406" i="1" s="1"/>
  <c r="F407" i="1"/>
  <c r="F406" i="1" s="1"/>
  <c r="E407" i="1"/>
  <c r="E406" i="1" s="1"/>
  <c r="AO435" i="1"/>
  <c r="AN435" i="1"/>
  <c r="AM435" i="1"/>
  <c r="T401" i="1"/>
  <c r="P401" i="1"/>
  <c r="O401" i="1"/>
  <c r="M401" i="1"/>
  <c r="L401" i="1"/>
  <c r="J401" i="1"/>
  <c r="I401" i="1"/>
  <c r="G401" i="1"/>
  <c r="E401" i="1"/>
  <c r="AO433" i="1"/>
  <c r="AN433" i="1"/>
  <c r="AM433" i="1"/>
  <c r="T399" i="1"/>
  <c r="P399" i="1"/>
  <c r="O399" i="1"/>
  <c r="M399" i="1"/>
  <c r="L399" i="1"/>
  <c r="J399" i="1"/>
  <c r="I399" i="1"/>
  <c r="G399" i="1"/>
  <c r="F399" i="1"/>
  <c r="E399" i="1"/>
  <c r="AO429" i="1"/>
  <c r="AN429" i="1"/>
  <c r="AM429" i="1"/>
  <c r="T395" i="1"/>
  <c r="P395" i="1"/>
  <c r="O395" i="1"/>
  <c r="M395" i="1"/>
  <c r="L395" i="1"/>
  <c r="J395" i="1"/>
  <c r="I395" i="1"/>
  <c r="G395" i="1"/>
  <c r="E395" i="1"/>
  <c r="AO420" i="1"/>
  <c r="AN420" i="1"/>
  <c r="AM420" i="1"/>
  <c r="T386" i="1"/>
  <c r="P386" i="1"/>
  <c r="O386" i="1"/>
  <c r="M386" i="1"/>
  <c r="L386" i="1"/>
  <c r="J386" i="1"/>
  <c r="I386" i="1"/>
  <c r="G386" i="1"/>
  <c r="F386" i="1"/>
  <c r="E386" i="1"/>
  <c r="AO416" i="1"/>
  <c r="AN416" i="1"/>
  <c r="AM416" i="1"/>
  <c r="T382" i="1"/>
  <c r="P382" i="1"/>
  <c r="O382" i="1"/>
  <c r="M382" i="1"/>
  <c r="L382" i="1"/>
  <c r="J382" i="1"/>
  <c r="I382" i="1"/>
  <c r="G382" i="1"/>
  <c r="F382" i="1"/>
  <c r="E382" i="1"/>
  <c r="AO411" i="1"/>
  <c r="AN411" i="1"/>
  <c r="AM411" i="1"/>
  <c r="T377" i="1"/>
  <c r="P377" i="1"/>
  <c r="O377" i="1"/>
  <c r="M377" i="1"/>
  <c r="L377" i="1"/>
  <c r="J377" i="1"/>
  <c r="I377" i="1"/>
  <c r="G377" i="1"/>
  <c r="F377" i="1"/>
  <c r="E377" i="1"/>
  <c r="AO406" i="1"/>
  <c r="AO403" i="1" s="1"/>
  <c r="AN406" i="1"/>
  <c r="AN403" i="1" s="1"/>
  <c r="AM406" i="1"/>
  <c r="AM403" i="1" s="1"/>
  <c r="T372" i="1"/>
  <c r="T369" i="1" s="1"/>
  <c r="P372" i="1"/>
  <c r="O372" i="1"/>
  <c r="M372" i="1"/>
  <c r="L372" i="1"/>
  <c r="J372" i="1"/>
  <c r="I372" i="1"/>
  <c r="G372" i="1"/>
  <c r="F372" i="1"/>
  <c r="E372" i="1"/>
  <c r="AO401" i="1"/>
  <c r="AO400" i="1" s="1"/>
  <c r="AO399" i="1" s="1"/>
  <c r="AN401" i="1"/>
  <c r="AN400" i="1" s="1"/>
  <c r="AN399" i="1" s="1"/>
  <c r="AM401" i="1"/>
  <c r="AM400" i="1" s="1"/>
  <c r="AM399" i="1" s="1"/>
  <c r="T367" i="1"/>
  <c r="T366" i="1" s="1"/>
  <c r="T365" i="1" s="1"/>
  <c r="P367" i="1"/>
  <c r="P366" i="1" s="1"/>
  <c r="P365" i="1" s="1"/>
  <c r="O367" i="1"/>
  <c r="O366" i="1" s="1"/>
  <c r="O365" i="1" s="1"/>
  <c r="M367" i="1"/>
  <c r="M366" i="1" s="1"/>
  <c r="M365" i="1" s="1"/>
  <c r="L367" i="1"/>
  <c r="L366" i="1" s="1"/>
  <c r="L365" i="1" s="1"/>
  <c r="J367" i="1"/>
  <c r="J366" i="1" s="1"/>
  <c r="J365" i="1" s="1"/>
  <c r="I367" i="1"/>
  <c r="I366" i="1" s="1"/>
  <c r="I365" i="1" s="1"/>
  <c r="G367" i="1"/>
  <c r="G366" i="1" s="1"/>
  <c r="G365" i="1" s="1"/>
  <c r="F367" i="1"/>
  <c r="F366" i="1" s="1"/>
  <c r="F365" i="1" s="1"/>
  <c r="E367" i="1"/>
  <c r="E366" i="1" s="1"/>
  <c r="E365" i="1" s="1"/>
  <c r="AO397" i="1"/>
  <c r="AO396" i="1" s="1"/>
  <c r="AO395" i="1" s="1"/>
  <c r="AN397" i="1"/>
  <c r="AN396" i="1" s="1"/>
  <c r="AN395" i="1" s="1"/>
  <c r="AM397" i="1"/>
  <c r="AM396" i="1" s="1"/>
  <c r="AM395" i="1" s="1"/>
  <c r="T363" i="1"/>
  <c r="T362" i="1" s="1"/>
  <c r="T361" i="1" s="1"/>
  <c r="P363" i="1"/>
  <c r="P362" i="1" s="1"/>
  <c r="P361" i="1" s="1"/>
  <c r="O363" i="1"/>
  <c r="O362" i="1" s="1"/>
  <c r="O361" i="1" s="1"/>
  <c r="M363" i="1"/>
  <c r="M362" i="1" s="1"/>
  <c r="M361" i="1" s="1"/>
  <c r="L363" i="1"/>
  <c r="L362" i="1" s="1"/>
  <c r="L361" i="1" s="1"/>
  <c r="J363" i="1"/>
  <c r="J362" i="1" s="1"/>
  <c r="J361" i="1" s="1"/>
  <c r="I363" i="1"/>
  <c r="I362" i="1" s="1"/>
  <c r="I361" i="1" s="1"/>
  <c r="G363" i="1"/>
  <c r="G362" i="1" s="1"/>
  <c r="G361" i="1" s="1"/>
  <c r="F363" i="1"/>
  <c r="F362" i="1" s="1"/>
  <c r="F361" i="1" s="1"/>
  <c r="E363" i="1"/>
  <c r="E362" i="1" s="1"/>
  <c r="E361" i="1" s="1"/>
  <c r="AO385" i="1"/>
  <c r="AO384" i="1" s="1"/>
  <c r="AO383" i="1" s="1"/>
  <c r="AO382" i="1" s="1"/>
  <c r="AN385" i="1"/>
  <c r="AN384" i="1" s="1"/>
  <c r="AN383" i="1" s="1"/>
  <c r="AN382" i="1" s="1"/>
  <c r="AM385" i="1"/>
  <c r="AM384" i="1" s="1"/>
  <c r="AM383" i="1" s="1"/>
  <c r="AM382" i="1" s="1"/>
  <c r="T351" i="1"/>
  <c r="T350" i="1" s="1"/>
  <c r="T349" i="1" s="1"/>
  <c r="T348" i="1" s="1"/>
  <c r="P351" i="1"/>
  <c r="P350" i="1" s="1"/>
  <c r="P349" i="1" s="1"/>
  <c r="P348" i="1" s="1"/>
  <c r="O351" i="1"/>
  <c r="O350" i="1" s="1"/>
  <c r="O349" i="1" s="1"/>
  <c r="O348" i="1" s="1"/>
  <c r="M351" i="1"/>
  <c r="M350" i="1" s="1"/>
  <c r="M349" i="1" s="1"/>
  <c r="M348" i="1" s="1"/>
  <c r="L351" i="1"/>
  <c r="L350" i="1" s="1"/>
  <c r="L349" i="1" s="1"/>
  <c r="L348" i="1" s="1"/>
  <c r="J351" i="1"/>
  <c r="J350" i="1" s="1"/>
  <c r="J349" i="1" s="1"/>
  <c r="J348" i="1" s="1"/>
  <c r="I351" i="1"/>
  <c r="I350" i="1" s="1"/>
  <c r="I349" i="1" s="1"/>
  <c r="I348" i="1" s="1"/>
  <c r="G351" i="1"/>
  <c r="G350" i="1" s="1"/>
  <c r="G349" i="1" s="1"/>
  <c r="G348" i="1" s="1"/>
  <c r="F351" i="1"/>
  <c r="F350" i="1" s="1"/>
  <c r="F349" i="1" s="1"/>
  <c r="F348" i="1" s="1"/>
  <c r="E351" i="1"/>
  <c r="E350" i="1" s="1"/>
  <c r="E349" i="1" s="1"/>
  <c r="E348" i="1" s="1"/>
  <c r="AO380" i="1"/>
  <c r="AN380" i="1"/>
  <c r="AM380" i="1"/>
  <c r="T346" i="1"/>
  <c r="P346" i="1"/>
  <c r="O346" i="1"/>
  <c r="M346" i="1"/>
  <c r="L346" i="1"/>
  <c r="J346" i="1"/>
  <c r="I346" i="1"/>
  <c r="G346" i="1"/>
  <c r="F346" i="1"/>
  <c r="E346" i="1"/>
  <c r="AO378" i="1"/>
  <c r="AN378" i="1"/>
  <c r="AM378" i="1"/>
  <c r="T344" i="1"/>
  <c r="P344" i="1"/>
  <c r="O344" i="1"/>
  <c r="M344" i="1"/>
  <c r="L344" i="1"/>
  <c r="J344" i="1"/>
  <c r="I344" i="1"/>
  <c r="G344" i="1"/>
  <c r="F344" i="1"/>
  <c r="E344" i="1"/>
  <c r="AO374" i="1"/>
  <c r="AN374" i="1"/>
  <c r="AM374" i="1"/>
  <c r="T340" i="1"/>
  <c r="P340" i="1"/>
  <c r="O340" i="1"/>
  <c r="M340" i="1"/>
  <c r="L340" i="1"/>
  <c r="J340" i="1"/>
  <c r="I340" i="1"/>
  <c r="G340" i="1"/>
  <c r="F340" i="1"/>
  <c r="E340" i="1"/>
  <c r="AO372" i="1"/>
  <c r="AN372" i="1"/>
  <c r="AM372" i="1"/>
  <c r="T338" i="1"/>
  <c r="P338" i="1"/>
  <c r="O338" i="1"/>
  <c r="M338" i="1"/>
  <c r="L338" i="1"/>
  <c r="J338" i="1"/>
  <c r="I338" i="1"/>
  <c r="G338" i="1"/>
  <c r="F338" i="1"/>
  <c r="E338" i="1"/>
  <c r="AO368" i="1"/>
  <c r="AN368" i="1"/>
  <c r="AM368" i="1"/>
  <c r="T334" i="1"/>
  <c r="P334" i="1"/>
  <c r="O334" i="1"/>
  <c r="M334" i="1"/>
  <c r="L334" i="1"/>
  <c r="J334" i="1"/>
  <c r="I334" i="1"/>
  <c r="G334" i="1"/>
  <c r="F334" i="1"/>
  <c r="E334" i="1"/>
  <c r="AO365" i="1"/>
  <c r="AN365" i="1"/>
  <c r="AM365" i="1"/>
  <c r="T331" i="1"/>
  <c r="P331" i="1"/>
  <c r="O331" i="1"/>
  <c r="M331" i="1"/>
  <c r="L331" i="1"/>
  <c r="J331" i="1"/>
  <c r="I331" i="1"/>
  <c r="G331" i="1"/>
  <c r="F331" i="1"/>
  <c r="E331" i="1"/>
  <c r="AO363" i="1"/>
  <c r="AN363" i="1"/>
  <c r="AM363" i="1"/>
  <c r="T329" i="1"/>
  <c r="P329" i="1"/>
  <c r="O329" i="1"/>
  <c r="M329" i="1"/>
  <c r="L329" i="1"/>
  <c r="J329" i="1"/>
  <c r="I329" i="1"/>
  <c r="G329" i="1"/>
  <c r="F329" i="1"/>
  <c r="E329" i="1"/>
  <c r="AO360" i="1"/>
  <c r="AN360" i="1"/>
  <c r="AM360" i="1"/>
  <c r="T326" i="1"/>
  <c r="P326" i="1"/>
  <c r="O326" i="1"/>
  <c r="M326" i="1"/>
  <c r="L326" i="1"/>
  <c r="J326" i="1"/>
  <c r="I326" i="1"/>
  <c r="G326" i="1"/>
  <c r="F326" i="1"/>
  <c r="E326" i="1"/>
  <c r="AO350" i="1"/>
  <c r="AN350" i="1"/>
  <c r="AM350" i="1"/>
  <c r="T320" i="1"/>
  <c r="P320" i="1"/>
  <c r="O320" i="1"/>
  <c r="M320" i="1"/>
  <c r="L320" i="1"/>
  <c r="J320" i="1"/>
  <c r="I320" i="1"/>
  <c r="G320" i="1"/>
  <c r="F320" i="1"/>
  <c r="E320" i="1"/>
  <c r="AO346" i="1"/>
  <c r="AN346" i="1"/>
  <c r="AM346" i="1"/>
  <c r="T316" i="1"/>
  <c r="P316" i="1"/>
  <c r="O316" i="1"/>
  <c r="M316" i="1"/>
  <c r="L316" i="1"/>
  <c r="J316" i="1"/>
  <c r="I316" i="1"/>
  <c r="G316" i="1"/>
  <c r="F316" i="1"/>
  <c r="E316" i="1"/>
  <c r="AO340" i="1"/>
  <c r="AN340" i="1"/>
  <c r="AM340" i="1"/>
  <c r="T311" i="1"/>
  <c r="P311" i="1"/>
  <c r="O311" i="1"/>
  <c r="M311" i="1"/>
  <c r="L311" i="1"/>
  <c r="J311" i="1"/>
  <c r="I311" i="1"/>
  <c r="G311" i="1"/>
  <c r="F311" i="1"/>
  <c r="E311" i="1"/>
  <c r="AO336" i="1"/>
  <c r="AN336" i="1"/>
  <c r="AM336" i="1"/>
  <c r="T307" i="1"/>
  <c r="P307" i="1"/>
  <c r="O307" i="1"/>
  <c r="M307" i="1"/>
  <c r="L307" i="1"/>
  <c r="J307" i="1"/>
  <c r="I307" i="1"/>
  <c r="G307" i="1"/>
  <c r="F307" i="1"/>
  <c r="E307" i="1"/>
  <c r="AO327" i="1"/>
  <c r="AO326" i="1" s="1"/>
  <c r="AN327" i="1"/>
  <c r="AN326" i="1" s="1"/>
  <c r="AM327" i="1"/>
  <c r="AM326" i="1" s="1"/>
  <c r="T299" i="1"/>
  <c r="T298" i="1" s="1"/>
  <c r="P299" i="1"/>
  <c r="P298" i="1" s="1"/>
  <c r="O299" i="1"/>
  <c r="O298" i="1" s="1"/>
  <c r="M299" i="1"/>
  <c r="M298" i="1" s="1"/>
  <c r="L299" i="1"/>
  <c r="L298" i="1" s="1"/>
  <c r="J299" i="1"/>
  <c r="J298" i="1" s="1"/>
  <c r="I299" i="1"/>
  <c r="I298" i="1" s="1"/>
  <c r="G299" i="1"/>
  <c r="G298" i="1" s="1"/>
  <c r="F299" i="1"/>
  <c r="F298" i="1" s="1"/>
  <c r="E299" i="1"/>
  <c r="E298" i="1" s="1"/>
  <c r="AO324" i="1"/>
  <c r="AN324" i="1"/>
  <c r="AM324" i="1"/>
  <c r="T296" i="1"/>
  <c r="P296" i="1"/>
  <c r="O296" i="1"/>
  <c r="M296" i="1"/>
  <c r="L296" i="1"/>
  <c r="J296" i="1"/>
  <c r="I296" i="1"/>
  <c r="G296" i="1"/>
  <c r="F296" i="1"/>
  <c r="E296" i="1"/>
  <c r="AO320" i="1"/>
  <c r="AN320" i="1"/>
  <c r="AM320" i="1"/>
  <c r="T292" i="1"/>
  <c r="P292" i="1"/>
  <c r="O292" i="1"/>
  <c r="M292" i="1"/>
  <c r="L292" i="1"/>
  <c r="J292" i="1"/>
  <c r="I292" i="1"/>
  <c r="G292" i="1"/>
  <c r="F292" i="1"/>
  <c r="E292" i="1"/>
  <c r="AO318" i="1"/>
  <c r="AN318" i="1"/>
  <c r="AM318" i="1"/>
  <c r="T290" i="1"/>
  <c r="P290" i="1"/>
  <c r="O290" i="1"/>
  <c r="M290" i="1"/>
  <c r="L290" i="1"/>
  <c r="J290" i="1"/>
  <c r="I290" i="1"/>
  <c r="G290" i="1"/>
  <c r="F290" i="1"/>
  <c r="E290" i="1"/>
  <c r="AO316" i="1"/>
  <c r="AN316" i="1"/>
  <c r="AM316" i="1"/>
  <c r="T288" i="1"/>
  <c r="P288" i="1"/>
  <c r="O288" i="1"/>
  <c r="M288" i="1"/>
  <c r="L288" i="1"/>
  <c r="J288" i="1"/>
  <c r="I288" i="1"/>
  <c r="G288" i="1"/>
  <c r="F288" i="1"/>
  <c r="E288" i="1"/>
  <c r="AO304" i="1"/>
  <c r="AO302" i="1" s="1"/>
  <c r="AN304" i="1"/>
  <c r="AN302" i="1" s="1"/>
  <c r="AM304" i="1"/>
  <c r="AM302" i="1" s="1"/>
  <c r="T276" i="1"/>
  <c r="T274" i="1" s="1"/>
  <c r="P276" i="1"/>
  <c r="P274" i="1" s="1"/>
  <c r="O276" i="1"/>
  <c r="O274" i="1" s="1"/>
  <c r="M276" i="1"/>
  <c r="M274" i="1" s="1"/>
  <c r="L276" i="1"/>
  <c r="L274" i="1" s="1"/>
  <c r="J276" i="1"/>
  <c r="J274" i="1" s="1"/>
  <c r="I276" i="1"/>
  <c r="I274" i="1" s="1"/>
  <c r="G276" i="1"/>
  <c r="G274" i="1" s="1"/>
  <c r="F276" i="1"/>
  <c r="F274" i="1" s="1"/>
  <c r="E276" i="1"/>
  <c r="E274" i="1" s="1"/>
  <c r="AO299" i="1"/>
  <c r="AN299" i="1"/>
  <c r="AM299" i="1"/>
  <c r="T271" i="1"/>
  <c r="P271" i="1"/>
  <c r="O271" i="1"/>
  <c r="M271" i="1"/>
  <c r="L271" i="1"/>
  <c r="J271" i="1"/>
  <c r="I271" i="1"/>
  <c r="G271" i="1"/>
  <c r="F271" i="1"/>
  <c r="E271" i="1"/>
  <c r="AO294" i="1"/>
  <c r="AN294" i="1"/>
  <c r="AM294" i="1"/>
  <c r="T266" i="1"/>
  <c r="P266" i="1"/>
  <c r="O266" i="1"/>
  <c r="M266" i="1"/>
  <c r="L266" i="1"/>
  <c r="J266" i="1"/>
  <c r="I266" i="1"/>
  <c r="G266" i="1"/>
  <c r="F266" i="1"/>
  <c r="E266" i="1"/>
  <c r="AO290" i="1"/>
  <c r="AN290" i="1"/>
  <c r="AM290" i="1"/>
  <c r="T262" i="1"/>
  <c r="P262" i="1"/>
  <c r="O262" i="1"/>
  <c r="M262" i="1"/>
  <c r="L262" i="1"/>
  <c r="J262" i="1"/>
  <c r="I262" i="1"/>
  <c r="G262" i="1"/>
  <c r="F262" i="1"/>
  <c r="E262" i="1"/>
  <c r="AO282" i="1"/>
  <c r="AN282" i="1"/>
  <c r="AM282" i="1"/>
  <c r="T254" i="1"/>
  <c r="P254" i="1"/>
  <c r="O254" i="1"/>
  <c r="M254" i="1"/>
  <c r="L254" i="1"/>
  <c r="J254" i="1"/>
  <c r="I254" i="1"/>
  <c r="G254" i="1"/>
  <c r="F254" i="1"/>
  <c r="E254" i="1"/>
  <c r="AO278" i="1"/>
  <c r="AN278" i="1"/>
  <c r="AM278" i="1"/>
  <c r="T250" i="1"/>
  <c r="P250" i="1"/>
  <c r="O250" i="1"/>
  <c r="M250" i="1"/>
  <c r="L250" i="1"/>
  <c r="J250" i="1"/>
  <c r="I250" i="1"/>
  <c r="G250" i="1"/>
  <c r="F250" i="1"/>
  <c r="E250" i="1"/>
  <c r="AO273" i="1"/>
  <c r="AN273" i="1"/>
  <c r="AM273" i="1"/>
  <c r="T245" i="1"/>
  <c r="P245" i="1"/>
  <c r="O245" i="1"/>
  <c r="M245" i="1"/>
  <c r="L245" i="1"/>
  <c r="J245" i="1"/>
  <c r="I245" i="1"/>
  <c r="G245" i="1"/>
  <c r="F245" i="1"/>
  <c r="E245" i="1"/>
  <c r="AO270" i="1"/>
  <c r="AN270" i="1"/>
  <c r="AM270" i="1"/>
  <c r="T242" i="1"/>
  <c r="P242" i="1"/>
  <c r="O242" i="1"/>
  <c r="M242" i="1"/>
  <c r="L242" i="1"/>
  <c r="J242" i="1"/>
  <c r="I242" i="1"/>
  <c r="G242" i="1"/>
  <c r="F242" i="1"/>
  <c r="E242" i="1"/>
  <c r="AO265" i="1"/>
  <c r="AN265" i="1"/>
  <c r="AM265" i="1"/>
  <c r="T237" i="1"/>
  <c r="P237" i="1"/>
  <c r="O237" i="1"/>
  <c r="M237" i="1"/>
  <c r="L237" i="1"/>
  <c r="J237" i="1"/>
  <c r="I237" i="1"/>
  <c r="G237" i="1"/>
  <c r="F237" i="1"/>
  <c r="E237" i="1"/>
  <c r="AO256" i="1"/>
  <c r="AO255" i="1" s="1"/>
  <c r="AN256" i="1"/>
  <c r="AN255" i="1" s="1"/>
  <c r="AM256" i="1"/>
  <c r="AM255" i="1" s="1"/>
  <c r="T226" i="1"/>
  <c r="T225" i="1" s="1"/>
  <c r="P226" i="1"/>
  <c r="P225" i="1" s="1"/>
  <c r="O226" i="1"/>
  <c r="O225" i="1" s="1"/>
  <c r="M226" i="1"/>
  <c r="M225" i="1" s="1"/>
  <c r="L226" i="1"/>
  <c r="L225" i="1" s="1"/>
  <c r="J226" i="1"/>
  <c r="J225" i="1" s="1"/>
  <c r="I226" i="1"/>
  <c r="I225" i="1" s="1"/>
  <c r="G226" i="1"/>
  <c r="G225" i="1" s="1"/>
  <c r="F226" i="1"/>
  <c r="F225" i="1" s="1"/>
  <c r="E226" i="1"/>
  <c r="E225" i="1" s="1"/>
  <c r="AO250" i="1"/>
  <c r="AN250" i="1"/>
  <c r="AM250" i="1"/>
  <c r="T220" i="1"/>
  <c r="P220" i="1"/>
  <c r="O220" i="1"/>
  <c r="M220" i="1"/>
  <c r="L220" i="1"/>
  <c r="J220" i="1"/>
  <c r="I220" i="1"/>
  <c r="G220" i="1"/>
  <c r="F220" i="1"/>
  <c r="E220" i="1"/>
  <c r="AO242" i="1"/>
  <c r="AN242" i="1"/>
  <c r="AM242" i="1"/>
  <c r="T215" i="1"/>
  <c r="P215" i="1"/>
  <c r="O215" i="1"/>
  <c r="M215" i="1"/>
  <c r="L215" i="1"/>
  <c r="J215" i="1"/>
  <c r="I215" i="1"/>
  <c r="G215" i="1"/>
  <c r="F215" i="1"/>
  <c r="E215" i="1"/>
  <c r="AO234" i="1"/>
  <c r="AN234" i="1"/>
  <c r="AM234" i="1"/>
  <c r="T209" i="1"/>
  <c r="P209" i="1"/>
  <c r="O209" i="1"/>
  <c r="M209" i="1"/>
  <c r="L209" i="1"/>
  <c r="J209" i="1"/>
  <c r="I209" i="1"/>
  <c r="G209" i="1"/>
  <c r="F209" i="1"/>
  <c r="E209" i="1"/>
  <c r="AO226" i="1"/>
  <c r="AN226" i="1"/>
  <c r="AM226" i="1"/>
  <c r="T203" i="1"/>
  <c r="P203" i="1"/>
  <c r="O203" i="1"/>
  <c r="M203" i="1"/>
  <c r="L203" i="1"/>
  <c r="J203" i="1"/>
  <c r="I203" i="1"/>
  <c r="G203" i="1"/>
  <c r="F203" i="1"/>
  <c r="E203" i="1"/>
  <c r="AO220" i="1"/>
  <c r="AN220" i="1"/>
  <c r="AM220" i="1"/>
  <c r="T199" i="1"/>
  <c r="P199" i="1"/>
  <c r="O199" i="1"/>
  <c r="M199" i="1"/>
  <c r="L199" i="1"/>
  <c r="J199" i="1"/>
  <c r="I199" i="1"/>
  <c r="G199" i="1"/>
  <c r="F199" i="1"/>
  <c r="E199" i="1"/>
  <c r="AO209" i="1"/>
  <c r="AN209" i="1"/>
  <c r="AM209" i="1"/>
  <c r="T191" i="1"/>
  <c r="P191" i="1"/>
  <c r="O191" i="1"/>
  <c r="M191" i="1"/>
  <c r="L191" i="1"/>
  <c r="J191" i="1"/>
  <c r="I191" i="1"/>
  <c r="G191" i="1"/>
  <c r="F191" i="1"/>
  <c r="E191" i="1"/>
  <c r="AO194" i="1"/>
  <c r="AN194" i="1"/>
  <c r="AM194" i="1"/>
  <c r="T178" i="1"/>
  <c r="P178" i="1"/>
  <c r="O178" i="1"/>
  <c r="M178" i="1"/>
  <c r="L178" i="1"/>
  <c r="J178" i="1"/>
  <c r="I178" i="1"/>
  <c r="G178" i="1"/>
  <c r="F178" i="1"/>
  <c r="E178" i="1"/>
  <c r="AO189" i="1"/>
  <c r="AN189" i="1"/>
  <c r="AM189" i="1"/>
  <c r="T174" i="1"/>
  <c r="P174" i="1"/>
  <c r="O174" i="1"/>
  <c r="M174" i="1"/>
  <c r="L174" i="1"/>
  <c r="J174" i="1"/>
  <c r="I174" i="1"/>
  <c r="G174" i="1"/>
  <c r="F174" i="1"/>
  <c r="E174" i="1"/>
  <c r="AO177" i="1"/>
  <c r="AN177" i="1"/>
  <c r="AM177" i="1"/>
  <c r="T167" i="1"/>
  <c r="P167" i="1"/>
  <c r="O167" i="1"/>
  <c r="M167" i="1"/>
  <c r="L167" i="1"/>
  <c r="J167" i="1"/>
  <c r="I167" i="1"/>
  <c r="G167" i="1"/>
  <c r="F167" i="1"/>
  <c r="E167" i="1"/>
  <c r="AO162" i="1"/>
  <c r="AO161" i="1" s="1"/>
  <c r="AN162" i="1"/>
  <c r="AN161" i="1" s="1"/>
  <c r="AM162" i="1"/>
  <c r="AM161" i="1" s="1"/>
  <c r="T157" i="1"/>
  <c r="T156" i="1" s="1"/>
  <c r="P157" i="1"/>
  <c r="P156" i="1" s="1"/>
  <c r="O157" i="1"/>
  <c r="O156" i="1" s="1"/>
  <c r="M157" i="1"/>
  <c r="M156" i="1" s="1"/>
  <c r="L157" i="1"/>
  <c r="L156" i="1" s="1"/>
  <c r="J157" i="1"/>
  <c r="J156" i="1" s="1"/>
  <c r="I157" i="1"/>
  <c r="I156" i="1" s="1"/>
  <c r="G157" i="1"/>
  <c r="G156" i="1" s="1"/>
  <c r="F157" i="1"/>
  <c r="F156" i="1" s="1"/>
  <c r="E157" i="1"/>
  <c r="E156" i="1" s="1"/>
  <c r="AO156" i="1"/>
  <c r="AN156" i="1"/>
  <c r="AM156" i="1"/>
  <c r="T151" i="1"/>
  <c r="P151" i="1"/>
  <c r="O151" i="1"/>
  <c r="M151" i="1"/>
  <c r="L151" i="1"/>
  <c r="J151" i="1"/>
  <c r="I151" i="1"/>
  <c r="G151" i="1"/>
  <c r="F151" i="1"/>
  <c r="E151" i="1"/>
  <c r="AO149" i="1"/>
  <c r="AO148" i="1" s="1"/>
  <c r="AO146" i="1" s="1"/>
  <c r="AO145" i="1" s="1"/>
  <c r="AN149" i="1"/>
  <c r="AN148" i="1" s="1"/>
  <c r="AN146" i="1" s="1"/>
  <c r="AN145" i="1" s="1"/>
  <c r="AM149" i="1"/>
  <c r="AM148" i="1" s="1"/>
  <c r="AM146" i="1" s="1"/>
  <c r="AM145" i="1" s="1"/>
  <c r="T145" i="1"/>
  <c r="T144" i="1" s="1"/>
  <c r="T142" i="1" s="1"/>
  <c r="T141" i="1" s="1"/>
  <c r="P145" i="1"/>
  <c r="P144" i="1" s="1"/>
  <c r="P142" i="1" s="1"/>
  <c r="P141" i="1" s="1"/>
  <c r="O145" i="1"/>
  <c r="O144" i="1" s="1"/>
  <c r="O142" i="1" s="1"/>
  <c r="O141" i="1" s="1"/>
  <c r="M145" i="1"/>
  <c r="M144" i="1" s="1"/>
  <c r="M142" i="1" s="1"/>
  <c r="M141" i="1" s="1"/>
  <c r="L145" i="1"/>
  <c r="L144" i="1" s="1"/>
  <c r="L142" i="1" s="1"/>
  <c r="L141" i="1" s="1"/>
  <c r="J145" i="1"/>
  <c r="J144" i="1" s="1"/>
  <c r="J142" i="1" s="1"/>
  <c r="J141" i="1" s="1"/>
  <c r="I145" i="1"/>
  <c r="I144" i="1" s="1"/>
  <c r="I142" i="1" s="1"/>
  <c r="I141" i="1" s="1"/>
  <c r="G145" i="1"/>
  <c r="G144" i="1" s="1"/>
  <c r="G142" i="1" s="1"/>
  <c r="G141" i="1" s="1"/>
  <c r="F145" i="1"/>
  <c r="F144" i="1" s="1"/>
  <c r="F142" i="1" s="1"/>
  <c r="F141" i="1" s="1"/>
  <c r="E145" i="1"/>
  <c r="E144" i="1" s="1"/>
  <c r="E142" i="1" s="1"/>
  <c r="E141" i="1" s="1"/>
  <c r="AO142" i="1"/>
  <c r="AN142" i="1"/>
  <c r="AM142" i="1"/>
  <c r="T138" i="1"/>
  <c r="P138" i="1"/>
  <c r="O138" i="1"/>
  <c r="M138" i="1"/>
  <c r="L138" i="1"/>
  <c r="J138" i="1"/>
  <c r="I138" i="1"/>
  <c r="G138" i="1"/>
  <c r="F138" i="1"/>
  <c r="E138" i="1"/>
  <c r="AO137" i="1"/>
  <c r="AN137" i="1"/>
  <c r="AM137" i="1"/>
  <c r="T134" i="1"/>
  <c r="P134" i="1"/>
  <c r="O134" i="1"/>
  <c r="M134" i="1"/>
  <c r="L134" i="1"/>
  <c r="J134" i="1"/>
  <c r="I134" i="1"/>
  <c r="G134" i="1"/>
  <c r="F134" i="1"/>
  <c r="E134" i="1"/>
  <c r="AO133" i="1"/>
  <c r="AN133" i="1"/>
  <c r="AM133" i="1"/>
  <c r="T131" i="1"/>
  <c r="P131" i="1"/>
  <c r="O131" i="1"/>
  <c r="M131" i="1"/>
  <c r="L131" i="1"/>
  <c r="J131" i="1"/>
  <c r="I131" i="1"/>
  <c r="G131" i="1"/>
  <c r="F131" i="1"/>
  <c r="E131" i="1"/>
  <c r="AO127" i="1"/>
  <c r="AN127" i="1"/>
  <c r="AM127" i="1"/>
  <c r="T125" i="1"/>
  <c r="P125" i="1"/>
  <c r="O125" i="1"/>
  <c r="M125" i="1"/>
  <c r="L125" i="1"/>
  <c r="J125" i="1"/>
  <c r="I125" i="1"/>
  <c r="G125" i="1"/>
  <c r="F125" i="1"/>
  <c r="E125" i="1"/>
  <c r="AO125" i="1"/>
  <c r="AN125" i="1"/>
  <c r="AM125" i="1"/>
  <c r="T123" i="1"/>
  <c r="P123" i="1"/>
  <c r="O123" i="1"/>
  <c r="M123" i="1"/>
  <c r="L123" i="1"/>
  <c r="J123" i="1"/>
  <c r="I123" i="1"/>
  <c r="G123" i="1"/>
  <c r="F123" i="1"/>
  <c r="E123" i="1"/>
  <c r="AO120" i="1"/>
  <c r="AN120" i="1"/>
  <c r="AM120" i="1"/>
  <c r="T118" i="1"/>
  <c r="P118" i="1"/>
  <c r="O118" i="1"/>
  <c r="M118" i="1"/>
  <c r="L118" i="1"/>
  <c r="J118" i="1"/>
  <c r="I118" i="1"/>
  <c r="G118" i="1"/>
  <c r="F118" i="1"/>
  <c r="E118" i="1"/>
  <c r="AO116" i="1"/>
  <c r="AN116" i="1"/>
  <c r="AM116" i="1"/>
  <c r="T114" i="1"/>
  <c r="P114" i="1"/>
  <c r="O114" i="1"/>
  <c r="M114" i="1"/>
  <c r="L114" i="1"/>
  <c r="J114" i="1"/>
  <c r="I114" i="1"/>
  <c r="G114" i="1"/>
  <c r="F114" i="1"/>
  <c r="E114" i="1"/>
  <c r="AO108" i="1"/>
  <c r="AO107" i="1" s="1"/>
  <c r="AO106" i="1" s="1"/>
  <c r="AN108" i="1"/>
  <c r="AN107" i="1" s="1"/>
  <c r="AN106" i="1" s="1"/>
  <c r="AM108" i="1"/>
  <c r="AM107" i="1" s="1"/>
  <c r="AM106" i="1" s="1"/>
  <c r="T107" i="1"/>
  <c r="T106" i="1" s="1"/>
  <c r="T105" i="1" s="1"/>
  <c r="P107" i="1"/>
  <c r="P106" i="1" s="1"/>
  <c r="P105" i="1" s="1"/>
  <c r="O107" i="1"/>
  <c r="O106" i="1" s="1"/>
  <c r="O105" i="1" s="1"/>
  <c r="M107" i="1"/>
  <c r="M106" i="1" s="1"/>
  <c r="M105" i="1" s="1"/>
  <c r="L107" i="1"/>
  <c r="L106" i="1" s="1"/>
  <c r="L105" i="1" s="1"/>
  <c r="J107" i="1"/>
  <c r="J106" i="1" s="1"/>
  <c r="J105" i="1" s="1"/>
  <c r="I107" i="1"/>
  <c r="I106" i="1" s="1"/>
  <c r="I105" i="1" s="1"/>
  <c r="G107" i="1"/>
  <c r="G106" i="1" s="1"/>
  <c r="G105" i="1" s="1"/>
  <c r="F107" i="1"/>
  <c r="F106" i="1" s="1"/>
  <c r="F105" i="1" s="1"/>
  <c r="E107" i="1"/>
  <c r="E106" i="1" s="1"/>
  <c r="E105" i="1" s="1"/>
  <c r="AO99" i="1"/>
  <c r="AO98" i="1" s="1"/>
  <c r="AN99" i="1"/>
  <c r="AN98" i="1" s="1"/>
  <c r="T98" i="1"/>
  <c r="T97" i="1" s="1"/>
  <c r="P98" i="1"/>
  <c r="P97" i="1" s="1"/>
  <c r="O98" i="1"/>
  <c r="O97" i="1" s="1"/>
  <c r="M98" i="1"/>
  <c r="M97" i="1" s="1"/>
  <c r="L98" i="1"/>
  <c r="L97" i="1" s="1"/>
  <c r="J98" i="1"/>
  <c r="J97" i="1" s="1"/>
  <c r="I98" i="1"/>
  <c r="I97" i="1" s="1"/>
  <c r="G98" i="1"/>
  <c r="G97" i="1" s="1"/>
  <c r="F98" i="1"/>
  <c r="F97" i="1" s="1"/>
  <c r="E98" i="1"/>
  <c r="E97" i="1" s="1"/>
  <c r="AO96" i="1"/>
  <c r="AO95" i="1" s="1"/>
  <c r="AN96" i="1"/>
  <c r="AN95" i="1" s="1"/>
  <c r="T95" i="1"/>
  <c r="T94" i="1" s="1"/>
  <c r="P95" i="1"/>
  <c r="P94" i="1" s="1"/>
  <c r="O95" i="1"/>
  <c r="O94" i="1" s="1"/>
  <c r="M95" i="1"/>
  <c r="M94" i="1" s="1"/>
  <c r="L95" i="1"/>
  <c r="L94" i="1" s="1"/>
  <c r="J95" i="1"/>
  <c r="J94" i="1" s="1"/>
  <c r="I95" i="1"/>
  <c r="I94" i="1" s="1"/>
  <c r="G95" i="1"/>
  <c r="G94" i="1" s="1"/>
  <c r="F95" i="1"/>
  <c r="F94" i="1" s="1"/>
  <c r="E95" i="1"/>
  <c r="E94" i="1" s="1"/>
  <c r="AO92" i="1"/>
  <c r="AO91" i="1" s="1"/>
  <c r="AN92" i="1"/>
  <c r="AN91" i="1" s="1"/>
  <c r="T91" i="1"/>
  <c r="T90" i="1" s="1"/>
  <c r="P91" i="1"/>
  <c r="P90" i="1" s="1"/>
  <c r="O91" i="1"/>
  <c r="O90" i="1" s="1"/>
  <c r="M91" i="1"/>
  <c r="M90" i="1" s="1"/>
  <c r="L91" i="1"/>
  <c r="L90" i="1" s="1"/>
  <c r="J91" i="1"/>
  <c r="J90" i="1" s="1"/>
  <c r="I91" i="1"/>
  <c r="I90" i="1" s="1"/>
  <c r="G91" i="1"/>
  <c r="G90" i="1" s="1"/>
  <c r="F91" i="1"/>
  <c r="F90" i="1" s="1"/>
  <c r="E91" i="1"/>
  <c r="E90" i="1" s="1"/>
  <c r="AO88" i="1"/>
  <c r="AO87" i="1" s="1"/>
  <c r="AN88" i="1"/>
  <c r="AN87" i="1" s="1"/>
  <c r="T87" i="1"/>
  <c r="T86" i="1" s="1"/>
  <c r="P87" i="1"/>
  <c r="P86" i="1" s="1"/>
  <c r="O87" i="1"/>
  <c r="O86" i="1" s="1"/>
  <c r="M87" i="1"/>
  <c r="M86" i="1" s="1"/>
  <c r="L87" i="1"/>
  <c r="L86" i="1" s="1"/>
  <c r="J87" i="1"/>
  <c r="J86" i="1" s="1"/>
  <c r="I87" i="1"/>
  <c r="I86" i="1" s="1"/>
  <c r="G87" i="1"/>
  <c r="G86" i="1" s="1"/>
  <c r="F87" i="1"/>
  <c r="F86" i="1" s="1"/>
  <c r="E87" i="1"/>
  <c r="E86" i="1" s="1"/>
  <c r="AO84" i="1"/>
  <c r="AO83" i="1" s="1"/>
  <c r="AN84" i="1"/>
  <c r="AN83" i="1" s="1"/>
  <c r="T83" i="1"/>
  <c r="T82" i="1" s="1"/>
  <c r="P83" i="1"/>
  <c r="P82" i="1" s="1"/>
  <c r="O83" i="1"/>
  <c r="O82" i="1" s="1"/>
  <c r="M83" i="1"/>
  <c r="M82" i="1" s="1"/>
  <c r="L83" i="1"/>
  <c r="L82" i="1" s="1"/>
  <c r="J83" i="1"/>
  <c r="J82" i="1" s="1"/>
  <c r="I83" i="1"/>
  <c r="I82" i="1" s="1"/>
  <c r="G83" i="1"/>
  <c r="G82" i="1" s="1"/>
  <c r="F83" i="1"/>
  <c r="F82" i="1" s="1"/>
  <c r="E83" i="1"/>
  <c r="E82" i="1" s="1"/>
  <c r="AO80" i="1"/>
  <c r="AN80" i="1"/>
  <c r="T79" i="1"/>
  <c r="P79" i="1"/>
  <c r="O79" i="1"/>
  <c r="M79" i="1"/>
  <c r="L79" i="1"/>
  <c r="J79" i="1"/>
  <c r="I79" i="1"/>
  <c r="G79" i="1"/>
  <c r="F79" i="1"/>
  <c r="E79" i="1"/>
  <c r="AO77" i="1"/>
  <c r="AO76" i="1" s="1"/>
  <c r="AN77" i="1"/>
  <c r="AN76" i="1" s="1"/>
  <c r="T76" i="1"/>
  <c r="T75" i="1" s="1"/>
  <c r="P76" i="1"/>
  <c r="P75" i="1" s="1"/>
  <c r="O76" i="1"/>
  <c r="O75" i="1" s="1"/>
  <c r="M76" i="1"/>
  <c r="M75" i="1" s="1"/>
  <c r="L76" i="1"/>
  <c r="L75" i="1" s="1"/>
  <c r="J76" i="1"/>
  <c r="J75" i="1" s="1"/>
  <c r="I76" i="1"/>
  <c r="I75" i="1" s="1"/>
  <c r="G76" i="1"/>
  <c r="G75" i="1" s="1"/>
  <c r="F76" i="1"/>
  <c r="F75" i="1" s="1"/>
  <c r="E76" i="1"/>
  <c r="E75" i="1" s="1"/>
  <c r="AO71" i="1"/>
  <c r="AN71" i="1"/>
  <c r="T70" i="1"/>
  <c r="P70" i="1"/>
  <c r="O70" i="1"/>
  <c r="M70" i="1"/>
  <c r="L70" i="1"/>
  <c r="J70" i="1"/>
  <c r="I70" i="1"/>
  <c r="G70" i="1"/>
  <c r="F70" i="1"/>
  <c r="E70" i="1"/>
  <c r="AO68" i="1"/>
  <c r="AN68" i="1"/>
  <c r="T67" i="1"/>
  <c r="P67" i="1"/>
  <c r="O67" i="1"/>
  <c r="M67" i="1"/>
  <c r="L67" i="1"/>
  <c r="J67" i="1"/>
  <c r="I67" i="1"/>
  <c r="G67" i="1"/>
  <c r="F67" i="1"/>
  <c r="E67" i="1"/>
  <c r="AO66" i="1"/>
  <c r="AN66" i="1"/>
  <c r="T65" i="1"/>
  <c r="P65" i="1"/>
  <c r="O65" i="1"/>
  <c r="M65" i="1"/>
  <c r="L65" i="1"/>
  <c r="J65" i="1"/>
  <c r="I65" i="1"/>
  <c r="G65" i="1"/>
  <c r="F65" i="1"/>
  <c r="E65" i="1"/>
  <c r="AO64" i="1"/>
  <c r="T63" i="1"/>
  <c r="P63" i="1"/>
  <c r="O63" i="1"/>
  <c r="M63" i="1"/>
  <c r="L63" i="1"/>
  <c r="J63" i="1"/>
  <c r="I63" i="1"/>
  <c r="G63" i="1"/>
  <c r="F63" i="1"/>
  <c r="E63" i="1"/>
  <c r="AO62" i="1"/>
  <c r="T61" i="1"/>
  <c r="P61" i="1"/>
  <c r="O61" i="1"/>
  <c r="M61" i="1"/>
  <c r="L61" i="1"/>
  <c r="J61" i="1"/>
  <c r="I61" i="1"/>
  <c r="G61" i="1"/>
  <c r="F61" i="1"/>
  <c r="E61" i="1"/>
  <c r="AO60" i="1"/>
  <c r="T59" i="1"/>
  <c r="P59" i="1"/>
  <c r="O59" i="1"/>
  <c r="M59" i="1"/>
  <c r="L59" i="1"/>
  <c r="J59" i="1"/>
  <c r="I59" i="1"/>
  <c r="G59" i="1"/>
  <c r="F59" i="1"/>
  <c r="E59" i="1"/>
  <c r="AO57" i="1"/>
  <c r="T56" i="1"/>
  <c r="P56" i="1"/>
  <c r="O56" i="1"/>
  <c r="M56" i="1"/>
  <c r="L56" i="1"/>
  <c r="J56" i="1"/>
  <c r="I56" i="1"/>
  <c r="G56" i="1"/>
  <c r="F56" i="1"/>
  <c r="E56" i="1"/>
  <c r="AO53" i="1"/>
  <c r="T52" i="1"/>
  <c r="P52" i="1"/>
  <c r="O52" i="1"/>
  <c r="M52" i="1"/>
  <c r="L52" i="1"/>
  <c r="J52" i="1"/>
  <c r="I52" i="1"/>
  <c r="G52" i="1"/>
  <c r="F52" i="1"/>
  <c r="E52" i="1"/>
  <c r="T40" i="1"/>
  <c r="T39" i="1" s="1"/>
  <c r="P40" i="1"/>
  <c r="P39" i="1" s="1"/>
  <c r="O40" i="1"/>
  <c r="O39" i="1" s="1"/>
  <c r="M40" i="1"/>
  <c r="M39" i="1" s="1"/>
  <c r="L40" i="1"/>
  <c r="L39" i="1" s="1"/>
  <c r="J40" i="1"/>
  <c r="J39" i="1" s="1"/>
  <c r="I40" i="1"/>
  <c r="I39" i="1" s="1"/>
  <c r="G40" i="1"/>
  <c r="G39" i="1" s="1"/>
  <c r="F40" i="1"/>
  <c r="F39" i="1" s="1"/>
  <c r="E40" i="1"/>
  <c r="E39" i="1" s="1"/>
  <c r="T37" i="1"/>
  <c r="P37" i="1"/>
  <c r="O37" i="1"/>
  <c r="M37" i="1"/>
  <c r="L37" i="1"/>
  <c r="J37" i="1"/>
  <c r="I37" i="1"/>
  <c r="G37" i="1"/>
  <c r="F37" i="1"/>
  <c r="E37" i="1"/>
  <c r="T35" i="1"/>
  <c r="P35" i="1"/>
  <c r="O35" i="1"/>
  <c r="M35" i="1"/>
  <c r="L35" i="1"/>
  <c r="J35" i="1"/>
  <c r="I35" i="1"/>
  <c r="G35" i="1"/>
  <c r="F35" i="1"/>
  <c r="E35" i="1"/>
  <c r="T33" i="1"/>
  <c r="P33" i="1"/>
  <c r="O33" i="1"/>
  <c r="M33" i="1"/>
  <c r="L33" i="1"/>
  <c r="J33" i="1"/>
  <c r="I33" i="1"/>
  <c r="G33" i="1"/>
  <c r="F33" i="1"/>
  <c r="E33" i="1"/>
  <c r="T31" i="1"/>
  <c r="P31" i="1"/>
  <c r="O31" i="1"/>
  <c r="M31" i="1"/>
  <c r="L31" i="1"/>
  <c r="J31" i="1"/>
  <c r="I31" i="1"/>
  <c r="G31" i="1"/>
  <c r="F31" i="1"/>
  <c r="E31" i="1"/>
  <c r="T29" i="1"/>
  <c r="P29" i="1"/>
  <c r="O29" i="1"/>
  <c r="M29" i="1"/>
  <c r="L29" i="1"/>
  <c r="J29" i="1"/>
  <c r="I29" i="1"/>
  <c r="G29" i="1"/>
  <c r="F29" i="1"/>
  <c r="E29" i="1"/>
  <c r="AP27" i="1"/>
  <c r="AP26" i="1" s="1"/>
  <c r="T27" i="1"/>
  <c r="P27" i="1"/>
  <c r="O27" i="1"/>
  <c r="M27" i="1"/>
  <c r="L27" i="1"/>
  <c r="J27" i="1"/>
  <c r="I27" i="1"/>
  <c r="G27" i="1"/>
  <c r="F27" i="1"/>
  <c r="E27" i="1"/>
  <c r="T23" i="1"/>
  <c r="P23" i="1"/>
  <c r="O23" i="1"/>
  <c r="M23" i="1"/>
  <c r="L23" i="1"/>
  <c r="J23" i="1"/>
  <c r="I23" i="1"/>
  <c r="G23" i="1"/>
  <c r="F23" i="1"/>
  <c r="E23" i="1"/>
  <c r="P12" i="1"/>
  <c r="O12" i="1"/>
  <c r="M12" i="1"/>
  <c r="L12" i="1"/>
  <c r="J12" i="1"/>
  <c r="I12" i="1"/>
  <c r="G12" i="1"/>
  <c r="E12" i="1"/>
  <c r="AN48" i="1"/>
  <c r="AN46" i="1"/>
  <c r="AN41" i="1"/>
  <c r="AN37" i="1"/>
  <c r="AN35" i="1"/>
  <c r="AN33" i="1"/>
  <c r="AN32" i="1"/>
  <c r="AN31" i="1" s="1"/>
  <c r="AN29" i="1"/>
  <c r="AN27" i="1"/>
  <c r="AN25" i="1"/>
  <c r="AM49" i="1"/>
  <c r="AM48" i="1"/>
  <c r="AM46" i="1"/>
  <c r="AM43" i="1"/>
  <c r="AM42" i="1"/>
  <c r="AM41" i="1"/>
  <c r="AM38" i="1"/>
  <c r="AM37" i="1" s="1"/>
  <c r="AM36" i="1"/>
  <c r="AM35" i="1" s="1"/>
  <c r="AM34" i="1"/>
  <c r="AM33" i="1" s="1"/>
  <c r="AM32" i="1"/>
  <c r="AM31" i="1" s="1"/>
  <c r="AM30" i="1"/>
  <c r="AM29" i="1" s="1"/>
  <c r="AM28" i="1"/>
  <c r="AM27" i="1" s="1"/>
  <c r="AM25" i="1"/>
  <c r="AM24" i="1"/>
  <c r="AM22" i="1"/>
  <c r="AM21" i="1"/>
  <c r="AM20" i="1"/>
  <c r="AM19" i="1"/>
  <c r="AM18" i="1"/>
  <c r="AM17" i="1"/>
  <c r="AM16" i="1"/>
  <c r="AM15" i="1"/>
  <c r="AM14" i="1"/>
  <c r="AM13" i="1"/>
  <c r="AP12" i="1"/>
  <c r="AP11" i="1" s="1"/>
  <c r="AM102" i="1"/>
  <c r="AM101" i="1"/>
  <c r="AM100" i="1"/>
  <c r="AM97" i="1"/>
  <c r="AM96" i="1" s="1"/>
  <c r="AM95" i="1" s="1"/>
  <c r="AM94" i="1"/>
  <c r="AM93" i="1"/>
  <c r="AM90" i="1"/>
  <c r="AM89" i="1"/>
  <c r="AM86" i="1"/>
  <c r="AM85" i="1"/>
  <c r="AM82" i="1"/>
  <c r="AM81" i="1"/>
  <c r="AM79" i="1"/>
  <c r="AM78" i="1"/>
  <c r="AM74" i="1"/>
  <c r="AM73" i="1"/>
  <c r="AM72" i="1"/>
  <c r="AM70" i="1"/>
  <c r="AM69" i="1"/>
  <c r="AM67" i="1"/>
  <c r="AM66" i="1" s="1"/>
  <c r="AM65" i="1"/>
  <c r="AM63" i="1"/>
  <c r="AM62" i="1" s="1"/>
  <c r="AM61" i="1"/>
  <c r="AN61" i="1" s="1"/>
  <c r="AN60" i="1" s="1"/>
  <c r="AM59" i="1"/>
  <c r="AN59" i="1" s="1"/>
  <c r="AM58" i="1"/>
  <c r="AN58" i="1" s="1"/>
  <c r="AM56" i="1"/>
  <c r="AN56" i="1" s="1"/>
  <c r="AM55" i="1"/>
  <c r="AN55" i="1" s="1"/>
  <c r="AM54" i="1"/>
  <c r="AN54" i="1" s="1"/>
  <c r="S915" i="1"/>
  <c r="S914" i="1"/>
  <c r="S912" i="1"/>
  <c r="S911" i="1"/>
  <c r="S908" i="1"/>
  <c r="S907" i="1" s="1"/>
  <c r="S906" i="1"/>
  <c r="S905" i="1"/>
  <c r="S901" i="1"/>
  <c r="S900" i="1" s="1"/>
  <c r="S899" i="1"/>
  <c r="S898" i="1"/>
  <c r="S897" i="1"/>
  <c r="S895" i="1"/>
  <c r="S894" i="1"/>
  <c r="S890" i="1"/>
  <c r="S889" i="1"/>
  <c r="S884" i="1"/>
  <c r="S883" i="1"/>
  <c r="S882" i="1"/>
  <c r="S880" i="1"/>
  <c r="S879" i="1"/>
  <c r="S878" i="1"/>
  <c r="S876" i="1"/>
  <c r="S875" i="1"/>
  <c r="S874" i="1"/>
  <c r="S872" i="1"/>
  <c r="S871" i="1"/>
  <c r="S870" i="1"/>
  <c r="S868" i="1"/>
  <c r="S867" i="1" s="1"/>
  <c r="S866" i="1"/>
  <c r="S865" i="1"/>
  <c r="S864" i="1"/>
  <c r="S862" i="1"/>
  <c r="S861" i="1"/>
  <c r="S860" i="1"/>
  <c r="S858" i="1"/>
  <c r="S857" i="1"/>
  <c r="S855" i="1"/>
  <c r="S854" i="1"/>
  <c r="S853" i="1"/>
  <c r="S851" i="1"/>
  <c r="S850" i="1"/>
  <c r="S848" i="1"/>
  <c r="S847" i="1"/>
  <c r="S846" i="1"/>
  <c r="S844" i="1"/>
  <c r="S843" i="1"/>
  <c r="S841" i="1"/>
  <c r="S840" i="1" s="1"/>
  <c r="S839" i="1"/>
  <c r="S838" i="1"/>
  <c r="S834" i="1"/>
  <c r="S833" i="1"/>
  <c r="S831" i="1"/>
  <c r="S830" i="1"/>
  <c r="S829" i="1"/>
  <c r="S827" i="1"/>
  <c r="S826" i="1"/>
  <c r="S822" i="1"/>
  <c r="S821" i="1" s="1"/>
  <c r="S820" i="1"/>
  <c r="S819" i="1"/>
  <c r="S818" i="1"/>
  <c r="S814" i="1"/>
  <c r="S813" i="1"/>
  <c r="S811" i="1"/>
  <c r="S810" i="1"/>
  <c r="S809" i="1"/>
  <c r="S807" i="1"/>
  <c r="S806" i="1" s="1"/>
  <c r="S805" i="1"/>
  <c r="S804" i="1"/>
  <c r="S803" i="1"/>
  <c r="S798" i="1"/>
  <c r="S797" i="1"/>
  <c r="S796" i="1"/>
  <c r="S793" i="1"/>
  <c r="S792" i="1" s="1"/>
  <c r="S791" i="1" s="1"/>
  <c r="S790" i="1" s="1"/>
  <c r="S788" i="1"/>
  <c r="S787" i="1" s="1"/>
  <c r="S786" i="1"/>
  <c r="S785" i="1" s="1"/>
  <c r="S778" i="1"/>
  <c r="S777" i="1"/>
  <c r="S774" i="1"/>
  <c r="S773" i="1"/>
  <c r="S770" i="1"/>
  <c r="S769" i="1" s="1"/>
  <c r="S768" i="1" s="1"/>
  <c r="S766" i="1"/>
  <c r="S765" i="1" s="1"/>
  <c r="S764" i="1" s="1"/>
  <c r="S763" i="1"/>
  <c r="S762" i="1"/>
  <c r="S759" i="1"/>
  <c r="S758" i="1"/>
  <c r="S757" i="1"/>
  <c r="S753" i="1"/>
  <c r="S752" i="1"/>
  <c r="S750" i="1"/>
  <c r="S749" i="1"/>
  <c r="S748" i="1"/>
  <c r="S747" i="1"/>
  <c r="S746" i="1"/>
  <c r="S745" i="1"/>
  <c r="S703" i="1"/>
  <c r="S702" i="1"/>
  <c r="S701" i="1"/>
  <c r="S700" i="1"/>
  <c r="S699" i="1"/>
  <c r="S698" i="1"/>
  <c r="S697" i="1"/>
  <c r="S696" i="1"/>
  <c r="S695" i="1"/>
  <c r="S694" i="1"/>
  <c r="S693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7" i="1"/>
  <c r="S585" i="1"/>
  <c r="S584" i="1"/>
  <c r="S583" i="1"/>
  <c r="S582" i="1"/>
  <c r="S579" i="1"/>
  <c r="S578" i="1" s="1"/>
  <c r="S577" i="1" s="1"/>
  <c r="S576" i="1" s="1"/>
  <c r="S575" i="1"/>
  <c r="S574" i="1"/>
  <c r="S572" i="1"/>
  <c r="S571" i="1"/>
  <c r="S569" i="1"/>
  <c r="S568" i="1"/>
  <c r="S567" i="1"/>
  <c r="S564" i="1"/>
  <c r="S563" i="1" s="1"/>
  <c r="S562" i="1"/>
  <c r="S561" i="1"/>
  <c r="S560" i="1"/>
  <c r="S558" i="1"/>
  <c r="S557" i="1"/>
  <c r="S552" i="1"/>
  <c r="S551" i="1"/>
  <c r="S550" i="1"/>
  <c r="S544" i="1"/>
  <c r="S543" i="1" s="1"/>
  <c r="S542" i="1" s="1"/>
  <c r="S537" i="1"/>
  <c r="S536" i="1"/>
  <c r="S532" i="1"/>
  <c r="S531" i="1"/>
  <c r="S529" i="1"/>
  <c r="S527" i="1"/>
  <c r="S523" i="1"/>
  <c r="S522" i="1"/>
  <c r="S521" i="1"/>
  <c r="S519" i="1"/>
  <c r="S518" i="1"/>
  <c r="S515" i="1"/>
  <c r="S514" i="1"/>
  <c r="S513" i="1"/>
  <c r="S511" i="1"/>
  <c r="S510" i="1"/>
  <c r="S509" i="1"/>
  <c r="S506" i="1"/>
  <c r="S505" i="1" s="1"/>
  <c r="S504" i="1"/>
  <c r="S503" i="1"/>
  <c r="S502" i="1"/>
  <c r="S500" i="1"/>
  <c r="S499" i="1"/>
  <c r="S498" i="1"/>
  <c r="S496" i="1"/>
  <c r="S495" i="1"/>
  <c r="S494" i="1"/>
  <c r="S492" i="1"/>
  <c r="S491" i="1"/>
  <c r="S490" i="1"/>
  <c r="S486" i="1"/>
  <c r="S485" i="1" s="1"/>
  <c r="S484" i="1"/>
  <c r="S483" i="1"/>
  <c r="S482" i="1"/>
  <c r="S480" i="1"/>
  <c r="S479" i="1"/>
  <c r="S478" i="1"/>
  <c r="S475" i="1"/>
  <c r="S474" i="1"/>
  <c r="S473" i="1"/>
  <c r="S471" i="1"/>
  <c r="S470" i="1"/>
  <c r="S469" i="1"/>
  <c r="S467" i="1"/>
  <c r="S466" i="1"/>
  <c r="S463" i="1"/>
  <c r="S462" i="1"/>
  <c r="S458" i="1"/>
  <c r="S457" i="1" s="1"/>
  <c r="S456" i="1"/>
  <c r="S455" i="1"/>
  <c r="S454" i="1"/>
  <c r="S452" i="1"/>
  <c r="S451" i="1"/>
  <c r="S450" i="1"/>
  <c r="S448" i="1"/>
  <c r="S447" i="1"/>
  <c r="S446" i="1"/>
  <c r="S444" i="1"/>
  <c r="S443" i="1"/>
  <c r="S440" i="1"/>
  <c r="S439" i="1"/>
  <c r="S438" i="1"/>
  <c r="S436" i="1"/>
  <c r="S435" i="1"/>
  <c r="S434" i="1"/>
  <c r="S432" i="1"/>
  <c r="S431" i="1"/>
  <c r="S430" i="1"/>
  <c r="S424" i="1"/>
  <c r="S423" i="1" s="1"/>
  <c r="S422" i="1" s="1"/>
  <c r="S421" i="1"/>
  <c r="S419" i="1"/>
  <c r="S415" i="1"/>
  <c r="S414" i="1"/>
  <c r="S410" i="1"/>
  <c r="S409" i="1"/>
  <c r="S408" i="1"/>
  <c r="S404" i="1"/>
  <c r="S402" i="1"/>
  <c r="S400" i="1"/>
  <c r="S399" i="1" s="1"/>
  <c r="S398" i="1"/>
  <c r="S397" i="1"/>
  <c r="S396" i="1"/>
  <c r="S389" i="1"/>
  <c r="S387" i="1"/>
  <c r="S385" i="1"/>
  <c r="S384" i="1"/>
  <c r="S383" i="1"/>
  <c r="S380" i="1"/>
  <c r="S379" i="1"/>
  <c r="S378" i="1"/>
  <c r="S373" i="1"/>
  <c r="S372" i="1" s="1"/>
  <c r="S371" i="1"/>
  <c r="S370" i="1" s="1"/>
  <c r="S368" i="1"/>
  <c r="S367" i="1" s="1"/>
  <c r="S366" i="1" s="1"/>
  <c r="S365" i="1" s="1"/>
  <c r="S364" i="1"/>
  <c r="S363" i="1" s="1"/>
  <c r="S362" i="1" s="1"/>
  <c r="S361" i="1" s="1"/>
  <c r="S352" i="1"/>
  <c r="S351" i="1" s="1"/>
  <c r="S350" i="1" s="1"/>
  <c r="S349" i="1" s="1"/>
  <c r="S348" i="1" s="1"/>
  <c r="S347" i="1"/>
  <c r="S346" i="1" s="1"/>
  <c r="S345" i="1"/>
  <c r="S344" i="1" s="1"/>
  <c r="S343" i="1"/>
  <c r="S341" i="1"/>
  <c r="S339" i="1"/>
  <c r="S338" i="1" s="1"/>
  <c r="S337" i="1"/>
  <c r="S336" i="1"/>
  <c r="S332" i="1"/>
  <c r="S331" i="1" s="1"/>
  <c r="S330" i="1"/>
  <c r="S329" i="1" s="1"/>
  <c r="S328" i="1"/>
  <c r="S327" i="1"/>
  <c r="S325" i="1"/>
  <c r="S324" i="1"/>
  <c r="S323" i="1"/>
  <c r="S322" i="1"/>
  <c r="S321" i="1"/>
  <c r="S318" i="1"/>
  <c r="S317" i="1"/>
  <c r="S315" i="1"/>
  <c r="S314" i="1"/>
  <c r="S313" i="1"/>
  <c r="S312" i="1"/>
  <c r="S310" i="1"/>
  <c r="S309" i="1"/>
  <c r="S308" i="1"/>
  <c r="S306" i="1"/>
  <c r="S305" i="1"/>
  <c r="S304" i="1"/>
  <c r="S303" i="1"/>
  <c r="S302" i="1"/>
  <c r="S301" i="1"/>
  <c r="S300" i="1"/>
  <c r="S297" i="1"/>
  <c r="S296" i="1" s="1"/>
  <c r="S294" i="1"/>
  <c r="S292" i="1" s="1"/>
  <c r="S291" i="1"/>
  <c r="S290" i="1" s="1"/>
  <c r="S289" i="1"/>
  <c r="S288" i="1" s="1"/>
  <c r="S286" i="1"/>
  <c r="S285" i="1"/>
  <c r="S284" i="1"/>
  <c r="S283" i="1"/>
  <c r="S282" i="1"/>
  <c r="S281" i="1"/>
  <c r="S280" i="1"/>
  <c r="S279" i="1"/>
  <c r="S278" i="1"/>
  <c r="S277" i="1"/>
  <c r="S275" i="1"/>
  <c r="S273" i="1"/>
  <c r="S272" i="1"/>
  <c r="S268" i="1"/>
  <c r="S267" i="1"/>
  <c r="S265" i="1"/>
  <c r="S264" i="1"/>
  <c r="S263" i="1"/>
  <c r="S261" i="1"/>
  <c r="S258" i="1"/>
  <c r="S257" i="1"/>
  <c r="S256" i="1"/>
  <c r="S255" i="1"/>
  <c r="S251" i="1"/>
  <c r="S250" i="1" s="1"/>
  <c r="S249" i="1"/>
  <c r="S245" i="1" s="1"/>
  <c r="S244" i="1"/>
  <c r="S243" i="1"/>
  <c r="S241" i="1"/>
  <c r="S238" i="1"/>
  <c r="S233" i="1"/>
  <c r="S232" i="1"/>
  <c r="S231" i="1"/>
  <c r="S230" i="1"/>
  <c r="S228" i="1"/>
  <c r="S223" i="1"/>
  <c r="S221" i="1"/>
  <c r="S219" i="1"/>
  <c r="S216" i="1"/>
  <c r="S214" i="1"/>
  <c r="S212" i="1"/>
  <c r="S211" i="1"/>
  <c r="S210" i="1"/>
  <c r="S208" i="1"/>
  <c r="S207" i="1"/>
  <c r="S206" i="1"/>
  <c r="S205" i="1"/>
  <c r="S204" i="1"/>
  <c r="S200" i="1"/>
  <c r="S199" i="1" s="1"/>
  <c r="S198" i="1"/>
  <c r="S197" i="1"/>
  <c r="S196" i="1"/>
  <c r="S195" i="1"/>
  <c r="S194" i="1"/>
  <c r="S193" i="1"/>
  <c r="S192" i="1"/>
  <c r="S188" i="1"/>
  <c r="S182" i="1"/>
  <c r="S181" i="1"/>
  <c r="S180" i="1"/>
  <c r="S179" i="1"/>
  <c r="S177" i="1"/>
  <c r="S176" i="1"/>
  <c r="S175" i="1"/>
  <c r="S172" i="1"/>
  <c r="S169" i="1"/>
  <c r="S164" i="1"/>
  <c r="S163" i="1"/>
  <c r="S162" i="1"/>
  <c r="S161" i="1"/>
  <c r="S160" i="1"/>
  <c r="S159" i="1"/>
  <c r="S158" i="1"/>
  <c r="S155" i="1"/>
  <c r="S153" i="1"/>
  <c r="S152" i="1"/>
  <c r="S147" i="1"/>
  <c r="S146" i="1"/>
  <c r="S145" i="1" s="1"/>
  <c r="S143" i="1"/>
  <c r="S139" i="1"/>
  <c r="S138" i="1" s="1"/>
  <c r="S137" i="1"/>
  <c r="S135" i="1"/>
  <c r="S133" i="1"/>
  <c r="S132" i="1"/>
  <c r="S130" i="1"/>
  <c r="S129" i="1"/>
  <c r="S128" i="1"/>
  <c r="S127" i="1"/>
  <c r="S126" i="1"/>
  <c r="S124" i="1"/>
  <c r="S123" i="1" s="1"/>
  <c r="S122" i="1"/>
  <c r="S121" i="1"/>
  <c r="S120" i="1"/>
  <c r="S119" i="1"/>
  <c r="S117" i="1"/>
  <c r="S116" i="1"/>
  <c r="S115" i="1"/>
  <c r="S111" i="1"/>
  <c r="S108" i="1"/>
  <c r="S101" i="1"/>
  <c r="S100" i="1"/>
  <c r="S99" i="1"/>
  <c r="S96" i="1"/>
  <c r="S95" i="1" s="1"/>
  <c r="S94" i="1" s="1"/>
  <c r="S93" i="1"/>
  <c r="S92" i="1"/>
  <c r="S89" i="1"/>
  <c r="S88" i="1"/>
  <c r="S85" i="1"/>
  <c r="S84" i="1"/>
  <c r="S81" i="1"/>
  <c r="S80" i="1"/>
  <c r="S78" i="1"/>
  <c r="S77" i="1"/>
  <c r="S73" i="1"/>
  <c r="S72" i="1"/>
  <c r="S71" i="1"/>
  <c r="S69" i="1"/>
  <c r="S68" i="1"/>
  <c r="S66" i="1"/>
  <c r="S65" i="1" s="1"/>
  <c r="S64" i="1"/>
  <c r="S63" i="1" s="1"/>
  <c r="S62" i="1"/>
  <c r="S61" i="1" s="1"/>
  <c r="S60" i="1"/>
  <c r="S59" i="1" s="1"/>
  <c r="S58" i="1"/>
  <c r="S57" i="1"/>
  <c r="S55" i="1"/>
  <c r="S54" i="1"/>
  <c r="S53" i="1"/>
  <c r="S48" i="1"/>
  <c r="S47" i="1"/>
  <c r="S45" i="1"/>
  <c r="S43" i="1"/>
  <c r="S42" i="1"/>
  <c r="S41" i="1"/>
  <c r="S38" i="1"/>
  <c r="S37" i="1" s="1"/>
  <c r="S36" i="1"/>
  <c r="S35" i="1" s="1"/>
  <c r="S34" i="1"/>
  <c r="S33" i="1" s="1"/>
  <c r="S32" i="1"/>
  <c r="S31" i="1" s="1"/>
  <c r="S30" i="1"/>
  <c r="S29" i="1" s="1"/>
  <c r="S28" i="1"/>
  <c r="S27" i="1" s="1"/>
  <c r="S25" i="1"/>
  <c r="S24" i="1"/>
  <c r="S22" i="1"/>
  <c r="S21" i="1"/>
  <c r="S20" i="1"/>
  <c r="S19" i="1"/>
  <c r="S18" i="1"/>
  <c r="S17" i="1"/>
  <c r="S16" i="1"/>
  <c r="I67" i="3" l="1"/>
  <c r="I42" i="3" s="1"/>
  <c r="I10" i="3" s="1"/>
  <c r="I9" i="3" s="1"/>
  <c r="I8" i="3" s="1"/>
  <c r="G42" i="3"/>
  <c r="G10" i="3" s="1"/>
  <c r="G9" i="3" s="1"/>
  <c r="G8" i="3" s="1"/>
  <c r="V26" i="3"/>
  <c r="W26" i="3" s="1"/>
  <c r="H42" i="3"/>
  <c r="H10" i="3" s="1"/>
  <c r="H9" i="3" s="1"/>
  <c r="H8" i="3" s="1"/>
  <c r="Q42" i="3"/>
  <c r="Q10" i="3" s="1"/>
  <c r="Q9" i="3" s="1"/>
  <c r="Q8" i="3" s="1"/>
  <c r="P42" i="3"/>
  <c r="S42" i="3"/>
  <c r="S10" i="3" s="1"/>
  <c r="S9" i="3" s="1"/>
  <c r="S8" i="3" s="1"/>
  <c r="V68" i="3"/>
  <c r="W68" i="3" s="1"/>
  <c r="F401" i="1"/>
  <c r="R67" i="3"/>
  <c r="T42" i="3"/>
  <c r="T10" i="3" s="1"/>
  <c r="T9" i="3" s="1"/>
  <c r="T8" i="3" s="1"/>
  <c r="J234" i="1"/>
  <c r="F234" i="1"/>
  <c r="E234" i="1"/>
  <c r="I234" i="1"/>
  <c r="G234" i="1"/>
  <c r="L234" i="1"/>
  <c r="M234" i="1"/>
  <c r="O234" i="1"/>
  <c r="P234" i="1"/>
  <c r="E817" i="1"/>
  <c r="H817" i="1" s="1"/>
  <c r="F453" i="1"/>
  <c r="F428" i="1" s="1"/>
  <c r="F427" i="1" s="1"/>
  <c r="F395" i="1"/>
  <c r="F394" i="1" s="1"/>
  <c r="R864" i="1"/>
  <c r="E772" i="1"/>
  <c r="E771" i="1" s="1"/>
  <c r="E767" i="1" s="1"/>
  <c r="H758" i="1"/>
  <c r="K758" i="1" s="1"/>
  <c r="N497" i="1"/>
  <c r="R905" i="1"/>
  <c r="R111" i="1"/>
  <c r="R198" i="1"/>
  <c r="J369" i="1"/>
  <c r="J360" i="1" s="1"/>
  <c r="L989" i="1" s="1"/>
  <c r="R325" i="1"/>
  <c r="R529" i="1"/>
  <c r="N70" i="1"/>
  <c r="N79" i="1"/>
  <c r="N65" i="1"/>
  <c r="N94" i="1"/>
  <c r="N105" i="1"/>
  <c r="N250" i="1"/>
  <c r="N311" i="1"/>
  <c r="N422" i="1"/>
  <c r="N576" i="1"/>
  <c r="N828" i="1"/>
  <c r="N138" i="1"/>
  <c r="N290" i="1"/>
  <c r="N338" i="1"/>
  <c r="N399" i="1"/>
  <c r="N453" i="1"/>
  <c r="N501" i="1"/>
  <c r="N559" i="1"/>
  <c r="N808" i="1"/>
  <c r="N852" i="1"/>
  <c r="N900" i="1"/>
  <c r="N907" i="1"/>
  <c r="R279" i="1"/>
  <c r="R506" i="1"/>
  <c r="R583" i="1"/>
  <c r="R621" i="1"/>
  <c r="R657" i="1"/>
  <c r="R221" i="1"/>
  <c r="N33" i="1"/>
  <c r="N39" i="1"/>
  <c r="N63" i="1"/>
  <c r="N114" i="1"/>
  <c r="N141" i="1"/>
  <c r="N225" i="1"/>
  <c r="N292" i="1"/>
  <c r="N340" i="1"/>
  <c r="R268" i="1"/>
  <c r="R609" i="1"/>
  <c r="N881" i="1"/>
  <c r="R291" i="1"/>
  <c r="R678" i="1"/>
  <c r="N570" i="1"/>
  <c r="N863" i="1"/>
  <c r="R115" i="1"/>
  <c r="R373" i="1"/>
  <c r="R389" i="1"/>
  <c r="R759" i="1"/>
  <c r="R188" i="1"/>
  <c r="R774" i="1"/>
  <c r="N464" i="1"/>
  <c r="R480" i="1"/>
  <c r="R855" i="1"/>
  <c r="N401" i="1"/>
  <c r="N505" i="1"/>
  <c r="N812" i="1"/>
  <c r="N856" i="1"/>
  <c r="R85" i="1"/>
  <c r="R155" i="1"/>
  <c r="R231" i="1"/>
  <c r="R328" i="1"/>
  <c r="R451" i="1"/>
  <c r="R515" i="1"/>
  <c r="R594" i="1"/>
  <c r="R748" i="1"/>
  <c r="R833" i="1"/>
  <c r="R88" i="1"/>
  <c r="R163" i="1"/>
  <c r="R462" i="1"/>
  <c r="R518" i="1"/>
  <c r="R597" i="1"/>
  <c r="R669" i="1"/>
  <c r="R834" i="1"/>
  <c r="R915" i="1"/>
  <c r="R66" i="1"/>
  <c r="R153" i="1"/>
  <c r="R440" i="1"/>
  <c r="R831" i="1"/>
  <c r="R89" i="1"/>
  <c r="R256" i="1"/>
  <c r="R364" i="1"/>
  <c r="R466" i="1"/>
  <c r="R519" i="1"/>
  <c r="R606" i="1"/>
  <c r="R670" i="1"/>
  <c r="R387" i="1"/>
  <c r="R469" i="1"/>
  <c r="R544" i="1"/>
  <c r="R618" i="1"/>
  <c r="R681" i="1"/>
  <c r="R773" i="1"/>
  <c r="K379" i="1"/>
  <c r="R560" i="1"/>
  <c r="R630" i="1"/>
  <c r="R786" i="1"/>
  <c r="R870" i="1"/>
  <c r="R479" i="1"/>
  <c r="R128" i="1"/>
  <c r="R205" i="1"/>
  <c r="R294" i="1"/>
  <c r="R400" i="1"/>
  <c r="R491" i="1"/>
  <c r="R633" i="1"/>
  <c r="R695" i="1"/>
  <c r="R879" i="1"/>
  <c r="I369" i="1"/>
  <c r="I360" i="1" s="1"/>
  <c r="R38" i="1"/>
  <c r="R129" i="1"/>
  <c r="R206" i="1"/>
  <c r="R500" i="1"/>
  <c r="R571" i="1"/>
  <c r="R642" i="1"/>
  <c r="R698" i="1"/>
  <c r="R807" i="1"/>
  <c r="R880" i="1"/>
  <c r="N893" i="1"/>
  <c r="O369" i="1"/>
  <c r="O360" i="1" s="1"/>
  <c r="R41" i="1"/>
  <c r="R216" i="1"/>
  <c r="R306" i="1"/>
  <c r="R404" i="1"/>
  <c r="R503" i="1"/>
  <c r="R572" i="1"/>
  <c r="R645" i="1"/>
  <c r="R699" i="1"/>
  <c r="R809" i="1"/>
  <c r="R882" i="1"/>
  <c r="R467" i="1"/>
  <c r="R558" i="1"/>
  <c r="P369" i="1"/>
  <c r="P360" i="1" s="1"/>
  <c r="I989" i="1" s="1"/>
  <c r="N556" i="1"/>
  <c r="N806" i="1"/>
  <c r="N849" i="1"/>
  <c r="H370" i="1"/>
  <c r="R370" i="1" s="1"/>
  <c r="R64" i="1"/>
  <c r="R137" i="1"/>
  <c r="R219" i="1"/>
  <c r="R415" i="1"/>
  <c r="R504" i="1"/>
  <c r="R574" i="1"/>
  <c r="R654" i="1"/>
  <c r="R810" i="1"/>
  <c r="R894" i="1"/>
  <c r="N178" i="1"/>
  <c r="N254" i="1"/>
  <c r="N316" i="1"/>
  <c r="N365" i="1"/>
  <c r="N658" i="1"/>
  <c r="N785" i="1"/>
  <c r="N59" i="1"/>
  <c r="N199" i="1"/>
  <c r="N266" i="1"/>
  <c r="N326" i="1"/>
  <c r="N437" i="1"/>
  <c r="N768" i="1"/>
  <c r="N377" i="1"/>
  <c r="N485" i="1"/>
  <c r="N533" i="1"/>
  <c r="N790" i="1"/>
  <c r="N156" i="1"/>
  <c r="N821" i="1"/>
  <c r="N52" i="1"/>
  <c r="N445" i="1"/>
  <c r="N845" i="1"/>
  <c r="N35" i="1"/>
  <c r="N331" i="1"/>
  <c r="N56" i="1"/>
  <c r="N125" i="1"/>
  <c r="N203" i="1"/>
  <c r="N271" i="1"/>
  <c r="N329" i="1"/>
  <c r="N382" i="1"/>
  <c r="N441" i="1"/>
  <c r="N489" i="1"/>
  <c r="N542" i="1"/>
  <c r="N794" i="1"/>
  <c r="N842" i="1"/>
  <c r="N386" i="1"/>
  <c r="N493" i="1"/>
  <c r="N548" i="1"/>
  <c r="N167" i="1"/>
  <c r="N245" i="1"/>
  <c r="N307" i="1"/>
  <c r="N344" i="1"/>
  <c r="N348" i="1"/>
  <c r="N27" i="1"/>
  <c r="N67" i="1"/>
  <c r="N75" i="1"/>
  <c r="N82" i="1"/>
  <c r="N90" i="1"/>
  <c r="N97" i="1"/>
  <c r="N134" i="1"/>
  <c r="N215" i="1"/>
  <c r="N288" i="1"/>
  <c r="N334" i="1"/>
  <c r="N395" i="1"/>
  <c r="N449" i="1"/>
  <c r="R47" i="1"/>
  <c r="R71" i="1"/>
  <c r="R122" i="1"/>
  <c r="R161" i="1"/>
  <c r="R196" i="1"/>
  <c r="R210" i="1"/>
  <c r="R286" i="1"/>
  <c r="R323" i="1"/>
  <c r="R368" i="1"/>
  <c r="R421" i="1"/>
  <c r="R446" i="1"/>
  <c r="R458" i="1"/>
  <c r="R498" i="1"/>
  <c r="R523" i="1"/>
  <c r="R536" i="1"/>
  <c r="R616" i="1"/>
  <c r="R628" i="1"/>
  <c r="R640" i="1"/>
  <c r="R652" i="1"/>
  <c r="R676" i="1"/>
  <c r="R778" i="1"/>
  <c r="R898" i="1"/>
  <c r="R34" i="1"/>
  <c r="R48" i="1"/>
  <c r="R60" i="1"/>
  <c r="R72" i="1"/>
  <c r="R96" i="1"/>
  <c r="R135" i="1"/>
  <c r="R162" i="1"/>
  <c r="R197" i="1"/>
  <c r="R211" i="1"/>
  <c r="R230" i="1"/>
  <c r="R249" i="1"/>
  <c r="R263" i="1"/>
  <c r="R275" i="1"/>
  <c r="R300" i="1"/>
  <c r="R312" i="1"/>
  <c r="R324" i="1"/>
  <c r="R337" i="1"/>
  <c r="R396" i="1"/>
  <c r="R409" i="1"/>
  <c r="R447" i="1"/>
  <c r="R474" i="1"/>
  <c r="R499" i="1"/>
  <c r="R511" i="1"/>
  <c r="R579" i="1"/>
  <c r="R593" i="1"/>
  <c r="R605" i="1"/>
  <c r="R641" i="1"/>
  <c r="R653" i="1"/>
  <c r="R665" i="1"/>
  <c r="R803" i="1"/>
  <c r="R827" i="1"/>
  <c r="R839" i="1"/>
  <c r="R851" i="1"/>
  <c r="R899" i="1"/>
  <c r="R911" i="1"/>
  <c r="R73" i="1"/>
  <c r="R124" i="1"/>
  <c r="R212" i="1"/>
  <c r="R264" i="1"/>
  <c r="R313" i="1"/>
  <c r="R410" i="1"/>
  <c r="R435" i="1"/>
  <c r="R475" i="1"/>
  <c r="R568" i="1"/>
  <c r="R876" i="1"/>
  <c r="R912" i="1"/>
  <c r="N913" i="1"/>
  <c r="N780" i="1"/>
  <c r="R24" i="1"/>
  <c r="R36" i="1"/>
  <c r="R62" i="1"/>
  <c r="R164" i="1"/>
  <c r="R181" i="1"/>
  <c r="R214" i="1"/>
  <c r="R232" i="1"/>
  <c r="R251" i="1"/>
  <c r="R265" i="1"/>
  <c r="R277" i="1"/>
  <c r="R289" i="1"/>
  <c r="R302" i="1"/>
  <c r="R339" i="1"/>
  <c r="R352" i="1"/>
  <c r="R371" i="1"/>
  <c r="R383" i="1"/>
  <c r="R398" i="1"/>
  <c r="R424" i="1"/>
  <c r="R436" i="1"/>
  <c r="R463" i="1"/>
  <c r="R513" i="1"/>
  <c r="R569" i="1"/>
  <c r="R595" i="1"/>
  <c r="R607" i="1"/>
  <c r="R619" i="1"/>
  <c r="R631" i="1"/>
  <c r="R643" i="1"/>
  <c r="R655" i="1"/>
  <c r="R667" i="1"/>
  <c r="R679" i="1"/>
  <c r="R696" i="1"/>
  <c r="R745" i="1"/>
  <c r="R757" i="1"/>
  <c r="R793" i="1"/>
  <c r="R805" i="1"/>
  <c r="R841" i="1"/>
  <c r="R853" i="1"/>
  <c r="R865" i="1"/>
  <c r="R889" i="1"/>
  <c r="R901" i="1"/>
  <c r="R25" i="1"/>
  <c r="R99" i="1"/>
  <c r="R126" i="1"/>
  <c r="R139" i="1"/>
  <c r="R152" i="1"/>
  <c r="R182" i="1"/>
  <c r="R200" i="1"/>
  <c r="R233" i="1"/>
  <c r="R278" i="1"/>
  <c r="R303" i="1"/>
  <c r="R315" i="1"/>
  <c r="R327" i="1"/>
  <c r="R384" i="1"/>
  <c r="R450" i="1"/>
  <c r="R490" i="1"/>
  <c r="R502" i="1"/>
  <c r="R514" i="1"/>
  <c r="R527" i="1"/>
  <c r="R557" i="1"/>
  <c r="R582" i="1"/>
  <c r="R596" i="1"/>
  <c r="R608" i="1"/>
  <c r="R620" i="1"/>
  <c r="R632" i="1"/>
  <c r="R644" i="1"/>
  <c r="R656" i="1"/>
  <c r="R668" i="1"/>
  <c r="R680" i="1"/>
  <c r="R697" i="1"/>
  <c r="R746" i="1"/>
  <c r="R770" i="1"/>
  <c r="R782" i="1"/>
  <c r="R818" i="1"/>
  <c r="R830" i="1"/>
  <c r="R854" i="1"/>
  <c r="R866" i="1"/>
  <c r="R878" i="1"/>
  <c r="R890" i="1"/>
  <c r="R914" i="1"/>
  <c r="R14" i="1"/>
  <c r="R100" i="1"/>
  <c r="R127" i="1"/>
  <c r="R169" i="1"/>
  <c r="R267" i="1"/>
  <c r="R304" i="1"/>
  <c r="R341" i="1"/>
  <c r="R385" i="1"/>
  <c r="R438" i="1"/>
  <c r="R478" i="1"/>
  <c r="R747" i="1"/>
  <c r="R819" i="1"/>
  <c r="R843" i="1"/>
  <c r="N885" i="1"/>
  <c r="R101" i="1"/>
  <c r="R305" i="1"/>
  <c r="R343" i="1"/>
  <c r="R414" i="1"/>
  <c r="R452" i="1"/>
  <c r="R492" i="1"/>
  <c r="R598" i="1"/>
  <c r="R610" i="1"/>
  <c r="R634" i="1"/>
  <c r="R646" i="1"/>
  <c r="R796" i="1"/>
  <c r="R820" i="1"/>
  <c r="N416" i="1"/>
  <c r="N468" i="1"/>
  <c r="N516" i="1"/>
  <c r="N573" i="1"/>
  <c r="H768" i="1"/>
  <c r="R768" i="1" s="1"/>
  <c r="N751" i="1"/>
  <c r="N771" i="1"/>
  <c r="N825" i="1"/>
  <c r="N867" i="1"/>
  <c r="R16" i="1"/>
  <c r="R78" i="1"/>
  <c r="R531" i="1"/>
  <c r="R585" i="1"/>
  <c r="R599" i="1"/>
  <c r="R611" i="1"/>
  <c r="R623" i="1"/>
  <c r="R635" i="1"/>
  <c r="R647" i="1"/>
  <c r="R659" i="1"/>
  <c r="R671" i="1"/>
  <c r="R797" i="1"/>
  <c r="N896" i="1"/>
  <c r="N903" i="1"/>
  <c r="N909" i="1"/>
  <c r="R55" i="1"/>
  <c r="R241" i="1"/>
  <c r="R282" i="1"/>
  <c r="R345" i="1"/>
  <c r="R454" i="1"/>
  <c r="R494" i="1"/>
  <c r="R532" i="1"/>
  <c r="R600" i="1"/>
  <c r="R624" i="1"/>
  <c r="R636" i="1"/>
  <c r="R648" i="1"/>
  <c r="R660" i="1"/>
  <c r="R672" i="1"/>
  <c r="R798" i="1"/>
  <c r="R822" i="1"/>
  <c r="J1001" i="1"/>
  <c r="N429" i="1"/>
  <c r="N477" i="1"/>
  <c r="N526" i="1"/>
  <c r="N760" i="1"/>
  <c r="N832" i="1"/>
  <c r="N873" i="1"/>
  <c r="R18" i="1"/>
  <c r="R30" i="1"/>
  <c r="R68" i="1"/>
  <c r="R80" i="1"/>
  <c r="R92" i="1"/>
  <c r="R119" i="1"/>
  <c r="R175" i="1"/>
  <c r="R193" i="1"/>
  <c r="R207" i="1"/>
  <c r="R223" i="1"/>
  <c r="R257" i="1"/>
  <c r="R283" i="1"/>
  <c r="R308" i="1"/>
  <c r="R332" i="1"/>
  <c r="R430" i="1"/>
  <c r="R470" i="1"/>
  <c r="R495" i="1"/>
  <c r="R562" i="1"/>
  <c r="R575" i="1"/>
  <c r="R589" i="1"/>
  <c r="R625" i="1"/>
  <c r="R661" i="1"/>
  <c r="R685" i="1"/>
  <c r="R702" i="1"/>
  <c r="R763" i="1"/>
  <c r="R811" i="1"/>
  <c r="R847" i="1"/>
  <c r="R871" i="1"/>
  <c r="R883" i="1"/>
  <c r="R895" i="1"/>
  <c r="L1001" i="1"/>
  <c r="N563" i="1"/>
  <c r="R57" i="1"/>
  <c r="R69" i="1"/>
  <c r="R81" i="1"/>
  <c r="R120" i="1"/>
  <c r="R194" i="1"/>
  <c r="R208" i="1"/>
  <c r="R243" i="1"/>
  <c r="R258" i="1"/>
  <c r="R272" i="1"/>
  <c r="R284" i="1"/>
  <c r="R297" i="1"/>
  <c r="R321" i="1"/>
  <c r="R347" i="1"/>
  <c r="R444" i="1"/>
  <c r="R471" i="1"/>
  <c r="R521" i="1"/>
  <c r="R551" i="1"/>
  <c r="R590" i="1"/>
  <c r="R602" i="1"/>
  <c r="R614" i="1"/>
  <c r="R626" i="1"/>
  <c r="R650" i="1"/>
  <c r="R703" i="1"/>
  <c r="R848" i="1"/>
  <c r="R860" i="1"/>
  <c r="R908" i="1"/>
  <c r="R20" i="1"/>
  <c r="AN20" i="1" s="1"/>
  <c r="R45" i="1"/>
  <c r="R121" i="1"/>
  <c r="R160" i="1"/>
  <c r="R177" i="1"/>
  <c r="R310" i="1"/>
  <c r="R322" i="1"/>
  <c r="R379" i="1"/>
  <c r="R484" i="1"/>
  <c r="R509" i="1"/>
  <c r="R522" i="1"/>
  <c r="R552" i="1"/>
  <c r="R564" i="1"/>
  <c r="R591" i="1"/>
  <c r="R615" i="1"/>
  <c r="R627" i="1"/>
  <c r="R663" i="1"/>
  <c r="R675" i="1"/>
  <c r="R753" i="1"/>
  <c r="R777" i="1"/>
  <c r="R813" i="1"/>
  <c r="R897" i="1"/>
  <c r="O42" i="3"/>
  <c r="O189" i="3"/>
  <c r="R189" i="3" s="1"/>
  <c r="V189" i="3" s="1"/>
  <c r="W189" i="3" s="1"/>
  <c r="R190" i="3"/>
  <c r="V190" i="3" s="1"/>
  <c r="W190" i="3" s="1"/>
  <c r="V14" i="3"/>
  <c r="W15" i="3"/>
  <c r="P20" i="3"/>
  <c r="O20" i="3"/>
  <c r="R25" i="3"/>
  <c r="V25" i="3" s="1"/>
  <c r="W25" i="3" s="1"/>
  <c r="O179" i="3"/>
  <c r="R179" i="3" s="1"/>
  <c r="V179" i="3" s="1"/>
  <c r="W179" i="3" s="1"/>
  <c r="R180" i="3"/>
  <c r="V180" i="3" s="1"/>
  <c r="W180" i="3" s="1"/>
  <c r="R43" i="3"/>
  <c r="V44" i="3"/>
  <c r="W44" i="3" s="1"/>
  <c r="O127" i="3"/>
  <c r="R127" i="3" s="1"/>
  <c r="V127" i="3" s="1"/>
  <c r="W127" i="3" s="1"/>
  <c r="U94" i="3"/>
  <c r="V95" i="3"/>
  <c r="W95" i="3" s="1"/>
  <c r="R152" i="3"/>
  <c r="V152" i="3" s="1"/>
  <c r="W152" i="3" s="1"/>
  <c r="O151" i="3"/>
  <c r="R11" i="3"/>
  <c r="L369" i="1"/>
  <c r="L360" i="1" s="1"/>
  <c r="M369" i="1"/>
  <c r="N86" i="1"/>
  <c r="N118" i="1"/>
  <c r="N361" i="1"/>
  <c r="N433" i="1"/>
  <c r="N472" i="1"/>
  <c r="N481" i="1"/>
  <c r="N520" i="1"/>
  <c r="N530" i="1"/>
  <c r="N673" i="1"/>
  <c r="N755" i="1"/>
  <c r="N764" i="1"/>
  <c r="N787" i="1"/>
  <c r="N837" i="1"/>
  <c r="N869" i="1"/>
  <c r="N877" i="1"/>
  <c r="N761" i="1"/>
  <c r="N23" i="1"/>
  <c r="N61" i="1"/>
  <c r="N174" i="1"/>
  <c r="N191" i="1"/>
  <c r="N262" i="1"/>
  <c r="N320" i="1"/>
  <c r="N31" i="1"/>
  <c r="N37" i="1"/>
  <c r="N151" i="1"/>
  <c r="N220" i="1"/>
  <c r="N237" i="1"/>
  <c r="N296" i="1"/>
  <c r="N406" i="1"/>
  <c r="N461" i="1"/>
  <c r="N508" i="1"/>
  <c r="N566" i="1"/>
  <c r="N817" i="1"/>
  <c r="N859" i="1"/>
  <c r="N549" i="1"/>
  <c r="N412" i="1"/>
  <c r="N457" i="1"/>
  <c r="N123" i="1"/>
  <c r="N840" i="1"/>
  <c r="K301" i="1"/>
  <c r="N157" i="1"/>
  <c r="N413" i="1"/>
  <c r="N242" i="1"/>
  <c r="N298" i="1"/>
  <c r="N346" i="1"/>
  <c r="N411" i="1"/>
  <c r="N512" i="1"/>
  <c r="N744" i="1"/>
  <c r="K408" i="1"/>
  <c r="N29" i="1"/>
  <c r="N131" i="1"/>
  <c r="N209" i="1"/>
  <c r="N274" i="1"/>
  <c r="N802" i="1"/>
  <c r="H751" i="1"/>
  <c r="R751" i="1" s="1"/>
  <c r="N83" i="1"/>
  <c r="N95" i="1"/>
  <c r="N772" i="1"/>
  <c r="N904" i="1"/>
  <c r="N372" i="1"/>
  <c r="N543" i="1"/>
  <c r="N98" i="1"/>
  <c r="N362" i="1"/>
  <c r="N87" i="1"/>
  <c r="N363" i="1"/>
  <c r="N776" i="1"/>
  <c r="N76" i="1"/>
  <c r="N142" i="1"/>
  <c r="N417" i="1"/>
  <c r="N765" i="1"/>
  <c r="N418" i="1"/>
  <c r="N534" i="1"/>
  <c r="N886" i="1"/>
  <c r="N910" i="1"/>
  <c r="N40" i="1"/>
  <c r="N144" i="1"/>
  <c r="N366" i="1"/>
  <c r="N407" i="1"/>
  <c r="N535" i="1"/>
  <c r="N577" i="1"/>
  <c r="N791" i="1"/>
  <c r="N887" i="1"/>
  <c r="N91" i="1"/>
  <c r="N145" i="1"/>
  <c r="N226" i="1"/>
  <c r="N367" i="1"/>
  <c r="N578" i="1"/>
  <c r="N756" i="1"/>
  <c r="N792" i="1"/>
  <c r="N888" i="1"/>
  <c r="N299" i="1"/>
  <c r="N349" i="1"/>
  <c r="N769" i="1"/>
  <c r="N781" i="1"/>
  <c r="N691" i="1"/>
  <c r="N106" i="1"/>
  <c r="N350" i="1"/>
  <c r="N423" i="1"/>
  <c r="N107" i="1"/>
  <c r="N276" i="1"/>
  <c r="N351" i="1"/>
  <c r="N795" i="1"/>
  <c r="N692" i="1"/>
  <c r="H869" i="1"/>
  <c r="K510" i="1"/>
  <c r="K584" i="1"/>
  <c r="K117" i="1"/>
  <c r="K143" i="1"/>
  <c r="H791" i="1"/>
  <c r="H881" i="1"/>
  <c r="H821" i="1"/>
  <c r="R821" i="1" s="1"/>
  <c r="H863" i="1"/>
  <c r="K682" i="1"/>
  <c r="H845" i="1"/>
  <c r="K664" i="1"/>
  <c r="K666" i="1"/>
  <c r="H873" i="1"/>
  <c r="K204" i="1"/>
  <c r="K431" i="1"/>
  <c r="K603" i="1"/>
  <c r="H825" i="1"/>
  <c r="H913" i="1"/>
  <c r="K857" i="1"/>
  <c r="K868" i="1"/>
  <c r="H775" i="1"/>
  <c r="R775" i="1" s="1"/>
  <c r="K42" i="1"/>
  <c r="K285" i="1"/>
  <c r="K604" i="1"/>
  <c r="H828" i="1"/>
  <c r="K638" i="1"/>
  <c r="K872" i="1"/>
  <c r="K874" i="1"/>
  <c r="H776" i="1"/>
  <c r="R776" i="1" s="1"/>
  <c r="K77" i="1"/>
  <c r="K309" i="1"/>
  <c r="K482" i="1"/>
  <c r="K587" i="1"/>
  <c r="K158" i="1"/>
  <c r="K434" i="1"/>
  <c r="K483" i="1"/>
  <c r="K617" i="1"/>
  <c r="K649" i="1"/>
  <c r="K826" i="1"/>
  <c r="H840" i="1"/>
  <c r="H802" i="1"/>
  <c r="H893" i="1"/>
  <c r="K21" i="1"/>
  <c r="K439" i="1"/>
  <c r="K592" i="1"/>
  <c r="K884" i="1"/>
  <c r="H744" i="1"/>
  <c r="H781" i="1"/>
  <c r="K22" i="1"/>
  <c r="K172" i="1"/>
  <c r="K443" i="1"/>
  <c r="K622" i="1"/>
  <c r="K651" i="1"/>
  <c r="K838" i="1"/>
  <c r="H808" i="1"/>
  <c r="H852" i="1"/>
  <c r="H900" i="1"/>
  <c r="K28" i="1"/>
  <c r="K179" i="1"/>
  <c r="K496" i="1"/>
  <c r="K550" i="1"/>
  <c r="K567" i="1"/>
  <c r="H755" i="1"/>
  <c r="K108" i="1"/>
  <c r="K192" i="1"/>
  <c r="K378" i="1"/>
  <c r="K601" i="1"/>
  <c r="K844" i="1"/>
  <c r="K906" i="1"/>
  <c r="K130" i="1"/>
  <c r="H780" i="1"/>
  <c r="H907" i="1"/>
  <c r="K116" i="1"/>
  <c r="K788" i="1"/>
  <c r="K850" i="1"/>
  <c r="H806" i="1"/>
  <c r="H849" i="1"/>
  <c r="H896" i="1"/>
  <c r="D771" i="1"/>
  <c r="J775" i="1"/>
  <c r="N775" i="1" s="1"/>
  <c r="E886" i="1"/>
  <c r="E885" i="1" s="1"/>
  <c r="E1001" i="1" s="1"/>
  <c r="H887" i="1"/>
  <c r="K455" i="1"/>
  <c r="H761" i="1"/>
  <c r="K228" i="1"/>
  <c r="K829" i="1"/>
  <c r="H812" i="1"/>
  <c r="K93" i="1"/>
  <c r="K537" i="1"/>
  <c r="H859" i="1"/>
  <c r="K15" i="1"/>
  <c r="K146" i="1"/>
  <c r="H910" i="1"/>
  <c r="H787" i="1"/>
  <c r="H837" i="1"/>
  <c r="H877" i="1"/>
  <c r="K19" i="1"/>
  <c r="K176" i="1"/>
  <c r="K380" i="1"/>
  <c r="D764" i="1"/>
  <c r="H764" i="1" s="1"/>
  <c r="H765" i="1"/>
  <c r="H785" i="1"/>
  <c r="K317" i="1"/>
  <c r="K43" i="1"/>
  <c r="K132" i="1"/>
  <c r="K159" i="1"/>
  <c r="K318" i="1"/>
  <c r="K683" i="1"/>
  <c r="H856" i="1"/>
  <c r="D903" i="1"/>
  <c r="H904" i="1"/>
  <c r="K58" i="1"/>
  <c r="K180" i="1"/>
  <c r="K684" i="1"/>
  <c r="K804" i="1"/>
  <c r="H760" i="1"/>
  <c r="H792" i="1"/>
  <c r="K336" i="1"/>
  <c r="K637" i="1"/>
  <c r="H867" i="1"/>
  <c r="K147" i="1"/>
  <c r="K273" i="1"/>
  <c r="K397" i="1"/>
  <c r="K432" i="1"/>
  <c r="K448" i="1"/>
  <c r="K639" i="1"/>
  <c r="K762" i="1"/>
  <c r="K858" i="1"/>
  <c r="K693" i="1"/>
  <c r="H888" i="1"/>
  <c r="K238" i="1"/>
  <c r="K402" i="1"/>
  <c r="K486" i="1"/>
  <c r="K674" i="1"/>
  <c r="K694" i="1"/>
  <c r="K749" i="1"/>
  <c r="K875" i="1"/>
  <c r="H756" i="1"/>
  <c r="H769" i="1"/>
  <c r="K17" i="1"/>
  <c r="K32" i="1"/>
  <c r="K133" i="1"/>
  <c r="K195" i="1"/>
  <c r="K261" i="1"/>
  <c r="K419" i="1"/>
  <c r="K561" i="1"/>
  <c r="K612" i="1"/>
  <c r="K750" i="1"/>
  <c r="K846" i="1"/>
  <c r="K861" i="1"/>
  <c r="K255" i="1"/>
  <c r="H832" i="1"/>
  <c r="K53" i="1"/>
  <c r="K280" i="1"/>
  <c r="K473" i="1"/>
  <c r="K613" i="1"/>
  <c r="K766" i="1"/>
  <c r="K814" i="1"/>
  <c r="K862" i="1"/>
  <c r="D794" i="1"/>
  <c r="H794" i="1" s="1"/>
  <c r="H795" i="1"/>
  <c r="H842" i="1"/>
  <c r="K54" i="1"/>
  <c r="K84" i="1"/>
  <c r="K281" i="1"/>
  <c r="K330" i="1"/>
  <c r="K456" i="1"/>
  <c r="K629" i="1"/>
  <c r="K662" i="1"/>
  <c r="K677" i="1"/>
  <c r="K700" i="1"/>
  <c r="K752" i="1"/>
  <c r="K244" i="1"/>
  <c r="K701" i="1"/>
  <c r="G903" i="1"/>
  <c r="K13" i="1"/>
  <c r="F903" i="1"/>
  <c r="F909" i="1"/>
  <c r="G909" i="1"/>
  <c r="E892" i="1"/>
  <c r="E903" i="1"/>
  <c r="E909" i="1"/>
  <c r="AC936" i="1"/>
  <c r="AO936" i="1"/>
  <c r="J541" i="1"/>
  <c r="S262" i="1"/>
  <c r="S316" i="1"/>
  <c r="S401" i="1"/>
  <c r="S526" i="1"/>
  <c r="AM71" i="1"/>
  <c r="L789" i="1"/>
  <c r="S144" i="1"/>
  <c r="S142" i="1" s="1"/>
  <c r="S141" i="1" s="1"/>
  <c r="AN23" i="1"/>
  <c r="AM23" i="1"/>
  <c r="D816" i="1"/>
  <c r="S131" i="1"/>
  <c r="S418" i="1"/>
  <c r="S417" i="1" s="1"/>
  <c r="S416" i="1" s="1"/>
  <c r="S441" i="1"/>
  <c r="S461" i="1"/>
  <c r="S516" i="1"/>
  <c r="S570" i="1"/>
  <c r="Q131" i="1"/>
  <c r="Q326" i="1"/>
  <c r="Q418" i="1"/>
  <c r="Q417" i="1" s="1"/>
  <c r="Q416" i="1" s="1"/>
  <c r="Q441" i="1"/>
  <c r="Q461" i="1"/>
  <c r="Q516" i="1"/>
  <c r="Q570" i="1"/>
  <c r="AN559" i="1"/>
  <c r="AN558" i="1" s="1"/>
  <c r="AM559" i="1"/>
  <c r="AM558" i="1" s="1"/>
  <c r="S83" i="1"/>
  <c r="S82" i="1" s="1"/>
  <c r="S114" i="1"/>
  <c r="S157" i="1"/>
  <c r="S156" i="1" s="1"/>
  <c r="S178" i="1"/>
  <c r="S220" i="1"/>
  <c r="S287" i="1"/>
  <c r="S386" i="1"/>
  <c r="S497" i="1"/>
  <c r="S772" i="1"/>
  <c r="S771" i="1" s="1"/>
  <c r="S863" i="1"/>
  <c r="S904" i="1"/>
  <c r="S903" i="1" s="1"/>
  <c r="Q40" i="1"/>
  <c r="Q39" i="1" s="1"/>
  <c r="Q83" i="1"/>
  <c r="Q82" i="1" s="1"/>
  <c r="Q114" i="1"/>
  <c r="Q157" i="1"/>
  <c r="Q156" i="1" s="1"/>
  <c r="Q178" i="1"/>
  <c r="Q220" i="1"/>
  <c r="Q287" i="1"/>
  <c r="Q386" i="1"/>
  <c r="Q497" i="1"/>
  <c r="Q772" i="1"/>
  <c r="Q771" i="1" s="1"/>
  <c r="Q863" i="1"/>
  <c r="Q904" i="1"/>
  <c r="Q903" i="1" s="1"/>
  <c r="AM84" i="1"/>
  <c r="AM83" i="1" s="1"/>
  <c r="E253" i="1"/>
  <c r="S751" i="1"/>
  <c r="S910" i="1"/>
  <c r="S909" i="1" s="1"/>
  <c r="Q67" i="1"/>
  <c r="Q134" i="1"/>
  <c r="Q910" i="1"/>
  <c r="Q909" i="1" s="1"/>
  <c r="AM88" i="1"/>
  <c r="AM87" i="1" s="1"/>
  <c r="M743" i="1"/>
  <c r="M742" i="1" s="1"/>
  <c r="P541" i="1"/>
  <c r="P540" i="1" s="1"/>
  <c r="I993" i="1" s="1"/>
  <c r="E11" i="1"/>
  <c r="AM428" i="1"/>
  <c r="AM427" i="1" s="1"/>
  <c r="AM426" i="1" s="1"/>
  <c r="AN615" i="1"/>
  <c r="AN614" i="1" s="1"/>
  <c r="P789" i="1"/>
  <c r="I999" i="1" s="1"/>
  <c r="E381" i="1"/>
  <c r="E476" i="1"/>
  <c r="G394" i="1"/>
  <c r="G393" i="1" s="1"/>
  <c r="G392" i="1" s="1"/>
  <c r="O476" i="1"/>
  <c r="AP10" i="1"/>
  <c r="AP9" i="1" s="1"/>
  <c r="AP8" i="1" s="1"/>
  <c r="O11" i="1"/>
  <c r="O287" i="1"/>
  <c r="AN188" i="1"/>
  <c r="AM315" i="1"/>
  <c r="Q311" i="1"/>
  <c r="Q464" i="1"/>
  <c r="Q573" i="1"/>
  <c r="AO188" i="1"/>
  <c r="T381" i="1"/>
  <c r="T376" i="1" s="1"/>
  <c r="G381" i="1"/>
  <c r="S23" i="1"/>
  <c r="AM68" i="1"/>
  <c r="E173" i="1"/>
  <c r="M150" i="1"/>
  <c r="E525" i="1"/>
  <c r="E524" i="1" s="1"/>
  <c r="Q98" i="1"/>
  <c r="Q97" i="1" s="1"/>
  <c r="S76" i="1"/>
  <c r="S75" i="1" s="1"/>
  <c r="Q76" i="1"/>
  <c r="Q75" i="1" s="1"/>
  <c r="AM99" i="1"/>
  <c r="AM98" i="1" s="1"/>
  <c r="J405" i="1"/>
  <c r="S56" i="1"/>
  <c r="S174" i="1"/>
  <c r="S242" i="1"/>
  <c r="S266" i="1"/>
  <c r="S842" i="1"/>
  <c r="Q56" i="1"/>
  <c r="Q174" i="1"/>
  <c r="Q242" i="1"/>
  <c r="Q266" i="1"/>
  <c r="Q842" i="1"/>
  <c r="AM77" i="1"/>
  <c r="AM76" i="1" s="1"/>
  <c r="AM801" i="1"/>
  <c r="Q79" i="1"/>
  <c r="O581" i="1"/>
  <c r="O580" i="1" s="1"/>
  <c r="J11" i="1"/>
  <c r="S549" i="1"/>
  <c r="S548" i="1" s="1"/>
  <c r="S541" i="1" s="1"/>
  <c r="S540" i="1" s="1"/>
  <c r="O993" i="1" s="1"/>
  <c r="S881" i="1"/>
  <c r="Q203" i="1"/>
  <c r="Q549" i="1"/>
  <c r="Q548" i="1" s="1"/>
  <c r="Q541" i="1" s="1"/>
  <c r="Q540" i="1" s="1"/>
  <c r="G581" i="1"/>
  <c r="G580" i="1" s="1"/>
  <c r="G995" i="1" s="1"/>
  <c r="G784" i="1"/>
  <c r="G783" i="1" s="1"/>
  <c r="G779" i="1" s="1"/>
  <c r="G998" i="1" s="1"/>
  <c r="O816" i="1"/>
  <c r="O815" i="1" s="1"/>
  <c r="G270" i="1"/>
  <c r="AN850" i="1"/>
  <c r="AN849" i="1" s="1"/>
  <c r="P581" i="1"/>
  <c r="P580" i="1" s="1"/>
  <c r="I995" i="1" s="1"/>
  <c r="S828" i="1"/>
  <c r="Q254" i="1"/>
  <c r="Q828" i="1"/>
  <c r="Q881" i="1"/>
  <c r="L150" i="1"/>
  <c r="E394" i="1"/>
  <c r="E393" i="1" s="1"/>
  <c r="E392" i="1" s="1"/>
  <c r="P816" i="1"/>
  <c r="P815" i="1" s="1"/>
  <c r="AN57" i="1"/>
  <c r="M405" i="1"/>
  <c r="AO870" i="1"/>
  <c r="AO869" i="1" s="1"/>
  <c r="AM818" i="1"/>
  <c r="AM817" i="1" s="1"/>
  <c r="AM813" i="1" s="1"/>
  <c r="O824" i="1"/>
  <c r="O823" i="1" s="1"/>
  <c r="S107" i="1"/>
  <c r="S106" i="1" s="1"/>
  <c r="S105" i="1" s="1"/>
  <c r="P824" i="1"/>
  <c r="P823" i="1" s="1"/>
  <c r="M394" i="1"/>
  <c r="M393" i="1" s="1"/>
  <c r="M392" i="1" s="1"/>
  <c r="AO428" i="1"/>
  <c r="AO427" i="1" s="1"/>
  <c r="AO426" i="1" s="1"/>
  <c r="S556" i="1"/>
  <c r="AN415" i="1"/>
  <c r="AN410" i="1" s="1"/>
  <c r="M287" i="1"/>
  <c r="AO415" i="1"/>
  <c r="AO410" i="1" s="1"/>
  <c r="AO615" i="1"/>
  <c r="AO614" i="1" s="1"/>
  <c r="P801" i="1"/>
  <c r="P800" i="1" s="1"/>
  <c r="M11" i="1"/>
  <c r="S134" i="1"/>
  <c r="S299" i="1"/>
  <c r="S298" i="1" s="1"/>
  <c r="S429" i="1"/>
  <c r="S445" i="1"/>
  <c r="S70" i="1"/>
  <c r="S334" i="1"/>
  <c r="S468" i="1"/>
  <c r="S756" i="1"/>
  <c r="S755" i="1" s="1"/>
  <c r="S784" i="1"/>
  <c r="S783" i="1" s="1"/>
  <c r="S779" i="1" s="1"/>
  <c r="O998" i="1" s="1"/>
  <c r="S913" i="1"/>
  <c r="Q334" i="1"/>
  <c r="Q812" i="1"/>
  <c r="Q913" i="1"/>
  <c r="AM92" i="1"/>
  <c r="AM91" i="1" s="1"/>
  <c r="AM188" i="1"/>
  <c r="E319" i="1"/>
  <c r="E295" i="1" s="1"/>
  <c r="I784" i="1"/>
  <c r="I783" i="1" s="1"/>
  <c r="I779" i="1" s="1"/>
  <c r="AN155" i="1"/>
  <c r="P381" i="1"/>
  <c r="AO589" i="1"/>
  <c r="AO588" i="1" s="1"/>
  <c r="AO587" i="1" s="1"/>
  <c r="AM589" i="1"/>
  <c r="AM588" i="1" s="1"/>
  <c r="AM587" i="1" s="1"/>
  <c r="O488" i="1"/>
  <c r="E488" i="1"/>
  <c r="AM80" i="1"/>
  <c r="J287" i="1"/>
  <c r="AN349" i="1"/>
  <c r="AN323" i="1" s="1"/>
  <c r="AM349" i="1"/>
  <c r="AM323" i="1" s="1"/>
  <c r="AM415" i="1"/>
  <c r="AM410" i="1" s="1"/>
  <c r="D743" i="1"/>
  <c r="AN788" i="1"/>
  <c r="AM510" i="1"/>
  <c r="T892" i="1"/>
  <c r="AF926" i="1"/>
  <c r="M476" i="1"/>
  <c r="E581" i="1"/>
  <c r="E580" i="1" s="1"/>
  <c r="AN315" i="1"/>
  <c r="AO818" i="1"/>
  <c r="AO817" i="1" s="1"/>
  <c r="AO813" i="1" s="1"/>
  <c r="P902" i="1"/>
  <c r="L581" i="1"/>
  <c r="L580" i="1" s="1"/>
  <c r="AO315" i="1"/>
  <c r="I743" i="1"/>
  <c r="I742" i="1" s="1"/>
  <c r="AN858" i="1"/>
  <c r="AN857" i="1" s="1"/>
  <c r="P836" i="1"/>
  <c r="P835" i="1" s="1"/>
  <c r="AN439" i="1"/>
  <c r="L287" i="1"/>
  <c r="S151" i="1"/>
  <c r="S382" i="1"/>
  <c r="S453" i="1"/>
  <c r="S493" i="1"/>
  <c r="S859" i="1"/>
  <c r="Q151" i="1"/>
  <c r="Q382" i="1"/>
  <c r="Q453" i="1"/>
  <c r="Q493" i="1"/>
  <c r="Q859" i="1"/>
  <c r="G11" i="1"/>
  <c r="L189" i="1"/>
  <c r="P270" i="1"/>
  <c r="P319" i="1"/>
  <c r="P295" i="1" s="1"/>
  <c r="AO349" i="1"/>
  <c r="AO323" i="1" s="1"/>
  <c r="AM367" i="1"/>
  <c r="O541" i="1"/>
  <c r="O540" i="1" s="1"/>
  <c r="M541" i="1"/>
  <c r="M540" i="1" s="1"/>
  <c r="P784" i="1"/>
  <c r="P783" i="1" s="1"/>
  <c r="P779" i="1" s="1"/>
  <c r="I998" i="1" s="1"/>
  <c r="U940" i="1"/>
  <c r="P555" i="1"/>
  <c r="P554" i="1" s="1"/>
  <c r="P553" i="1" s="1"/>
  <c r="I994" i="1" s="1"/>
  <c r="AN818" i="1"/>
  <c r="AN817" i="1" s="1"/>
  <c r="AN813" i="1" s="1"/>
  <c r="AO926" i="1"/>
  <c r="Q316" i="1"/>
  <c r="S79" i="1"/>
  <c r="S215" i="1"/>
  <c r="S535" i="1"/>
  <c r="S534" i="1" s="1"/>
  <c r="S533" i="1" s="1"/>
  <c r="Q107" i="1"/>
  <c r="Q106" i="1" s="1"/>
  <c r="Q105" i="1" s="1"/>
  <c r="AM40" i="1"/>
  <c r="AM39" i="1" s="1"/>
  <c r="AN26" i="1"/>
  <c r="P150" i="1"/>
  <c r="AM207" i="1"/>
  <c r="T270" i="1"/>
  <c r="P287" i="1"/>
  <c r="P525" i="1"/>
  <c r="P524" i="1" s="1"/>
  <c r="E743" i="1"/>
  <c r="E742" i="1" s="1"/>
  <c r="O789" i="1"/>
  <c r="M789" i="1"/>
  <c r="M999" i="1" s="1"/>
  <c r="AM850" i="1"/>
  <c r="AM849" i="1" s="1"/>
  <c r="I816" i="1"/>
  <c r="I815" i="1" s="1"/>
  <c r="Y936" i="1"/>
  <c r="AK936" i="1"/>
  <c r="Z936" i="1"/>
  <c r="S87" i="1"/>
  <c r="S86" i="1" s="1"/>
  <c r="S226" i="1"/>
  <c r="S225" i="1" s="1"/>
  <c r="S276" i="1"/>
  <c r="S274" i="1" s="1"/>
  <c r="S311" i="1"/>
  <c r="S395" i="1"/>
  <c r="S394" i="1" s="1"/>
  <c r="S481" i="1"/>
  <c r="S776" i="1"/>
  <c r="S775" i="1" s="1"/>
  <c r="S808" i="1"/>
  <c r="S849" i="1"/>
  <c r="Q87" i="1"/>
  <c r="Q86" i="1" s="1"/>
  <c r="Q226" i="1"/>
  <c r="Q225" i="1" s="1"/>
  <c r="Q395" i="1"/>
  <c r="Q394" i="1" s="1"/>
  <c r="Q481" i="1"/>
  <c r="Q776" i="1"/>
  <c r="Q775" i="1" s="1"/>
  <c r="Q808" i="1"/>
  <c r="Q849" i="1"/>
  <c r="AM64" i="1"/>
  <c r="AN65" i="1"/>
  <c r="AN64" i="1" s="1"/>
  <c r="AN63" i="1"/>
  <c r="AN62" i="1" s="1"/>
  <c r="AO207" i="1"/>
  <c r="J394" i="1"/>
  <c r="AO575" i="1"/>
  <c r="AO574" i="1" s="1"/>
  <c r="J743" i="1"/>
  <c r="AM777" i="1"/>
  <c r="AM776" i="1" s="1"/>
  <c r="AO823" i="1"/>
  <c r="N12" i="1"/>
  <c r="S203" i="1"/>
  <c r="S254" i="1"/>
  <c r="O113" i="1"/>
  <c r="O104" i="1" s="1"/>
  <c r="O103" i="1" s="1"/>
  <c r="I150" i="1"/>
  <c r="S501" i="1"/>
  <c r="P767" i="1"/>
  <c r="M784" i="1"/>
  <c r="M783" i="1" s="1"/>
  <c r="M779" i="1" s="1"/>
  <c r="M998" i="1" s="1"/>
  <c r="AI926" i="1"/>
  <c r="M902" i="1"/>
  <c r="AN40" i="1"/>
  <c r="AN39" i="1" s="1"/>
  <c r="M270" i="1"/>
  <c r="E287" i="1"/>
  <c r="AN428" i="1"/>
  <c r="AN427" i="1" s="1"/>
  <c r="AN426" i="1" s="1"/>
  <c r="Q167" i="1"/>
  <c r="P11" i="1"/>
  <c r="E784" i="1"/>
  <c r="M892" i="1"/>
  <c r="S52" i="1"/>
  <c r="Q237" i="1"/>
  <c r="S437" i="1"/>
  <c r="S512" i="1"/>
  <c r="S566" i="1"/>
  <c r="S692" i="1"/>
  <c r="S691" i="1" s="1"/>
  <c r="O996" i="1" s="1"/>
  <c r="S802" i="1"/>
  <c r="S877" i="1"/>
  <c r="Q215" i="1"/>
  <c r="G173" i="1"/>
  <c r="O405" i="1"/>
  <c r="G541" i="1"/>
  <c r="G540" i="1" s="1"/>
  <c r="G993" i="1" s="1"/>
  <c r="G892" i="1"/>
  <c r="Y926" i="1"/>
  <c r="AK926" i="1"/>
  <c r="O892" i="1"/>
  <c r="AM298" i="1"/>
  <c r="Q52" i="1"/>
  <c r="S744" i="1"/>
  <c r="Q744" i="1"/>
  <c r="S413" i="1"/>
  <c r="S412" i="1" s="1"/>
  <c r="S411" i="1" s="1"/>
  <c r="Q271" i="1"/>
  <c r="P189" i="1"/>
  <c r="O381" i="1"/>
  <c r="O376" i="1" s="1"/>
  <c r="P405" i="1"/>
  <c r="AO522" i="1"/>
  <c r="AM522" i="1"/>
  <c r="E836" i="1"/>
  <c r="L173" i="1"/>
  <c r="P253" i="1"/>
  <c r="J270" i="1"/>
  <c r="AO367" i="1"/>
  <c r="AM575" i="1"/>
  <c r="AM574" i="1" s="1"/>
  <c r="J150" i="1"/>
  <c r="E270" i="1"/>
  <c r="O333" i="1"/>
  <c r="AO439" i="1"/>
  <c r="L743" i="1"/>
  <c r="L742" i="1" s="1"/>
  <c r="J816" i="1"/>
  <c r="AM858" i="1"/>
  <c r="AM857" i="1" s="1"/>
  <c r="AM926" i="1"/>
  <c r="Q23" i="1"/>
  <c r="Q832" i="1"/>
  <c r="AM115" i="1"/>
  <c r="AM105" i="1" s="1"/>
  <c r="AM104" i="1" s="1"/>
  <c r="M173" i="1"/>
  <c r="L270" i="1"/>
  <c r="G287" i="1"/>
  <c r="J381" i="1"/>
  <c r="P394" i="1"/>
  <c r="P393" i="1" s="1"/>
  <c r="P392" i="1" s="1"/>
  <c r="E507" i="1"/>
  <c r="AO559" i="1"/>
  <c r="AO558" i="1" s="1"/>
  <c r="AO777" i="1"/>
  <c r="AO776" i="1" s="1"/>
  <c r="AN801" i="1"/>
  <c r="AB926" i="1"/>
  <c r="AN926" i="1"/>
  <c r="S812" i="1"/>
  <c r="Q70" i="1"/>
  <c r="Q468" i="1"/>
  <c r="Q756" i="1"/>
  <c r="Q755" i="1" s="1"/>
  <c r="O173" i="1"/>
  <c r="AO264" i="1"/>
  <c r="O253" i="1"/>
  <c r="G319" i="1"/>
  <c r="G295" i="1" s="1"/>
  <c r="O319" i="1"/>
  <c r="O295" i="1" s="1"/>
  <c r="L381" i="1"/>
  <c r="L376" i="1" s="1"/>
  <c r="AO510" i="1"/>
  <c r="AM615" i="1"/>
  <c r="AM614" i="1" s="1"/>
  <c r="O743" i="1"/>
  <c r="O742" i="1" s="1"/>
  <c r="AO788" i="1"/>
  <c r="AM823" i="1"/>
  <c r="AO850" i="1"/>
  <c r="AO849" i="1" s="1"/>
  <c r="AC926" i="1"/>
  <c r="S893" i="1"/>
  <c r="Q262" i="1"/>
  <c r="Q401" i="1"/>
  <c r="Q526" i="1"/>
  <c r="Q893" i="1"/>
  <c r="O51" i="1"/>
  <c r="O50" i="1" s="1"/>
  <c r="O150" i="1"/>
  <c r="P173" i="1"/>
  <c r="AN207" i="1"/>
  <c r="T287" i="1"/>
  <c r="M381" i="1"/>
  <c r="M376" i="1" s="1"/>
  <c r="I394" i="1"/>
  <c r="I393" i="1" s="1"/>
  <c r="I392" i="1" s="1"/>
  <c r="L405" i="1"/>
  <c r="AN575" i="1"/>
  <c r="AN574" i="1" s="1"/>
  <c r="E555" i="1"/>
  <c r="E554" i="1" s="1"/>
  <c r="E553" i="1" s="1"/>
  <c r="P743" i="1"/>
  <c r="P742" i="1" s="1"/>
  <c r="O754" i="1"/>
  <c r="J784" i="1"/>
  <c r="O902" i="1"/>
  <c r="X936" i="1"/>
  <c r="Q12" i="1"/>
  <c r="S209" i="1"/>
  <c r="O74" i="1"/>
  <c r="S125" i="1"/>
  <c r="S320" i="1"/>
  <c r="S340" i="1"/>
  <c r="S407" i="1"/>
  <c r="S406" i="1" s="1"/>
  <c r="S472" i="1"/>
  <c r="S530" i="1"/>
  <c r="S658" i="1"/>
  <c r="S761" i="1"/>
  <c r="S760" i="1" s="1"/>
  <c r="S896" i="1"/>
  <c r="Q125" i="1"/>
  <c r="Q320" i="1"/>
  <c r="Q340" i="1"/>
  <c r="Q407" i="1"/>
  <c r="Q406" i="1" s="1"/>
  <c r="Q472" i="1"/>
  <c r="Q530" i="1"/>
  <c r="Q658" i="1"/>
  <c r="Q761" i="1"/>
  <c r="Q760" i="1" s="1"/>
  <c r="Q896" i="1"/>
  <c r="AM53" i="1"/>
  <c r="I11" i="1"/>
  <c r="T234" i="1"/>
  <c r="S271" i="1"/>
  <c r="S307" i="1"/>
  <c r="S477" i="1"/>
  <c r="S825" i="1"/>
  <c r="S845" i="1"/>
  <c r="Q307" i="1"/>
  <c r="Q413" i="1"/>
  <c r="Q412" i="1" s="1"/>
  <c r="Q411" i="1" s="1"/>
  <c r="Q477" i="1"/>
  <c r="Q825" i="1"/>
  <c r="Q845" i="1"/>
  <c r="L11" i="1"/>
  <c r="S40" i="1"/>
  <c r="S39" i="1" s="1"/>
  <c r="S326" i="1"/>
  <c r="Q26" i="1"/>
  <c r="M51" i="1"/>
  <c r="M50" i="1" s="1"/>
  <c r="Q276" i="1"/>
  <c r="Q274" i="1" s="1"/>
  <c r="AN53" i="1"/>
  <c r="AM60" i="1"/>
  <c r="Q144" i="1"/>
  <c r="Q142" i="1" s="1"/>
  <c r="Q141" i="1" s="1"/>
  <c r="P333" i="1"/>
  <c r="AM26" i="1"/>
  <c r="S67" i="1"/>
  <c r="L26" i="1"/>
  <c r="E189" i="1"/>
  <c r="S673" i="1"/>
  <c r="S91" i="1"/>
  <c r="S90" i="1" s="1"/>
  <c r="M26" i="1"/>
  <c r="AN281" i="1"/>
  <c r="Q437" i="1"/>
  <c r="Q512" i="1"/>
  <c r="Q535" i="1"/>
  <c r="Q534" i="1" s="1"/>
  <c r="Q533" i="1" s="1"/>
  <c r="Q566" i="1"/>
  <c r="Q673" i="1"/>
  <c r="Q692" i="1"/>
  <c r="Q691" i="1" s="1"/>
  <c r="Q802" i="1"/>
  <c r="Q877" i="1"/>
  <c r="AM57" i="1"/>
  <c r="L51" i="1"/>
  <c r="L50" i="1" s="1"/>
  <c r="AN264" i="1"/>
  <c r="S118" i="1"/>
  <c r="S369" i="1"/>
  <c r="S360" i="1" s="1"/>
  <c r="O989" i="1" s="1"/>
  <c r="S464" i="1"/>
  <c r="S520" i="1"/>
  <c r="S573" i="1"/>
  <c r="Q118" i="1"/>
  <c r="Q369" i="1"/>
  <c r="Q360" i="1" s="1"/>
  <c r="Q445" i="1"/>
  <c r="Q501" i="1"/>
  <c r="Q520" i="1"/>
  <c r="Q751" i="1"/>
  <c r="P26" i="1"/>
  <c r="AO155" i="1"/>
  <c r="M189" i="1"/>
  <c r="T476" i="1"/>
  <c r="S832" i="1"/>
  <c r="S852" i="1"/>
  <c r="S869" i="1"/>
  <c r="S888" i="1"/>
  <c r="S887" i="1" s="1"/>
  <c r="S886" i="1" s="1"/>
  <c r="S885" i="1" s="1"/>
  <c r="O1001" i="1" s="1"/>
  <c r="Q91" i="1"/>
  <c r="Q90" i="1" s="1"/>
  <c r="Q299" i="1"/>
  <c r="Q298" i="1" s="1"/>
  <c r="Q429" i="1"/>
  <c r="Q556" i="1"/>
  <c r="Q784" i="1"/>
  <c r="Q783" i="1" s="1"/>
  <c r="Q779" i="1" s="1"/>
  <c r="Q852" i="1"/>
  <c r="Q869" i="1"/>
  <c r="Q888" i="1"/>
  <c r="Q887" i="1" s="1"/>
  <c r="Q886" i="1" s="1"/>
  <c r="Q885" i="1" s="1"/>
  <c r="P51" i="1"/>
  <c r="P50" i="1" s="1"/>
  <c r="E150" i="1"/>
  <c r="E333" i="1"/>
  <c r="S191" i="1"/>
  <c r="Q191" i="1"/>
  <c r="O26" i="1"/>
  <c r="AM281" i="1"/>
  <c r="I319" i="1"/>
  <c r="I295" i="1" s="1"/>
  <c r="S377" i="1"/>
  <c r="S449" i="1"/>
  <c r="S489" i="1"/>
  <c r="S559" i="1"/>
  <c r="S837" i="1"/>
  <c r="Q209" i="1"/>
  <c r="Q377" i="1"/>
  <c r="Q449" i="1"/>
  <c r="Q489" i="1"/>
  <c r="Q559" i="1"/>
  <c r="Q837" i="1"/>
  <c r="E26" i="1"/>
  <c r="I270" i="1"/>
  <c r="S98" i="1"/>
  <c r="S97" i="1" s="1"/>
  <c r="S167" i="1"/>
  <c r="S237" i="1"/>
  <c r="S433" i="1"/>
  <c r="S508" i="1"/>
  <c r="S795" i="1"/>
  <c r="S794" i="1" s="1"/>
  <c r="S789" i="1" s="1"/>
  <c r="O999" i="1" s="1"/>
  <c r="S817" i="1"/>
  <c r="S816" i="1" s="1"/>
  <c r="S815" i="1" s="1"/>
  <c r="S856" i="1"/>
  <c r="S873" i="1"/>
  <c r="Q433" i="1"/>
  <c r="Q508" i="1"/>
  <c r="Q795" i="1"/>
  <c r="Q794" i="1" s="1"/>
  <c r="Q789" i="1" s="1"/>
  <c r="Q817" i="1"/>
  <c r="Q816" i="1" s="1"/>
  <c r="Q815" i="1" s="1"/>
  <c r="Q856" i="1"/>
  <c r="Q873" i="1"/>
  <c r="T173" i="1"/>
  <c r="AM264" i="1"/>
  <c r="AM155" i="1"/>
  <c r="J173" i="1"/>
  <c r="I173" i="1"/>
  <c r="I287" i="1"/>
  <c r="G253" i="1"/>
  <c r="M319" i="1"/>
  <c r="M295" i="1" s="1"/>
  <c r="AN462" i="1"/>
  <c r="AN461" i="1" s="1"/>
  <c r="G150" i="1"/>
  <c r="I253" i="1"/>
  <c r="I488" i="1"/>
  <c r="L525" i="1"/>
  <c r="L524" i="1" s="1"/>
  <c r="J253" i="1"/>
  <c r="AN298" i="1"/>
  <c r="M333" i="1"/>
  <c r="M525" i="1"/>
  <c r="M524" i="1" s="1"/>
  <c r="P113" i="1"/>
  <c r="P104" i="1" s="1"/>
  <c r="P103" i="1" s="1"/>
  <c r="AN115" i="1"/>
  <c r="AN105" i="1" s="1"/>
  <c r="AN104" i="1" s="1"/>
  <c r="O270" i="1"/>
  <c r="AO298" i="1"/>
  <c r="E113" i="1"/>
  <c r="E104" i="1" s="1"/>
  <c r="E103" i="1" s="1"/>
  <c r="T150" i="1"/>
  <c r="L253" i="1"/>
  <c r="AN367" i="1"/>
  <c r="E405" i="1"/>
  <c r="AM439" i="1"/>
  <c r="G476" i="1"/>
  <c r="AN823" i="1"/>
  <c r="L319" i="1"/>
  <c r="L295" i="1" s="1"/>
  <c r="L394" i="1"/>
  <c r="L393" i="1" s="1"/>
  <c r="L392" i="1" s="1"/>
  <c r="M507" i="1"/>
  <c r="AJ936" i="1"/>
  <c r="I333" i="1"/>
  <c r="L541" i="1"/>
  <c r="L540" i="1" s="1"/>
  <c r="AN394" i="1"/>
  <c r="AM462" i="1"/>
  <c r="AM461" i="1" s="1"/>
  <c r="G743" i="1"/>
  <c r="G742" i="1" s="1"/>
  <c r="L507" i="1"/>
  <c r="L902" i="1"/>
  <c r="AO281" i="1"/>
  <c r="L333" i="1"/>
  <c r="AO541" i="1"/>
  <c r="M767" i="1"/>
  <c r="L754" i="1"/>
  <c r="L801" i="1"/>
  <c r="L800" i="1" s="1"/>
  <c r="AI936" i="1"/>
  <c r="AN936" i="1"/>
  <c r="X926" i="1"/>
  <c r="AJ926" i="1"/>
  <c r="O394" i="1"/>
  <c r="O393" i="1" s="1"/>
  <c r="O392" i="1" s="1"/>
  <c r="AN589" i="1"/>
  <c r="AN588" i="1" s="1"/>
  <c r="AN587" i="1" s="1"/>
  <c r="P754" i="1"/>
  <c r="O767" i="1"/>
  <c r="AM835" i="1"/>
  <c r="AM834" i="1" s="1"/>
  <c r="AM936" i="1"/>
  <c r="M488" i="1"/>
  <c r="T507" i="1"/>
  <c r="G507" i="1"/>
  <c r="G525" i="1"/>
  <c r="G524" i="1" s="1"/>
  <c r="AO801" i="1"/>
  <c r="AA926" i="1"/>
  <c r="W940" i="1"/>
  <c r="J476" i="1"/>
  <c r="O555" i="1"/>
  <c r="O554" i="1" s="1"/>
  <c r="O553" i="1" s="1"/>
  <c r="AN777" i="1"/>
  <c r="AN776" i="1" s="1"/>
  <c r="E789" i="1"/>
  <c r="E999" i="1" s="1"/>
  <c r="AN870" i="1"/>
  <c r="AN869" i="1" s="1"/>
  <c r="I507" i="1"/>
  <c r="I525" i="1"/>
  <c r="I524" i="1" s="1"/>
  <c r="M581" i="1"/>
  <c r="M580" i="1" s="1"/>
  <c r="E754" i="1"/>
  <c r="O784" i="1"/>
  <c r="O783" i="1" s="1"/>
  <c r="O779" i="1" s="1"/>
  <c r="O801" i="1"/>
  <c r="O800" i="1" s="1"/>
  <c r="L824" i="1"/>
  <c r="L823" i="1" s="1"/>
  <c r="J525" i="1"/>
  <c r="E541" i="1"/>
  <c r="E540" i="1" s="1"/>
  <c r="M816" i="1"/>
  <c r="M815" i="1" s="1"/>
  <c r="I581" i="1"/>
  <c r="I580" i="1" s="1"/>
  <c r="M801" i="1"/>
  <c r="M800" i="1" s="1"/>
  <c r="L816" i="1"/>
  <c r="L815" i="1" s="1"/>
  <c r="M824" i="1"/>
  <c r="M823" i="1" s="1"/>
  <c r="L892" i="1"/>
  <c r="Z926" i="1"/>
  <c r="J754" i="1"/>
  <c r="O525" i="1"/>
  <c r="O524" i="1" s="1"/>
  <c r="I789" i="1"/>
  <c r="G824" i="1"/>
  <c r="G823" i="1" s="1"/>
  <c r="T824" i="1"/>
  <c r="T823" i="1" s="1"/>
  <c r="P892" i="1"/>
  <c r="AB936" i="1"/>
  <c r="AN541" i="1"/>
  <c r="AM541" i="1"/>
  <c r="M754" i="1"/>
  <c r="AE926" i="1"/>
  <c r="V940" i="1"/>
  <c r="AH936" i="1"/>
  <c r="O507" i="1"/>
  <c r="L555" i="1"/>
  <c r="L554" i="1" s="1"/>
  <c r="L553" i="1" s="1"/>
  <c r="J789" i="1"/>
  <c r="G816" i="1"/>
  <c r="G815" i="1" s="1"/>
  <c r="AA870" i="1"/>
  <c r="AA869" i="1" s="1"/>
  <c r="J902" i="1"/>
  <c r="J581" i="1"/>
  <c r="D892" i="1"/>
  <c r="T743" i="1"/>
  <c r="T742" i="1" s="1"/>
  <c r="E801" i="1"/>
  <c r="AO835" i="1"/>
  <c r="AO834" i="1" s="1"/>
  <c r="AN835" i="1"/>
  <c r="AN834" i="1" s="1"/>
  <c r="AC870" i="1"/>
  <c r="AC869" i="1" s="1"/>
  <c r="T784" i="1"/>
  <c r="T783" i="1" s="1"/>
  <c r="T779" i="1" s="1"/>
  <c r="J824" i="1"/>
  <c r="AA936" i="1"/>
  <c r="I892" i="1"/>
  <c r="U930" i="1"/>
  <c r="AG926" i="1"/>
  <c r="AM788" i="1"/>
  <c r="T801" i="1"/>
  <c r="T800" i="1" s="1"/>
  <c r="T816" i="1"/>
  <c r="T815" i="1" s="1"/>
  <c r="L784" i="1"/>
  <c r="L783" i="1" s="1"/>
  <c r="L779" i="1" s="1"/>
  <c r="AB870" i="1"/>
  <c r="AB869" i="1" s="1"/>
  <c r="W930" i="1"/>
  <c r="AH926" i="1"/>
  <c r="I902" i="1"/>
  <c r="AD936" i="1"/>
  <c r="AE936" i="1"/>
  <c r="AG936" i="1"/>
  <c r="T902" i="1"/>
  <c r="AF936" i="1"/>
  <c r="J892" i="1"/>
  <c r="V930" i="1"/>
  <c r="F892" i="1"/>
  <c r="AD926" i="1"/>
  <c r="AM870" i="1"/>
  <c r="AM869" i="1" s="1"/>
  <c r="Z870" i="1"/>
  <c r="Z869" i="1" s="1"/>
  <c r="AJ870" i="1"/>
  <c r="AJ869" i="1" s="1"/>
  <c r="O836" i="1"/>
  <c r="O835" i="1" s="1"/>
  <c r="Y870" i="1"/>
  <c r="Y869" i="1" s="1"/>
  <c r="AI870" i="1"/>
  <c r="AI869" i="1" s="1"/>
  <c r="AK870" i="1"/>
  <c r="AK869" i="1" s="1"/>
  <c r="X870" i="1"/>
  <c r="X869" i="1" s="1"/>
  <c r="AH870" i="1"/>
  <c r="AH869" i="1" s="1"/>
  <c r="U874" i="1"/>
  <c r="U873" i="1" s="1"/>
  <c r="J836" i="1"/>
  <c r="V874" i="1"/>
  <c r="V873" i="1" s="1"/>
  <c r="L836" i="1"/>
  <c r="L835" i="1" s="1"/>
  <c r="W874" i="1"/>
  <c r="W873" i="1" s="1"/>
  <c r="I836" i="1"/>
  <c r="I835" i="1" s="1"/>
  <c r="AG870" i="1"/>
  <c r="AG869" i="1" s="1"/>
  <c r="G836" i="1"/>
  <c r="G835" i="1" s="1"/>
  <c r="AE870" i="1"/>
  <c r="AE869" i="1" s="1"/>
  <c r="M836" i="1"/>
  <c r="M835" i="1" s="1"/>
  <c r="T836" i="1"/>
  <c r="T835" i="1" s="1"/>
  <c r="AF870" i="1"/>
  <c r="AF869" i="1" s="1"/>
  <c r="F836" i="1"/>
  <c r="F835" i="1" s="1"/>
  <c r="AD870" i="1"/>
  <c r="AD869" i="1" s="1"/>
  <c r="I824" i="1"/>
  <c r="I823" i="1" s="1"/>
  <c r="E824" i="1"/>
  <c r="AO858" i="1"/>
  <c r="AO857" i="1" s="1"/>
  <c r="F824" i="1"/>
  <c r="F823" i="1" s="1"/>
  <c r="F816" i="1"/>
  <c r="F815" i="1" s="1"/>
  <c r="J801" i="1"/>
  <c r="G801" i="1"/>
  <c r="G800" i="1" s="1"/>
  <c r="I801" i="1"/>
  <c r="I800" i="1" s="1"/>
  <c r="F801" i="1"/>
  <c r="F800" i="1" s="1"/>
  <c r="G789" i="1"/>
  <c r="G999" i="1" s="1"/>
  <c r="T789" i="1"/>
  <c r="F789" i="1"/>
  <c r="F999" i="1" s="1"/>
  <c r="F784" i="1"/>
  <c r="F783" i="1" s="1"/>
  <c r="F779" i="1" s="1"/>
  <c r="F998" i="1" s="1"/>
  <c r="T767" i="1"/>
  <c r="I767" i="1"/>
  <c r="L767" i="1"/>
  <c r="G767" i="1"/>
  <c r="F767" i="1"/>
  <c r="G754" i="1"/>
  <c r="I754" i="1"/>
  <c r="T754" i="1"/>
  <c r="F754" i="1"/>
  <c r="F743" i="1"/>
  <c r="F742" i="1" s="1"/>
  <c r="D886" i="1"/>
  <c r="D836" i="1"/>
  <c r="D824" i="1"/>
  <c r="D801" i="1"/>
  <c r="D790" i="1"/>
  <c r="H790" i="1" s="1"/>
  <c r="D784" i="1"/>
  <c r="T581" i="1"/>
  <c r="T580" i="1" s="1"/>
  <c r="F581" i="1"/>
  <c r="F580" i="1" s="1"/>
  <c r="F995" i="1" s="1"/>
  <c r="J555" i="1"/>
  <c r="I555" i="1"/>
  <c r="I554" i="1" s="1"/>
  <c r="I553" i="1" s="1"/>
  <c r="T555" i="1"/>
  <c r="T554" i="1" s="1"/>
  <c r="T553" i="1" s="1"/>
  <c r="G555" i="1"/>
  <c r="G554" i="1" s="1"/>
  <c r="G553" i="1" s="1"/>
  <c r="G994" i="1" s="1"/>
  <c r="M555" i="1"/>
  <c r="M554" i="1" s="1"/>
  <c r="M553" i="1" s="1"/>
  <c r="F555" i="1"/>
  <c r="F554" i="1" s="1"/>
  <c r="F553" i="1" s="1"/>
  <c r="F994" i="1" s="1"/>
  <c r="T541" i="1"/>
  <c r="T540" i="1" s="1"/>
  <c r="I541" i="1"/>
  <c r="I540" i="1" s="1"/>
  <c r="F541" i="1"/>
  <c r="F540" i="1" s="1"/>
  <c r="F993" i="1" s="1"/>
  <c r="T525" i="1"/>
  <c r="T524" i="1" s="1"/>
  <c r="F525" i="1"/>
  <c r="F524" i="1" s="1"/>
  <c r="J507" i="1"/>
  <c r="P507" i="1"/>
  <c r="F507" i="1"/>
  <c r="J488" i="1"/>
  <c r="T488" i="1"/>
  <c r="G488" i="1"/>
  <c r="L488" i="1"/>
  <c r="P488" i="1"/>
  <c r="AN522" i="1"/>
  <c r="F488" i="1"/>
  <c r="L476" i="1"/>
  <c r="I476" i="1"/>
  <c r="P476" i="1"/>
  <c r="AN510" i="1"/>
  <c r="F476" i="1"/>
  <c r="P428" i="1"/>
  <c r="P427" i="1" s="1"/>
  <c r="L428" i="1"/>
  <c r="L427" i="1" s="1"/>
  <c r="M428" i="1"/>
  <c r="M427" i="1" s="1"/>
  <c r="O428" i="1"/>
  <c r="O427" i="1" s="1"/>
  <c r="T428" i="1"/>
  <c r="T427" i="1" s="1"/>
  <c r="I428" i="1"/>
  <c r="I427" i="1" s="1"/>
  <c r="J428" i="1"/>
  <c r="G428" i="1"/>
  <c r="G427" i="1" s="1"/>
  <c r="E428" i="1"/>
  <c r="E427" i="1" s="1"/>
  <c r="AO462" i="1"/>
  <c r="AO461" i="1" s="1"/>
  <c r="G405" i="1"/>
  <c r="I405" i="1"/>
  <c r="F405" i="1"/>
  <c r="T405" i="1"/>
  <c r="T394" i="1"/>
  <c r="T393" i="1" s="1"/>
  <c r="T392" i="1" s="1"/>
  <c r="I381" i="1"/>
  <c r="I376" i="1" s="1"/>
  <c r="F381" i="1"/>
  <c r="AM394" i="1"/>
  <c r="AO394" i="1"/>
  <c r="T360" i="1"/>
  <c r="G333" i="1"/>
  <c r="J333" i="1"/>
  <c r="T333" i="1"/>
  <c r="F333" i="1"/>
  <c r="J319" i="1"/>
  <c r="T319" i="1"/>
  <c r="T295" i="1" s="1"/>
  <c r="F319" i="1"/>
  <c r="F295" i="1" s="1"/>
  <c r="F287" i="1"/>
  <c r="F270" i="1"/>
  <c r="M253" i="1"/>
  <c r="T253" i="1"/>
  <c r="F253" i="1"/>
  <c r="O189" i="1"/>
  <c r="T189" i="1"/>
  <c r="I189" i="1"/>
  <c r="G189" i="1"/>
  <c r="J189" i="1"/>
  <c r="F189" i="1"/>
  <c r="F173" i="1"/>
  <c r="F150" i="1"/>
  <c r="J113" i="1"/>
  <c r="L113" i="1"/>
  <c r="L104" i="1" s="1"/>
  <c r="L103" i="1" s="1"/>
  <c r="M113" i="1"/>
  <c r="M104" i="1" s="1"/>
  <c r="M103" i="1" s="1"/>
  <c r="T113" i="1"/>
  <c r="T104" i="1" s="1"/>
  <c r="T103" i="1" s="1"/>
  <c r="I113" i="1"/>
  <c r="I104" i="1" s="1"/>
  <c r="I103" i="1" s="1"/>
  <c r="AO115" i="1"/>
  <c r="AO105" i="1" s="1"/>
  <c r="AO104" i="1" s="1"/>
  <c r="G113" i="1"/>
  <c r="G104" i="1" s="1"/>
  <c r="G103" i="1" s="1"/>
  <c r="F113" i="1"/>
  <c r="F104" i="1" s="1"/>
  <c r="F103" i="1" s="1"/>
  <c r="M74" i="1"/>
  <c r="T74" i="1"/>
  <c r="I74" i="1"/>
  <c r="J74" i="1"/>
  <c r="L74" i="1"/>
  <c r="P74" i="1"/>
  <c r="AN75" i="1"/>
  <c r="F74" i="1"/>
  <c r="G74" i="1"/>
  <c r="E74" i="1"/>
  <c r="AO75" i="1"/>
  <c r="T51" i="1"/>
  <c r="T50" i="1" s="1"/>
  <c r="E51" i="1"/>
  <c r="E50" i="1" s="1"/>
  <c r="AO52" i="1"/>
  <c r="AO51" i="1" s="1"/>
  <c r="J51" i="1"/>
  <c r="I51" i="1"/>
  <c r="I50" i="1" s="1"/>
  <c r="G51" i="1"/>
  <c r="G50" i="1" s="1"/>
  <c r="F51" i="1"/>
  <c r="F50" i="1" s="1"/>
  <c r="I26" i="1"/>
  <c r="J26" i="1"/>
  <c r="T26" i="1"/>
  <c r="F26" i="1"/>
  <c r="G26" i="1"/>
  <c r="S26" i="1"/>
  <c r="L8" i="3" l="1"/>
  <c r="P10" i="3"/>
  <c r="P9" i="3" s="1"/>
  <c r="P8" i="3" s="1"/>
  <c r="R20" i="3"/>
  <c r="V20" i="3" s="1"/>
  <c r="W20" i="3" s="1"/>
  <c r="S234" i="1"/>
  <c r="E816" i="1"/>
  <c r="E815" i="1" s="1"/>
  <c r="F393" i="1"/>
  <c r="F392" i="1" s="1"/>
  <c r="N234" i="1"/>
  <c r="Q234" i="1"/>
  <c r="R758" i="1"/>
  <c r="H771" i="1"/>
  <c r="K771" i="1" s="1"/>
  <c r="H772" i="1"/>
  <c r="R772" i="1" s="1"/>
  <c r="N369" i="1"/>
  <c r="E376" i="1"/>
  <c r="E375" i="1" s="1"/>
  <c r="N507" i="1"/>
  <c r="G376" i="1"/>
  <c r="G375" i="1" s="1"/>
  <c r="G991" i="1" s="1"/>
  <c r="F376" i="1"/>
  <c r="K821" i="1"/>
  <c r="K776" i="1"/>
  <c r="N902" i="1"/>
  <c r="N26" i="1"/>
  <c r="J767" i="1"/>
  <c r="N767" i="1" s="1"/>
  <c r="N892" i="1"/>
  <c r="N287" i="1"/>
  <c r="P376" i="1"/>
  <c r="P375" i="1" s="1"/>
  <c r="I991" i="1" s="1"/>
  <c r="K867" i="1"/>
  <c r="R867" i="1"/>
  <c r="K877" i="1"/>
  <c r="R877" i="1"/>
  <c r="K761" i="1"/>
  <c r="R761" i="1"/>
  <c r="K881" i="1"/>
  <c r="R881" i="1"/>
  <c r="K791" i="1"/>
  <c r="R791" i="1"/>
  <c r="K790" i="1"/>
  <c r="R790" i="1"/>
  <c r="K837" i="1"/>
  <c r="R837" i="1"/>
  <c r="N189" i="1"/>
  <c r="N173" i="1"/>
  <c r="K888" i="1"/>
  <c r="R888" i="1"/>
  <c r="K787" i="1"/>
  <c r="R787" i="1"/>
  <c r="K887" i="1"/>
  <c r="R887" i="1"/>
  <c r="K907" i="1"/>
  <c r="R907" i="1"/>
  <c r="K828" i="1"/>
  <c r="R828" i="1"/>
  <c r="K792" i="1"/>
  <c r="R792" i="1"/>
  <c r="K910" i="1"/>
  <c r="R910" i="1"/>
  <c r="K780" i="1"/>
  <c r="R780" i="1"/>
  <c r="K781" i="1"/>
  <c r="R781" i="1"/>
  <c r="K873" i="1"/>
  <c r="R873" i="1"/>
  <c r="K832" i="1"/>
  <c r="R832" i="1"/>
  <c r="K769" i="1"/>
  <c r="R769" i="1"/>
  <c r="K900" i="1"/>
  <c r="R900" i="1"/>
  <c r="K760" i="1"/>
  <c r="R760" i="1"/>
  <c r="K744" i="1"/>
  <c r="R744" i="1"/>
  <c r="J999" i="1"/>
  <c r="L999" i="1"/>
  <c r="K842" i="1"/>
  <c r="R842" i="1"/>
  <c r="K756" i="1"/>
  <c r="R756" i="1"/>
  <c r="K785" i="1"/>
  <c r="R785" i="1"/>
  <c r="K859" i="1"/>
  <c r="R859" i="1"/>
  <c r="K852" i="1"/>
  <c r="R852" i="1"/>
  <c r="K817" i="1"/>
  <c r="R817" i="1"/>
  <c r="K869" i="1"/>
  <c r="R869" i="1"/>
  <c r="K795" i="1"/>
  <c r="R795" i="1"/>
  <c r="K765" i="1"/>
  <c r="R765" i="1"/>
  <c r="K808" i="1"/>
  <c r="R808" i="1"/>
  <c r="K794" i="1"/>
  <c r="R794" i="1"/>
  <c r="K764" i="1"/>
  <c r="R764" i="1"/>
  <c r="K896" i="1"/>
  <c r="R896" i="1"/>
  <c r="K751" i="1"/>
  <c r="K845" i="1"/>
  <c r="R845" i="1"/>
  <c r="K904" i="1"/>
  <c r="R904" i="1"/>
  <c r="K812" i="1"/>
  <c r="R812" i="1"/>
  <c r="K849" i="1"/>
  <c r="R849" i="1"/>
  <c r="K893" i="1"/>
  <c r="R893" i="1"/>
  <c r="K913" i="1"/>
  <c r="R913" i="1"/>
  <c r="K806" i="1"/>
  <c r="R806" i="1"/>
  <c r="K802" i="1"/>
  <c r="R802" i="1"/>
  <c r="K825" i="1"/>
  <c r="R825" i="1"/>
  <c r="K863" i="1"/>
  <c r="R863" i="1"/>
  <c r="M360" i="1"/>
  <c r="N360" i="1" s="1"/>
  <c r="K856" i="1"/>
  <c r="R856" i="1"/>
  <c r="K755" i="1"/>
  <c r="R755" i="1"/>
  <c r="K840" i="1"/>
  <c r="R840" i="1"/>
  <c r="K768" i="1"/>
  <c r="V13" i="3"/>
  <c r="W14" i="3"/>
  <c r="V94" i="3"/>
  <c r="W94" i="3" s="1"/>
  <c r="U67" i="3"/>
  <c r="R42" i="3"/>
  <c r="V43" i="3"/>
  <c r="W43" i="3" s="1"/>
  <c r="O10" i="3"/>
  <c r="R151" i="3"/>
  <c r="V151" i="3" s="1"/>
  <c r="W151" i="3" s="1"/>
  <c r="O150" i="3"/>
  <c r="N789" i="1"/>
  <c r="N74" i="1"/>
  <c r="N333" i="1"/>
  <c r="J580" i="1"/>
  <c r="N581" i="1"/>
  <c r="N476" i="1"/>
  <c r="N253" i="1"/>
  <c r="J800" i="1"/>
  <c r="N800" i="1" s="1"/>
  <c r="N801" i="1"/>
  <c r="J50" i="1"/>
  <c r="N50" i="1" s="1"/>
  <c r="N51" i="1"/>
  <c r="J783" i="1"/>
  <c r="N784" i="1"/>
  <c r="J554" i="1"/>
  <c r="N555" i="1"/>
  <c r="J524" i="1"/>
  <c r="N524" i="1" s="1"/>
  <c r="N525" i="1"/>
  <c r="J427" i="1"/>
  <c r="N427" i="1" s="1"/>
  <c r="N428" i="1"/>
  <c r="J376" i="1"/>
  <c r="N376" i="1" s="1"/>
  <c r="N381" i="1"/>
  <c r="N270" i="1"/>
  <c r="J540" i="1"/>
  <c r="N541" i="1"/>
  <c r="J104" i="1"/>
  <c r="N113" i="1"/>
  <c r="N754" i="1"/>
  <c r="N150" i="1"/>
  <c r="J742" i="1"/>
  <c r="N742" i="1" s="1"/>
  <c r="N743" i="1"/>
  <c r="J823" i="1"/>
  <c r="N823" i="1" s="1"/>
  <c r="N824" i="1"/>
  <c r="J295" i="1"/>
  <c r="N295" i="1" s="1"/>
  <c r="N319" i="1"/>
  <c r="J835" i="1"/>
  <c r="N835" i="1" s="1"/>
  <c r="N836" i="1"/>
  <c r="J393" i="1"/>
  <c r="N394" i="1"/>
  <c r="N488" i="1"/>
  <c r="J815" i="1"/>
  <c r="N815" i="1" s="1"/>
  <c r="N816" i="1"/>
  <c r="N405" i="1"/>
  <c r="K775" i="1"/>
  <c r="D754" i="1"/>
  <c r="H754" i="1" s="1"/>
  <c r="D767" i="1"/>
  <c r="H767" i="1" s="1"/>
  <c r="H909" i="1"/>
  <c r="H892" i="1"/>
  <c r="H903" i="1"/>
  <c r="D815" i="1"/>
  <c r="D800" i="1"/>
  <c r="H801" i="1"/>
  <c r="H784" i="1"/>
  <c r="D742" i="1"/>
  <c r="H742" i="1" s="1"/>
  <c r="H743" i="1"/>
  <c r="D823" i="1"/>
  <c r="H824" i="1"/>
  <c r="D885" i="1"/>
  <c r="H886" i="1"/>
  <c r="D902" i="1"/>
  <c r="D891" i="1" s="1"/>
  <c r="D1002" i="1" s="1"/>
  <c r="D835" i="1"/>
  <c r="H836" i="1"/>
  <c r="G902" i="1"/>
  <c r="G891" i="1" s="1"/>
  <c r="G1002" i="1" s="1"/>
  <c r="F902" i="1"/>
  <c r="F891" i="1" s="1"/>
  <c r="F1002" i="1" s="1"/>
  <c r="E783" i="1"/>
  <c r="E779" i="1" s="1"/>
  <c r="E998" i="1" s="1"/>
  <c r="E835" i="1"/>
  <c r="E823" i="1"/>
  <c r="E800" i="1"/>
  <c r="E902" i="1"/>
  <c r="Q767" i="1"/>
  <c r="S743" i="1"/>
  <c r="S742" i="1" s="1"/>
  <c r="AO925" i="1"/>
  <c r="Q902" i="1"/>
  <c r="O10" i="1"/>
  <c r="S393" i="1"/>
  <c r="S392" i="1" s="1"/>
  <c r="S525" i="1"/>
  <c r="S524" i="1" s="1"/>
  <c r="AC925" i="1"/>
  <c r="S767" i="1"/>
  <c r="O149" i="1"/>
  <c r="J10" i="1"/>
  <c r="L986" i="1" s="1"/>
  <c r="AM925" i="1"/>
  <c r="S173" i="1"/>
  <c r="J269" i="1"/>
  <c r="S902" i="1"/>
  <c r="S381" i="1"/>
  <c r="S376" i="1" s="1"/>
  <c r="Q824" i="1"/>
  <c r="Q823" i="1" s="1"/>
  <c r="Q319" i="1"/>
  <c r="Q295" i="1" s="1"/>
  <c r="AM409" i="1"/>
  <c r="S150" i="1"/>
  <c r="Q381" i="1"/>
  <c r="Q376" i="1" s="1"/>
  <c r="O269" i="1"/>
  <c r="O252" i="1" s="1"/>
  <c r="Y925" i="1"/>
  <c r="P799" i="1"/>
  <c r="I1000" i="1" s="1"/>
  <c r="S754" i="1"/>
  <c r="M10" i="1"/>
  <c r="AN775" i="1"/>
  <c r="S581" i="1"/>
  <c r="S580" i="1" s="1"/>
  <c r="O995" i="1" s="1"/>
  <c r="Q173" i="1"/>
  <c r="AN409" i="1"/>
  <c r="P269" i="1"/>
  <c r="P252" i="1" s="1"/>
  <c r="Q150" i="1"/>
  <c r="U929" i="1"/>
  <c r="X925" i="1"/>
  <c r="I149" i="1"/>
  <c r="S113" i="1"/>
  <c r="S104" i="1" s="1"/>
  <c r="S103" i="1" s="1"/>
  <c r="AM297" i="1"/>
  <c r="AM280" i="1" s="1"/>
  <c r="T269" i="1"/>
  <c r="T252" i="1" s="1"/>
  <c r="T891" i="1"/>
  <c r="E10" i="1"/>
  <c r="S189" i="1"/>
  <c r="M49" i="1"/>
  <c r="AN153" i="1"/>
  <c r="G269" i="1"/>
  <c r="G252" i="1" s="1"/>
  <c r="P49" i="1"/>
  <c r="I987" i="1" s="1"/>
  <c r="AI925" i="1"/>
  <c r="S253" i="1"/>
  <c r="M741" i="1"/>
  <c r="M997" i="1" s="1"/>
  <c r="Q11" i="1"/>
  <c r="Q10" i="1" s="1"/>
  <c r="Z925" i="1"/>
  <c r="M269" i="1"/>
  <c r="M252" i="1" s="1"/>
  <c r="AN925" i="1"/>
  <c r="L375" i="1"/>
  <c r="Q892" i="1"/>
  <c r="W929" i="1"/>
  <c r="G741" i="1"/>
  <c r="G997" i="1" s="1"/>
  <c r="AH925" i="1"/>
  <c r="S824" i="1"/>
  <c r="S823" i="1" s="1"/>
  <c r="P741" i="1"/>
  <c r="I997" i="1" s="1"/>
  <c r="I269" i="1"/>
  <c r="I252" i="1" s="1"/>
  <c r="S51" i="1"/>
  <c r="S50" i="1" s="1"/>
  <c r="AM75" i="1"/>
  <c r="AN297" i="1"/>
  <c r="AN280" i="1" s="1"/>
  <c r="Q253" i="1"/>
  <c r="S74" i="1"/>
  <c r="E741" i="1"/>
  <c r="E997" i="1" s="1"/>
  <c r="AO297" i="1"/>
  <c r="AO280" i="1" s="1"/>
  <c r="O375" i="1"/>
  <c r="Q74" i="1"/>
  <c r="S892" i="1"/>
  <c r="L269" i="1"/>
  <c r="L252" i="1" s="1"/>
  <c r="P149" i="1"/>
  <c r="AE925" i="1"/>
  <c r="Q113" i="1"/>
  <c r="Q104" i="1" s="1"/>
  <c r="Q103" i="1" s="1"/>
  <c r="Q476" i="1"/>
  <c r="T49" i="1"/>
  <c r="AM153" i="1"/>
  <c r="S836" i="1"/>
  <c r="S835" i="1" s="1"/>
  <c r="AF925" i="1"/>
  <c r="AO153" i="1"/>
  <c r="Q801" i="1"/>
  <c r="Q800" i="1" s="1"/>
  <c r="S801" i="1"/>
  <c r="S800" i="1" s="1"/>
  <c r="S333" i="1"/>
  <c r="G10" i="1"/>
  <c r="L49" i="1"/>
  <c r="S507" i="1"/>
  <c r="AO775" i="1"/>
  <c r="M891" i="1"/>
  <c r="M1002" i="1" s="1"/>
  <c r="AN52" i="1"/>
  <c r="AN51" i="1" s="1"/>
  <c r="AN50" i="1" s="1"/>
  <c r="T426" i="1"/>
  <c r="T425" i="1" s="1"/>
  <c r="AO409" i="1"/>
  <c r="AM833" i="1"/>
  <c r="P10" i="1"/>
  <c r="I986" i="1" s="1"/>
  <c r="M375" i="1"/>
  <c r="O891" i="1"/>
  <c r="E269" i="1"/>
  <c r="E252" i="1" s="1"/>
  <c r="AB925" i="1"/>
  <c r="AJ925" i="1"/>
  <c r="Q743" i="1"/>
  <c r="Q742" i="1" s="1"/>
  <c r="N11" i="1"/>
  <c r="Q333" i="1"/>
  <c r="O49" i="1"/>
  <c r="Q754" i="1"/>
  <c r="AK925" i="1"/>
  <c r="AM775" i="1"/>
  <c r="S488" i="1"/>
  <c r="G149" i="1"/>
  <c r="P891" i="1"/>
  <c r="I1002" i="1" s="1"/>
  <c r="L10" i="1"/>
  <c r="O741" i="1"/>
  <c r="I426" i="1"/>
  <c r="I425" i="1" s="1"/>
  <c r="M149" i="1"/>
  <c r="O426" i="1"/>
  <c r="O425" i="1" s="1"/>
  <c r="T741" i="1"/>
  <c r="AD925" i="1"/>
  <c r="S428" i="1"/>
  <c r="S427" i="1" s="1"/>
  <c r="J149" i="1"/>
  <c r="T799" i="1"/>
  <c r="V929" i="1"/>
  <c r="O799" i="1"/>
  <c r="AO460" i="1"/>
  <c r="AO459" i="1" s="1"/>
  <c r="E426" i="1"/>
  <c r="E425" i="1" s="1"/>
  <c r="Q393" i="1"/>
  <c r="Q392" i="1" s="1"/>
  <c r="I891" i="1"/>
  <c r="AA925" i="1"/>
  <c r="Q581" i="1"/>
  <c r="Q580" i="1" s="1"/>
  <c r="S405" i="1"/>
  <c r="AN833" i="1"/>
  <c r="L149" i="1"/>
  <c r="Q507" i="1"/>
  <c r="Q428" i="1"/>
  <c r="Q427" i="1" s="1"/>
  <c r="E149" i="1"/>
  <c r="S476" i="1"/>
  <c r="I10" i="1"/>
  <c r="Q525" i="1"/>
  <c r="Q524" i="1" s="1"/>
  <c r="Q51" i="1"/>
  <c r="Q50" i="1" s="1"/>
  <c r="T149" i="1"/>
  <c r="M426" i="1"/>
  <c r="M425" i="1" s="1"/>
  <c r="L891" i="1"/>
  <c r="AM460" i="1"/>
  <c r="AM459" i="1" s="1"/>
  <c r="Q270" i="1"/>
  <c r="Q269" i="1" s="1"/>
  <c r="S319" i="1"/>
  <c r="S295" i="1" s="1"/>
  <c r="I375" i="1"/>
  <c r="AO833" i="1"/>
  <c r="S555" i="1"/>
  <c r="S554" i="1" s="1"/>
  <c r="S553" i="1" s="1"/>
  <c r="O994" i="1" s="1"/>
  <c r="S270" i="1"/>
  <c r="S269" i="1" s="1"/>
  <c r="Q405" i="1"/>
  <c r="Q836" i="1"/>
  <c r="Q835" i="1" s="1"/>
  <c r="M799" i="1"/>
  <c r="M1000" i="1" s="1"/>
  <c r="Q555" i="1"/>
  <c r="Q554" i="1" s="1"/>
  <c r="Q553" i="1" s="1"/>
  <c r="F49" i="1"/>
  <c r="Q488" i="1"/>
  <c r="AG925" i="1"/>
  <c r="Q189" i="1"/>
  <c r="AM52" i="1"/>
  <c r="AM51" i="1" s="1"/>
  <c r="L741" i="1"/>
  <c r="L799" i="1"/>
  <c r="J891" i="1"/>
  <c r="I741" i="1"/>
  <c r="I799" i="1"/>
  <c r="G799" i="1"/>
  <c r="G1000" i="1" s="1"/>
  <c r="F799" i="1"/>
  <c r="F1000" i="1" s="1"/>
  <c r="F741" i="1"/>
  <c r="F997" i="1" s="1"/>
  <c r="D789" i="1"/>
  <c r="D783" i="1"/>
  <c r="L426" i="1"/>
  <c r="L425" i="1" s="1"/>
  <c r="G426" i="1"/>
  <c r="G425" i="1" s="1"/>
  <c r="G992" i="1" s="1"/>
  <c r="AN460" i="1"/>
  <c r="AN459" i="1" s="1"/>
  <c r="P426" i="1"/>
  <c r="P425" i="1" s="1"/>
  <c r="I992" i="1" s="1"/>
  <c r="F426" i="1"/>
  <c r="F425" i="1" s="1"/>
  <c r="F992" i="1" s="1"/>
  <c r="T375" i="1"/>
  <c r="F269" i="1"/>
  <c r="F252" i="1" s="1"/>
  <c r="F149" i="1"/>
  <c r="I49" i="1"/>
  <c r="E49" i="1"/>
  <c r="G49" i="1"/>
  <c r="AO50" i="1"/>
  <c r="H816" i="1" l="1"/>
  <c r="F375" i="1"/>
  <c r="F991" i="1" s="1"/>
  <c r="R771" i="1"/>
  <c r="K772" i="1"/>
  <c r="N10" i="1"/>
  <c r="F970" i="1"/>
  <c r="P970" i="1"/>
  <c r="G970" i="1"/>
  <c r="J741" i="1"/>
  <c r="N741" i="1" s="1"/>
  <c r="G990" i="1"/>
  <c r="P916" i="1"/>
  <c r="K743" i="1"/>
  <c r="R743" i="1"/>
  <c r="K784" i="1"/>
  <c r="R784" i="1"/>
  <c r="L1002" i="1"/>
  <c r="J1002" i="1"/>
  <c r="K816" i="1"/>
  <c r="R816" i="1"/>
  <c r="N580" i="1"/>
  <c r="L995" i="1"/>
  <c r="H789" i="1"/>
  <c r="D999" i="1"/>
  <c r="K836" i="1"/>
  <c r="R836" i="1"/>
  <c r="J426" i="1"/>
  <c r="J425" i="1" s="1"/>
  <c r="K903" i="1"/>
  <c r="R903" i="1"/>
  <c r="K742" i="1"/>
  <c r="R742" i="1"/>
  <c r="K801" i="1"/>
  <c r="R801" i="1"/>
  <c r="I990" i="1"/>
  <c r="K886" i="1"/>
  <c r="R886" i="1"/>
  <c r="K892" i="1"/>
  <c r="R892" i="1"/>
  <c r="H885" i="1"/>
  <c r="D1001" i="1"/>
  <c r="K909" i="1"/>
  <c r="R909" i="1"/>
  <c r="N540" i="1"/>
  <c r="L993" i="1"/>
  <c r="K754" i="1"/>
  <c r="R754" i="1"/>
  <c r="F990" i="1"/>
  <c r="K824" i="1"/>
  <c r="R824" i="1"/>
  <c r="K767" i="1"/>
  <c r="R767" i="1"/>
  <c r="W13" i="3"/>
  <c r="V12" i="3"/>
  <c r="O149" i="3"/>
  <c r="R149" i="3" s="1"/>
  <c r="V149" i="3" s="1"/>
  <c r="W149" i="3" s="1"/>
  <c r="R150" i="3"/>
  <c r="V150" i="3" s="1"/>
  <c r="W150" i="3" s="1"/>
  <c r="R10" i="3"/>
  <c r="O9" i="3"/>
  <c r="U42" i="3"/>
  <c r="U10" i="3" s="1"/>
  <c r="U9" i="3" s="1"/>
  <c r="U8" i="3" s="1"/>
  <c r="V67" i="3"/>
  <c r="W67" i="3" s="1"/>
  <c r="J49" i="1"/>
  <c r="J9" i="1" s="1"/>
  <c r="J779" i="1"/>
  <c r="N783" i="1"/>
  <c r="J392" i="1"/>
  <c r="N393" i="1"/>
  <c r="J553" i="1"/>
  <c r="N554" i="1"/>
  <c r="J799" i="1"/>
  <c r="J103" i="1"/>
  <c r="N103" i="1" s="1"/>
  <c r="N104" i="1"/>
  <c r="N891" i="1"/>
  <c r="J252" i="1"/>
  <c r="N252" i="1" s="1"/>
  <c r="N269" i="1"/>
  <c r="N149" i="1"/>
  <c r="H815" i="1"/>
  <c r="H823" i="1"/>
  <c r="D741" i="1"/>
  <c r="H835" i="1"/>
  <c r="D779" i="1"/>
  <c r="H783" i="1"/>
  <c r="H800" i="1"/>
  <c r="D799" i="1"/>
  <c r="D1000" i="1" s="1"/>
  <c r="H902" i="1"/>
  <c r="E799" i="1"/>
  <c r="E1000" i="1" s="1"/>
  <c r="E891" i="1"/>
  <c r="E1002" i="1" s="1"/>
  <c r="Q891" i="1"/>
  <c r="O9" i="1"/>
  <c r="S741" i="1"/>
  <c r="O997" i="1" s="1"/>
  <c r="O148" i="1"/>
  <c r="O102" i="1" s="1"/>
  <c r="L9" i="1"/>
  <c r="S799" i="1"/>
  <c r="O1000" i="1" s="1"/>
  <c r="E9" i="1"/>
  <c r="AO152" i="1"/>
  <c r="AO103" i="1" s="1"/>
  <c r="P9" i="1"/>
  <c r="S891" i="1"/>
  <c r="O1002" i="1" s="1"/>
  <c r="S149" i="1"/>
  <c r="S375" i="1"/>
  <c r="O991" i="1" s="1"/>
  <c r="M9" i="1"/>
  <c r="AM408" i="1"/>
  <c r="Q741" i="1"/>
  <c r="AM152" i="1"/>
  <c r="AM103" i="1" s="1"/>
  <c r="AM50" i="1"/>
  <c r="I148" i="1"/>
  <c r="I102" i="1" s="1"/>
  <c r="P374" i="1"/>
  <c r="AN152" i="1"/>
  <c r="AN103" i="1" s="1"/>
  <c r="Q149" i="1"/>
  <c r="P148" i="1"/>
  <c r="P102" i="1" s="1"/>
  <c r="I988" i="1" s="1"/>
  <c r="T374" i="1"/>
  <c r="S49" i="1"/>
  <c r="O987" i="1" s="1"/>
  <c r="M148" i="1"/>
  <c r="AN408" i="1"/>
  <c r="S426" i="1"/>
  <c r="S425" i="1" s="1"/>
  <c r="O992" i="1" s="1"/>
  <c r="M374" i="1"/>
  <c r="Q49" i="1"/>
  <c r="Q9" i="1" s="1"/>
  <c r="I9" i="1"/>
  <c r="G148" i="1"/>
  <c r="G102" i="1" s="1"/>
  <c r="S252" i="1"/>
  <c r="G9" i="1"/>
  <c r="Q252" i="1"/>
  <c r="E148" i="1"/>
  <c r="E102" i="1" s="1"/>
  <c r="L148" i="1"/>
  <c r="L102" i="1" s="1"/>
  <c r="Q799" i="1"/>
  <c r="AO408" i="1"/>
  <c r="G374" i="1"/>
  <c r="Q375" i="1"/>
  <c r="I374" i="1"/>
  <c r="L374" i="1"/>
  <c r="Q426" i="1"/>
  <c r="Q425" i="1" s="1"/>
  <c r="T148" i="1"/>
  <c r="T102" i="1" s="1"/>
  <c r="O374" i="1"/>
  <c r="F374" i="1"/>
  <c r="F148" i="1"/>
  <c r="F102" i="1" s="1"/>
  <c r="V42" i="3" l="1"/>
  <c r="W42" i="3" s="1"/>
  <c r="J148" i="1"/>
  <c r="J102" i="1" s="1"/>
  <c r="L988" i="1" s="1"/>
  <c r="L997" i="1"/>
  <c r="J997" i="1"/>
  <c r="J916" i="1"/>
  <c r="J970" i="1"/>
  <c r="E970" i="1"/>
  <c r="F971" i="1" s="1"/>
  <c r="N426" i="1"/>
  <c r="N425" i="1"/>
  <c r="L992" i="1"/>
  <c r="N779" i="1"/>
  <c r="L998" i="1"/>
  <c r="J998" i="1"/>
  <c r="K902" i="1"/>
  <c r="R902" i="1"/>
  <c r="N49" i="1"/>
  <c r="N9" i="1" s="1"/>
  <c r="L987" i="1"/>
  <c r="H779" i="1"/>
  <c r="D998" i="1"/>
  <c r="K789" i="1"/>
  <c r="R789" i="1"/>
  <c r="H999" i="1"/>
  <c r="K835" i="1"/>
  <c r="R835" i="1"/>
  <c r="K815" i="1"/>
  <c r="R815" i="1"/>
  <c r="K800" i="1"/>
  <c r="R800" i="1"/>
  <c r="H741" i="1"/>
  <c r="D997" i="1"/>
  <c r="K885" i="1"/>
  <c r="R885" i="1"/>
  <c r="H1001" i="1"/>
  <c r="K783" i="1"/>
  <c r="R783" i="1"/>
  <c r="N799" i="1"/>
  <c r="J1000" i="1"/>
  <c r="L1000" i="1"/>
  <c r="K823" i="1"/>
  <c r="R823" i="1"/>
  <c r="N553" i="1"/>
  <c r="L994" i="1"/>
  <c r="W12" i="3"/>
  <c r="V11" i="3"/>
  <c r="W11" i="3" s="1"/>
  <c r="O8" i="3"/>
  <c r="R8" i="3" s="1"/>
  <c r="R9" i="3"/>
  <c r="N392" i="1"/>
  <c r="J375" i="1"/>
  <c r="L991" i="1" s="1"/>
  <c r="M102" i="1"/>
  <c r="E374" i="1"/>
  <c r="H891" i="1"/>
  <c r="H799" i="1"/>
  <c r="O8" i="1"/>
  <c r="S148" i="1"/>
  <c r="S102" i="1" s="1"/>
  <c r="O988" i="1" s="1"/>
  <c r="L8" i="1"/>
  <c r="S374" i="1"/>
  <c r="O990" i="1" s="1"/>
  <c r="P8" i="1"/>
  <c r="Q374" i="1"/>
  <c r="Q148" i="1"/>
  <c r="Q102" i="1" s="1"/>
  <c r="I8" i="1"/>
  <c r="V10" i="3" l="1"/>
  <c r="W10" i="3" s="1"/>
  <c r="N148" i="1"/>
  <c r="N102" i="1"/>
  <c r="L990" i="1"/>
  <c r="K1001" i="1"/>
  <c r="P1001" i="1"/>
  <c r="N1001" i="1"/>
  <c r="K741" i="1"/>
  <c r="R741" i="1"/>
  <c r="H997" i="1"/>
  <c r="K799" i="1"/>
  <c r="R799" i="1"/>
  <c r="H1000" i="1"/>
  <c r="K891" i="1"/>
  <c r="R891" i="1"/>
  <c r="H1002" i="1"/>
  <c r="P999" i="1"/>
  <c r="K999" i="1"/>
  <c r="N999" i="1"/>
  <c r="H998" i="1"/>
  <c r="R779" i="1"/>
  <c r="K779" i="1"/>
  <c r="M8" i="1"/>
  <c r="N375" i="1"/>
  <c r="J374" i="1"/>
  <c r="Q8" i="1"/>
  <c r="V9" i="3" l="1"/>
  <c r="W9" i="3" s="1"/>
  <c r="K998" i="1"/>
  <c r="P998" i="1"/>
  <c r="K1000" i="1"/>
  <c r="P1000" i="1"/>
  <c r="K997" i="1"/>
  <c r="N997" i="1"/>
  <c r="P997" i="1"/>
  <c r="K1002" i="1"/>
  <c r="P1002" i="1"/>
  <c r="N1002" i="1"/>
  <c r="N998" i="1"/>
  <c r="N1000" i="1"/>
  <c r="J8" i="1"/>
  <c r="N374" i="1"/>
  <c r="N8" i="1" s="1"/>
  <c r="V8" i="3" l="1"/>
  <c r="W8" i="3" s="1"/>
  <c r="P959" i="1"/>
  <c r="P958" i="1"/>
  <c r="P957" i="1"/>
  <c r="P968" i="1" l="1"/>
  <c r="O968" i="1"/>
  <c r="P966" i="1"/>
  <c r="O966" i="1"/>
  <c r="P965" i="1"/>
  <c r="O965" i="1"/>
  <c r="P964" i="1"/>
  <c r="O964" i="1"/>
  <c r="P963" i="1"/>
  <c r="O963" i="1"/>
  <c r="P962" i="1"/>
  <c r="O962" i="1"/>
  <c r="M968" i="1"/>
  <c r="L968" i="1"/>
  <c r="M966" i="1"/>
  <c r="L966" i="1"/>
  <c r="M965" i="1"/>
  <c r="L965" i="1"/>
  <c r="M964" i="1"/>
  <c r="L964" i="1"/>
  <c r="M963" i="1"/>
  <c r="L963" i="1"/>
  <c r="M962" i="1"/>
  <c r="L962" i="1"/>
  <c r="J968" i="1"/>
  <c r="I968" i="1"/>
  <c r="J966" i="1"/>
  <c r="I966" i="1"/>
  <c r="J965" i="1"/>
  <c r="I965" i="1"/>
  <c r="J964" i="1"/>
  <c r="I964" i="1"/>
  <c r="J963" i="1"/>
  <c r="I963" i="1"/>
  <c r="J962" i="1"/>
  <c r="I962" i="1"/>
  <c r="G968" i="1"/>
  <c r="F968" i="1"/>
  <c r="E968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D968" i="1"/>
  <c r="D966" i="1"/>
  <c r="D965" i="1"/>
  <c r="D964" i="1"/>
  <c r="D963" i="1"/>
  <c r="D962" i="1"/>
  <c r="P960" i="1"/>
  <c r="P956" i="1" s="1"/>
  <c r="O960" i="1"/>
  <c r="O959" i="1"/>
  <c r="O958" i="1"/>
  <c r="O957" i="1"/>
  <c r="M960" i="1"/>
  <c r="L960" i="1"/>
  <c r="M959" i="1"/>
  <c r="L959" i="1"/>
  <c r="M958" i="1"/>
  <c r="L958" i="1"/>
  <c r="M957" i="1"/>
  <c r="L957" i="1"/>
  <c r="J960" i="1"/>
  <c r="I960" i="1"/>
  <c r="J959" i="1"/>
  <c r="I959" i="1"/>
  <c r="J958" i="1"/>
  <c r="I958" i="1"/>
  <c r="J957" i="1"/>
  <c r="I957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P955" i="1"/>
  <c r="O955" i="1"/>
  <c r="P954" i="1"/>
  <c r="O954" i="1"/>
  <c r="P953" i="1"/>
  <c r="O953" i="1"/>
  <c r="M955" i="1"/>
  <c r="L955" i="1"/>
  <c r="M954" i="1"/>
  <c r="L954" i="1"/>
  <c r="M953" i="1"/>
  <c r="L953" i="1"/>
  <c r="J955" i="1"/>
  <c r="I955" i="1"/>
  <c r="J954" i="1"/>
  <c r="I954" i="1"/>
  <c r="J953" i="1"/>
  <c r="I953" i="1"/>
  <c r="G955" i="1"/>
  <c r="F955" i="1"/>
  <c r="E955" i="1"/>
  <c r="G954" i="1"/>
  <c r="F954" i="1"/>
  <c r="E954" i="1"/>
  <c r="G953" i="1"/>
  <c r="F953" i="1"/>
  <c r="E953" i="1"/>
  <c r="P951" i="1"/>
  <c r="O951" i="1"/>
  <c r="P950" i="1"/>
  <c r="O950" i="1"/>
  <c r="P949" i="1"/>
  <c r="O949" i="1"/>
  <c r="M951" i="1"/>
  <c r="L951" i="1"/>
  <c r="M950" i="1"/>
  <c r="L950" i="1"/>
  <c r="M949" i="1"/>
  <c r="L949" i="1"/>
  <c r="J951" i="1"/>
  <c r="I951" i="1"/>
  <c r="J950" i="1"/>
  <c r="I950" i="1"/>
  <c r="J949" i="1"/>
  <c r="I949" i="1"/>
  <c r="G951" i="1"/>
  <c r="F951" i="1"/>
  <c r="E951" i="1"/>
  <c r="G950" i="1"/>
  <c r="F950" i="1"/>
  <c r="E950" i="1"/>
  <c r="G949" i="1"/>
  <c r="F949" i="1"/>
  <c r="E949" i="1"/>
  <c r="G947" i="1"/>
  <c r="F947" i="1"/>
  <c r="G946" i="1"/>
  <c r="F946" i="1"/>
  <c r="G945" i="1"/>
  <c r="F945" i="1"/>
  <c r="E947" i="1"/>
  <c r="E946" i="1"/>
  <c r="E945" i="1"/>
  <c r="M947" i="1"/>
  <c r="M946" i="1"/>
  <c r="M945" i="1"/>
  <c r="L947" i="1"/>
  <c r="L946" i="1"/>
  <c r="L945" i="1"/>
  <c r="P947" i="1"/>
  <c r="O947" i="1"/>
  <c r="P946" i="1"/>
  <c r="O946" i="1"/>
  <c r="P945" i="1"/>
  <c r="O945" i="1"/>
  <c r="J947" i="1"/>
  <c r="J946" i="1"/>
  <c r="J945" i="1"/>
  <c r="I947" i="1"/>
  <c r="I946" i="1"/>
  <c r="I945" i="1"/>
  <c r="D945" i="1"/>
  <c r="J948" i="1" l="1"/>
  <c r="P948" i="1"/>
  <c r="O948" i="1"/>
  <c r="I944" i="1"/>
  <c r="M952" i="1"/>
  <c r="J956" i="1"/>
  <c r="M956" i="1"/>
  <c r="L944" i="1"/>
  <c r="E956" i="1"/>
  <c r="O944" i="1"/>
  <c r="F956" i="1"/>
  <c r="G956" i="1"/>
  <c r="M948" i="1"/>
  <c r="L948" i="1"/>
  <c r="J952" i="1"/>
  <c r="L952" i="1"/>
  <c r="I956" i="1"/>
  <c r="L956" i="1"/>
  <c r="P944" i="1"/>
  <c r="J944" i="1"/>
  <c r="M944" i="1"/>
  <c r="I948" i="1"/>
  <c r="O952" i="1"/>
  <c r="O956" i="1"/>
  <c r="P952" i="1"/>
  <c r="I952" i="1"/>
  <c r="C45" i="3" l="1"/>
  <c r="D79" i="3"/>
  <c r="E79" i="3"/>
  <c r="E198" i="3" l="1"/>
  <c r="D198" i="3"/>
  <c r="C198" i="3"/>
  <c r="F210" i="3" l="1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J201" i="3" s="1"/>
  <c r="F200" i="3"/>
  <c r="J200" i="3" s="1"/>
  <c r="F199" i="3"/>
  <c r="J199" i="3" s="1"/>
  <c r="F193" i="3"/>
  <c r="J193" i="3" s="1"/>
  <c r="F188" i="3"/>
  <c r="J188" i="3" s="1"/>
  <c r="F183" i="3"/>
  <c r="J183" i="3" s="1"/>
  <c r="F178" i="3"/>
  <c r="J178" i="3" s="1"/>
  <c r="F173" i="3"/>
  <c r="J173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J158" i="3" s="1"/>
  <c r="F157" i="3"/>
  <c r="J157" i="3" s="1"/>
  <c r="F156" i="3"/>
  <c r="J156" i="3" s="1"/>
  <c r="F148" i="3"/>
  <c r="J148" i="3" s="1"/>
  <c r="F147" i="3"/>
  <c r="J147" i="3" s="1"/>
  <c r="F146" i="3"/>
  <c r="J146" i="3" s="1"/>
  <c r="F145" i="3"/>
  <c r="J145" i="3" s="1"/>
  <c r="F144" i="3"/>
  <c r="J144" i="3" s="1"/>
  <c r="F143" i="3"/>
  <c r="J143" i="3" s="1"/>
  <c r="F138" i="3"/>
  <c r="J138" i="3" s="1"/>
  <c r="F134" i="3"/>
  <c r="J134" i="3" s="1"/>
  <c r="F130" i="3"/>
  <c r="J130" i="3" s="1"/>
  <c r="F126" i="3"/>
  <c r="J126" i="3" s="1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J119" i="3" s="1"/>
  <c r="F116" i="3"/>
  <c r="J116" i="3" s="1"/>
  <c r="F115" i="3"/>
  <c r="J115" i="3" s="1"/>
  <c r="F114" i="3"/>
  <c r="J114" i="3" s="1"/>
  <c r="F113" i="3"/>
  <c r="J113" i="3" s="1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J106" i="3" s="1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J96" i="3" s="1"/>
  <c r="F93" i="3"/>
  <c r="J93" i="3" s="1"/>
  <c r="F90" i="3"/>
  <c r="J90" i="3" s="1"/>
  <c r="F88" i="3"/>
  <c r="J88" i="3" s="1"/>
  <c r="F86" i="3"/>
  <c r="J86" i="3" s="1"/>
  <c r="F85" i="3"/>
  <c r="J85" i="3" s="1"/>
  <c r="F82" i="3"/>
  <c r="J82" i="3" s="1"/>
  <c r="F80" i="3"/>
  <c r="F77" i="3"/>
  <c r="J77" i="3" s="1"/>
  <c r="F76" i="3"/>
  <c r="J76" i="3" s="1"/>
  <c r="F75" i="3"/>
  <c r="J75" i="3" s="1"/>
  <c r="F73" i="3"/>
  <c r="J73" i="3" s="1"/>
  <c r="F72" i="3"/>
  <c r="J72" i="3" s="1"/>
  <c r="F71" i="3"/>
  <c r="J71" i="3" s="1"/>
  <c r="F70" i="3"/>
  <c r="J70" i="3" s="1"/>
  <c r="F66" i="3"/>
  <c r="J66" i="3" s="1"/>
  <c r="F64" i="3"/>
  <c r="J64" i="3" s="1"/>
  <c r="F62" i="3"/>
  <c r="J62" i="3" s="1"/>
  <c r="F61" i="3"/>
  <c r="J61" i="3" s="1"/>
  <c r="F58" i="3"/>
  <c r="J58" i="3" s="1"/>
  <c r="F56" i="3"/>
  <c r="J56" i="3" s="1"/>
  <c r="F55" i="3"/>
  <c r="J55" i="3" s="1"/>
  <c r="F54" i="3"/>
  <c r="J54" i="3" s="1"/>
  <c r="F53" i="3"/>
  <c r="J53" i="3" s="1"/>
  <c r="F49" i="3"/>
  <c r="J49" i="3" s="1"/>
  <c r="F48" i="3"/>
  <c r="J48" i="3" s="1"/>
  <c r="F47" i="3"/>
  <c r="J47" i="3" s="1"/>
  <c r="F46" i="3"/>
  <c r="F41" i="3"/>
  <c r="J41" i="3" s="1"/>
  <c r="F36" i="3"/>
  <c r="J36" i="3" s="1"/>
  <c r="F35" i="3"/>
  <c r="J35" i="3" s="1"/>
  <c r="F34" i="3"/>
  <c r="J34" i="3" s="1"/>
  <c r="F33" i="3"/>
  <c r="J33" i="3" s="1"/>
  <c r="F31" i="3"/>
  <c r="J31" i="3" s="1"/>
  <c r="F30" i="3"/>
  <c r="J30" i="3" s="1"/>
  <c r="F29" i="3"/>
  <c r="J29" i="3" s="1"/>
  <c r="F28" i="3"/>
  <c r="J28" i="3" s="1"/>
  <c r="F24" i="3"/>
  <c r="J24" i="3" s="1"/>
  <c r="F19" i="3"/>
  <c r="J19" i="3" s="1"/>
  <c r="F18" i="3"/>
  <c r="F16" i="3"/>
  <c r="E197" i="3"/>
  <c r="E196" i="3" s="1"/>
  <c r="E195" i="3" s="1"/>
  <c r="E194" i="3" s="1"/>
  <c r="D197" i="3"/>
  <c r="D196" i="3" s="1"/>
  <c r="D195" i="3" s="1"/>
  <c r="D194" i="3" s="1"/>
  <c r="E192" i="3"/>
  <c r="E191" i="3" s="1"/>
  <c r="E190" i="3" s="1"/>
  <c r="E189" i="3" s="1"/>
  <c r="D192" i="3"/>
  <c r="D191" i="3" s="1"/>
  <c r="D190" i="3" s="1"/>
  <c r="D189" i="3" s="1"/>
  <c r="E187" i="3"/>
  <c r="E186" i="3" s="1"/>
  <c r="E185" i="3" s="1"/>
  <c r="E184" i="3" s="1"/>
  <c r="D187" i="3"/>
  <c r="D186" i="3" s="1"/>
  <c r="D185" i="3" s="1"/>
  <c r="D184" i="3" s="1"/>
  <c r="E182" i="3"/>
  <c r="E181" i="3" s="1"/>
  <c r="E180" i="3" s="1"/>
  <c r="E179" i="3" s="1"/>
  <c r="D182" i="3"/>
  <c r="D181" i="3" s="1"/>
  <c r="D180" i="3" s="1"/>
  <c r="D179" i="3" s="1"/>
  <c r="E177" i="3"/>
  <c r="E176" i="3" s="1"/>
  <c r="E175" i="3" s="1"/>
  <c r="E174" i="3" s="1"/>
  <c r="D177" i="3"/>
  <c r="D176" i="3" s="1"/>
  <c r="D175" i="3" s="1"/>
  <c r="D174" i="3" s="1"/>
  <c r="E172" i="3"/>
  <c r="E171" i="3" s="1"/>
  <c r="E170" i="3" s="1"/>
  <c r="E169" i="3" s="1"/>
  <c r="D172" i="3"/>
  <c r="D171" i="3" s="1"/>
  <c r="D170" i="3" s="1"/>
  <c r="D169" i="3" s="1"/>
  <c r="E155" i="3"/>
  <c r="E154" i="3" s="1"/>
  <c r="E153" i="3" s="1"/>
  <c r="E152" i="3" s="1"/>
  <c r="E151" i="3" s="1"/>
  <c r="E150" i="3" s="1"/>
  <c r="D155" i="3"/>
  <c r="D154" i="3" s="1"/>
  <c r="D153" i="3" s="1"/>
  <c r="D152" i="3" s="1"/>
  <c r="D151" i="3" s="1"/>
  <c r="D150" i="3" s="1"/>
  <c r="D141" i="3"/>
  <c r="D140" i="3" s="1"/>
  <c r="D139" i="3" s="1"/>
  <c r="E137" i="3"/>
  <c r="E136" i="3" s="1"/>
  <c r="E135" i="3" s="1"/>
  <c r="D137" i="3"/>
  <c r="D136" i="3" s="1"/>
  <c r="D135" i="3" s="1"/>
  <c r="E133" i="3"/>
  <c r="E132" i="3" s="1"/>
  <c r="E131" i="3" s="1"/>
  <c r="D133" i="3"/>
  <c r="D132" i="3" s="1"/>
  <c r="D131" i="3" s="1"/>
  <c r="E129" i="3"/>
  <c r="E128" i="3" s="1"/>
  <c r="D129" i="3"/>
  <c r="D128" i="3" s="1"/>
  <c r="E125" i="3"/>
  <c r="D125" i="3"/>
  <c r="E118" i="3"/>
  <c r="D118" i="3"/>
  <c r="E112" i="3"/>
  <c r="D112" i="3"/>
  <c r="E105" i="3"/>
  <c r="D105" i="3"/>
  <c r="E95" i="3"/>
  <c r="D95" i="3"/>
  <c r="E92" i="3"/>
  <c r="E91" i="3" s="1"/>
  <c r="D92" i="3"/>
  <c r="D91" i="3" s="1"/>
  <c r="E89" i="3"/>
  <c r="D89" i="3"/>
  <c r="E87" i="3"/>
  <c r="D87" i="3"/>
  <c r="E84" i="3"/>
  <c r="D84" i="3"/>
  <c r="C79" i="3"/>
  <c r="E81" i="3"/>
  <c r="E78" i="3" s="1"/>
  <c r="D81" i="3"/>
  <c r="D78" i="3" s="1"/>
  <c r="C81" i="3"/>
  <c r="E74" i="3"/>
  <c r="D74" i="3"/>
  <c r="E69" i="3"/>
  <c r="D69" i="3"/>
  <c r="E65" i="3"/>
  <c r="D65" i="3"/>
  <c r="E63" i="3"/>
  <c r="D63" i="3"/>
  <c r="E60" i="3"/>
  <c r="D60" i="3"/>
  <c r="E57" i="3"/>
  <c r="D57" i="3"/>
  <c r="E52" i="3"/>
  <c r="D52" i="3"/>
  <c r="E40" i="3"/>
  <c r="E39" i="3" s="1"/>
  <c r="E38" i="3" s="1"/>
  <c r="E37" i="3" s="1"/>
  <c r="D40" i="3"/>
  <c r="D39" i="3" s="1"/>
  <c r="D38" i="3" s="1"/>
  <c r="D37" i="3" s="1"/>
  <c r="E32" i="3"/>
  <c r="D32" i="3"/>
  <c r="E27" i="3"/>
  <c r="D27" i="3"/>
  <c r="E23" i="3"/>
  <c r="E22" i="3" s="1"/>
  <c r="E21" i="3" s="1"/>
  <c r="D23" i="3"/>
  <c r="D22" i="3" s="1"/>
  <c r="D21" i="3" s="1"/>
  <c r="D15" i="3"/>
  <c r="D14" i="3" s="1"/>
  <c r="D13" i="3" s="1"/>
  <c r="D12" i="3" s="1"/>
  <c r="D11" i="3" s="1"/>
  <c r="F81" i="3" l="1"/>
  <c r="J81" i="3" s="1"/>
  <c r="F45" i="3"/>
  <c r="D94" i="3"/>
  <c r="E94" i="3"/>
  <c r="D50" i="3"/>
  <c r="D44" i="3" s="1"/>
  <c r="E50" i="3"/>
  <c r="E44" i="3" s="1"/>
  <c r="C78" i="3"/>
  <c r="D83" i="3"/>
  <c r="J46" i="3"/>
  <c r="J45" i="3" s="1"/>
  <c r="J80" i="3"/>
  <c r="F79" i="3"/>
  <c r="E68" i="3"/>
  <c r="F198" i="3"/>
  <c r="J198" i="3" s="1"/>
  <c r="D149" i="3"/>
  <c r="E149" i="3"/>
  <c r="D127" i="3"/>
  <c r="D117" i="3"/>
  <c r="E117" i="3"/>
  <c r="E83" i="3"/>
  <c r="D68" i="3"/>
  <c r="D59" i="3"/>
  <c r="E59" i="3"/>
  <c r="D26" i="3"/>
  <c r="D25" i="3" s="1"/>
  <c r="D20" i="3" s="1"/>
  <c r="E26" i="3"/>
  <c r="E25" i="3" s="1"/>
  <c r="E20" i="3" s="1"/>
  <c r="D43" i="3" l="1"/>
  <c r="E43" i="3"/>
  <c r="D67" i="3"/>
  <c r="E67" i="3"/>
  <c r="J79" i="3"/>
  <c r="F78" i="3"/>
  <c r="E42" i="3" l="1"/>
  <c r="D42" i="3"/>
  <c r="D10" i="3" s="1"/>
  <c r="D9" i="3" s="1"/>
  <c r="D8" i="3" s="1"/>
  <c r="J78" i="3"/>
  <c r="M969" i="1"/>
  <c r="L969" i="1"/>
  <c r="J969" i="1"/>
  <c r="I969" i="1"/>
  <c r="G969" i="1"/>
  <c r="F969" i="1"/>
  <c r="E969" i="1"/>
  <c r="P969" i="1"/>
  <c r="O969" i="1"/>
  <c r="P967" i="1"/>
  <c r="P961" i="1" s="1"/>
  <c r="L967" i="1"/>
  <c r="L961" i="1" s="1"/>
  <c r="J967" i="1"/>
  <c r="J961" i="1" s="1"/>
  <c r="I967" i="1"/>
  <c r="I961" i="1" s="1"/>
  <c r="F967" i="1"/>
  <c r="F961" i="1" s="1"/>
  <c r="E967" i="1"/>
  <c r="E961" i="1" s="1"/>
  <c r="E995" i="1" s="1"/>
  <c r="G369" i="1"/>
  <c r="G360" i="1" s="1"/>
  <c r="G8" i="1" s="1"/>
  <c r="F369" i="1"/>
  <c r="F360" i="1" s="1"/>
  <c r="E369" i="1"/>
  <c r="E360" i="1" s="1"/>
  <c r="E8" i="1" s="1"/>
  <c r="D573" i="1"/>
  <c r="H573" i="1" s="1"/>
  <c r="D559" i="1"/>
  <c r="H559" i="1" s="1"/>
  <c r="D673" i="1"/>
  <c r="H673" i="1" s="1"/>
  <c r="D658" i="1"/>
  <c r="H658" i="1" s="1"/>
  <c r="D692" i="1"/>
  <c r="H692" i="1" s="1"/>
  <c r="K658" i="1" l="1"/>
  <c r="R658" i="1"/>
  <c r="K573" i="1"/>
  <c r="R573" i="1"/>
  <c r="K692" i="1"/>
  <c r="R692" i="1"/>
  <c r="K673" i="1"/>
  <c r="R673" i="1"/>
  <c r="K559" i="1"/>
  <c r="R559" i="1"/>
  <c r="D967" i="1"/>
  <c r="D961" i="1" s="1"/>
  <c r="D581" i="1"/>
  <c r="H581" i="1" s="1"/>
  <c r="G967" i="1"/>
  <c r="G961" i="1" s="1"/>
  <c r="M967" i="1"/>
  <c r="M961" i="1" s="1"/>
  <c r="O967" i="1"/>
  <c r="O961" i="1" s="1"/>
  <c r="K581" i="1" l="1"/>
  <c r="R581" i="1"/>
  <c r="C87" i="3"/>
  <c r="F87" i="3" s="1"/>
  <c r="J87" i="3" s="1"/>
  <c r="C263" i="3"/>
  <c r="C155" i="3"/>
  <c r="F155" i="3" s="1"/>
  <c r="J155" i="3" s="1"/>
  <c r="G266" i="3" l="1"/>
  <c r="G265" i="3"/>
  <c r="E266" i="3" l="1"/>
  <c r="D266" i="3"/>
  <c r="E265" i="3"/>
  <c r="D265" i="3"/>
  <c r="E263" i="3"/>
  <c r="D263" i="3"/>
  <c r="G273" i="3"/>
  <c r="G271" i="3"/>
  <c r="E271" i="3"/>
  <c r="D271" i="3"/>
  <c r="C271" i="3"/>
  <c r="E273" i="3"/>
  <c r="D273" i="3"/>
  <c r="G258" i="3"/>
  <c r="G257" i="3"/>
  <c r="C273" i="3"/>
  <c r="C269" i="3"/>
  <c r="F269" i="3" s="1"/>
  <c r="C268" i="3"/>
  <c r="G317" i="3"/>
  <c r="H317" i="3" s="1"/>
  <c r="D317" i="3"/>
  <c r="E317" i="3" s="1"/>
  <c r="E316" i="3" s="1"/>
  <c r="C317" i="3"/>
  <c r="C316" i="3" s="1"/>
  <c r="F316" i="3"/>
  <c r="G315" i="3"/>
  <c r="H315" i="3" s="1"/>
  <c r="I315" i="3" s="1"/>
  <c r="E315" i="3"/>
  <c r="G314" i="3"/>
  <c r="H314" i="3" s="1"/>
  <c r="I314" i="3" s="1"/>
  <c r="D314" i="3"/>
  <c r="E314" i="3" s="1"/>
  <c r="C314" i="3"/>
  <c r="G313" i="3"/>
  <c r="H313" i="3" s="1"/>
  <c r="I313" i="3" s="1"/>
  <c r="D313" i="3"/>
  <c r="E313" i="3" s="1"/>
  <c r="C313" i="3"/>
  <c r="G312" i="3"/>
  <c r="H312" i="3" s="1"/>
  <c r="I312" i="3" s="1"/>
  <c r="D312" i="3"/>
  <c r="C312" i="3"/>
  <c r="G311" i="3"/>
  <c r="H311" i="3" s="1"/>
  <c r="I311" i="3" s="1"/>
  <c r="D311" i="3"/>
  <c r="E311" i="3" s="1"/>
  <c r="G310" i="3"/>
  <c r="E310" i="3"/>
  <c r="D310" i="3"/>
  <c r="C310" i="3"/>
  <c r="F309" i="3"/>
  <c r="F308" i="3" s="1"/>
  <c r="G307" i="3"/>
  <c r="H307" i="3" s="1"/>
  <c r="I307" i="3" s="1"/>
  <c r="D307" i="3"/>
  <c r="E307" i="3" s="1"/>
  <c r="C307" i="3"/>
  <c r="G306" i="3"/>
  <c r="H306" i="3" s="1"/>
  <c r="I306" i="3" s="1"/>
  <c r="D306" i="3"/>
  <c r="C306" i="3"/>
  <c r="G305" i="3"/>
  <c r="H305" i="3" s="1"/>
  <c r="I305" i="3" s="1"/>
  <c r="D305" i="3"/>
  <c r="C305" i="3"/>
  <c r="G304" i="3"/>
  <c r="H304" i="3" s="1"/>
  <c r="I304" i="3" s="1"/>
  <c r="D304" i="3"/>
  <c r="C304" i="3"/>
  <c r="E304" i="3" s="1"/>
  <c r="G303" i="3"/>
  <c r="H303" i="3" s="1"/>
  <c r="I303" i="3" s="1"/>
  <c r="D303" i="3"/>
  <c r="C303" i="3"/>
  <c r="G302" i="3"/>
  <c r="D302" i="3"/>
  <c r="C302" i="3"/>
  <c r="E302" i="3" s="1"/>
  <c r="G301" i="3"/>
  <c r="H301" i="3" s="1"/>
  <c r="D301" i="3"/>
  <c r="E301" i="3" s="1"/>
  <c r="C301" i="3"/>
  <c r="F300" i="3"/>
  <c r="D299" i="3"/>
  <c r="C299" i="3"/>
  <c r="E299" i="3" s="1"/>
  <c r="F298" i="3"/>
  <c r="G298" i="3" s="1"/>
  <c r="D298" i="3"/>
  <c r="C298" i="3"/>
  <c r="C266" i="3"/>
  <c r="C265" i="3"/>
  <c r="C257" i="3"/>
  <c r="E268" i="3"/>
  <c r="E267" i="3" s="1"/>
  <c r="D268" i="3"/>
  <c r="D267" i="3" s="1"/>
  <c r="E261" i="3"/>
  <c r="D261" i="3"/>
  <c r="E258" i="3"/>
  <c r="D258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32" i="3"/>
  <c r="H232" i="3"/>
  <c r="G232" i="3"/>
  <c r="I231" i="3"/>
  <c r="H231" i="3"/>
  <c r="G231" i="3"/>
  <c r="I240" i="3"/>
  <c r="H240" i="3"/>
  <c r="G240" i="3"/>
  <c r="E240" i="3"/>
  <c r="D240" i="3"/>
  <c r="C240" i="3"/>
  <c r="C236" i="3"/>
  <c r="F236" i="3" s="1"/>
  <c r="C235" i="3"/>
  <c r="F235" i="3" s="1"/>
  <c r="C234" i="3"/>
  <c r="F234" i="3" s="1"/>
  <c r="C233" i="3"/>
  <c r="F233" i="3" s="1"/>
  <c r="C232" i="3"/>
  <c r="F232" i="3" s="1"/>
  <c r="C231" i="3"/>
  <c r="C17" i="3"/>
  <c r="C23" i="3"/>
  <c r="C27" i="3"/>
  <c r="E231" i="3"/>
  <c r="D231" i="3"/>
  <c r="E230" i="3"/>
  <c r="D230" i="3"/>
  <c r="E229" i="3"/>
  <c r="D229" i="3"/>
  <c r="E227" i="3"/>
  <c r="D227" i="3"/>
  <c r="E226" i="3"/>
  <c r="D226" i="3"/>
  <c r="D225" i="3"/>
  <c r="E221" i="3"/>
  <c r="D221" i="3"/>
  <c r="E220" i="3"/>
  <c r="D220" i="3"/>
  <c r="C267" i="3" l="1"/>
  <c r="F263" i="3"/>
  <c r="H263" i="3" s="1"/>
  <c r="D297" i="3"/>
  <c r="J232" i="3"/>
  <c r="G316" i="3"/>
  <c r="C297" i="3"/>
  <c r="C15" i="3"/>
  <c r="C222" i="3" s="1"/>
  <c r="C260" i="3"/>
  <c r="F27" i="3"/>
  <c r="J27" i="3" s="1"/>
  <c r="C22" i="3"/>
  <c r="F23" i="3"/>
  <c r="J23" i="3" s="1"/>
  <c r="G256" i="3"/>
  <c r="J236" i="3"/>
  <c r="G300" i="3"/>
  <c r="I230" i="3"/>
  <c r="G230" i="3"/>
  <c r="I269" i="3"/>
  <c r="H269" i="3"/>
  <c r="J233" i="3"/>
  <c r="J234" i="3"/>
  <c r="F231" i="3"/>
  <c r="J231" i="3" s="1"/>
  <c r="J235" i="3"/>
  <c r="F265" i="3"/>
  <c r="H265" i="3" s="1"/>
  <c r="D257" i="3"/>
  <c r="D256" i="3" s="1"/>
  <c r="H302" i="3"/>
  <c r="I302" i="3" s="1"/>
  <c r="F240" i="3"/>
  <c r="J240" i="3" s="1"/>
  <c r="H230" i="3"/>
  <c r="G309" i="3"/>
  <c r="G308" i="3" s="1"/>
  <c r="H310" i="3"/>
  <c r="I310" i="3" s="1"/>
  <c r="I309" i="3" s="1"/>
  <c r="I308" i="3" s="1"/>
  <c r="C258" i="3"/>
  <c r="F258" i="3" s="1"/>
  <c r="H258" i="3" s="1"/>
  <c r="E300" i="3"/>
  <c r="C309" i="3"/>
  <c r="C308" i="3" s="1"/>
  <c r="D309" i="3"/>
  <c r="D308" i="3" s="1"/>
  <c r="F266" i="3"/>
  <c r="H266" i="3" s="1"/>
  <c r="F271" i="3"/>
  <c r="H271" i="3" s="1"/>
  <c r="H298" i="3"/>
  <c r="E297" i="3"/>
  <c r="F299" i="3"/>
  <c r="G299" i="3" s="1"/>
  <c r="H299" i="3" s="1"/>
  <c r="I299" i="3" s="1"/>
  <c r="I317" i="3"/>
  <c r="I316" i="3" s="1"/>
  <c r="H316" i="3"/>
  <c r="D316" i="3"/>
  <c r="C300" i="3"/>
  <c r="I301" i="3"/>
  <c r="E312" i="3"/>
  <c r="E309" i="3" s="1"/>
  <c r="E308" i="3" s="1"/>
  <c r="D300" i="3"/>
  <c r="F268" i="3"/>
  <c r="F273" i="3"/>
  <c r="H273" i="3" s="1"/>
  <c r="C230" i="3"/>
  <c r="F230" i="3" s="1"/>
  <c r="C226" i="3"/>
  <c r="I263" i="3" l="1"/>
  <c r="C21" i="3"/>
  <c r="F21" i="3" s="1"/>
  <c r="J21" i="3" s="1"/>
  <c r="F22" i="3"/>
  <c r="J22" i="3" s="1"/>
  <c r="C14" i="3"/>
  <c r="I265" i="3"/>
  <c r="J230" i="3"/>
  <c r="H300" i="3"/>
  <c r="C296" i="3"/>
  <c r="C295" i="3" s="1"/>
  <c r="I300" i="3"/>
  <c r="I266" i="3"/>
  <c r="C256" i="3"/>
  <c r="F226" i="3"/>
  <c r="H309" i="3"/>
  <c r="H308" i="3" s="1"/>
  <c r="I258" i="3"/>
  <c r="D296" i="3"/>
  <c r="D295" i="3" s="1"/>
  <c r="F297" i="3"/>
  <c r="F296" i="3" s="1"/>
  <c r="F295" i="3" s="1"/>
  <c r="I271" i="3"/>
  <c r="E296" i="3"/>
  <c r="E295" i="3" s="1"/>
  <c r="G297" i="3"/>
  <c r="G296" i="3" s="1"/>
  <c r="G295" i="3" s="1"/>
  <c r="H297" i="3"/>
  <c r="I298" i="3"/>
  <c r="I297" i="3" s="1"/>
  <c r="I296" i="3" s="1"/>
  <c r="I295" i="3" s="1"/>
  <c r="F267" i="3"/>
  <c r="C13" i="3" l="1"/>
  <c r="H296" i="3"/>
  <c r="H295" i="3" s="1"/>
  <c r="C12" i="3" l="1"/>
  <c r="I242" i="3"/>
  <c r="I241" i="3"/>
  <c r="H241" i="3"/>
  <c r="I239" i="3"/>
  <c r="H239" i="3"/>
  <c r="G239" i="3"/>
  <c r="E239" i="3"/>
  <c r="D239" i="3"/>
  <c r="E224" i="3"/>
  <c r="D224" i="3"/>
  <c r="E222" i="3"/>
  <c r="D222" i="3"/>
  <c r="I227" i="3"/>
  <c r="H227" i="3"/>
  <c r="I226" i="3"/>
  <c r="H226" i="3"/>
  <c r="G222" i="3"/>
  <c r="J18" i="3"/>
  <c r="J16" i="3"/>
  <c r="H917" i="1" l="1"/>
  <c r="X16" i="3"/>
  <c r="C11" i="3"/>
  <c r="F222" i="3"/>
  <c r="G242" i="3"/>
  <c r="G274" i="3"/>
  <c r="I222" i="3"/>
  <c r="G268" i="3"/>
  <c r="D274" i="3"/>
  <c r="D242" i="3"/>
  <c r="E274" i="3"/>
  <c r="E242" i="3"/>
  <c r="H225" i="3"/>
  <c r="H224" i="3" s="1"/>
  <c r="H223" i="3" s="1"/>
  <c r="E272" i="3"/>
  <c r="E241" i="3"/>
  <c r="H274" i="3"/>
  <c r="H242" i="3"/>
  <c r="I225" i="3"/>
  <c r="I224" i="3" s="1"/>
  <c r="J226" i="3"/>
  <c r="G241" i="3"/>
  <c r="G272" i="3"/>
  <c r="G226" i="3"/>
  <c r="G260" i="3"/>
  <c r="D241" i="3"/>
  <c r="D272" i="3"/>
  <c r="H222" i="3"/>
  <c r="G227" i="3"/>
  <c r="G261" i="3"/>
  <c r="H238" i="3"/>
  <c r="I238" i="3"/>
  <c r="I237" i="3" s="1"/>
  <c r="D238" i="3"/>
  <c r="G238" i="3"/>
  <c r="E238" i="3"/>
  <c r="H262" i="3"/>
  <c r="H229" i="3"/>
  <c r="I229" i="3"/>
  <c r="G264" i="3"/>
  <c r="J222" i="3" l="1"/>
  <c r="E262" i="3"/>
  <c r="D262" i="3"/>
  <c r="G225" i="3"/>
  <c r="G224" i="3" s="1"/>
  <c r="G223" i="3" s="1"/>
  <c r="E270" i="3"/>
  <c r="H237" i="3"/>
  <c r="D260" i="3"/>
  <c r="D228" i="3"/>
  <c r="D264" i="3"/>
  <c r="G229" i="3"/>
  <c r="D270" i="3"/>
  <c r="E237" i="3"/>
  <c r="E219" i="3" s="1"/>
  <c r="G267" i="3"/>
  <c r="H268" i="3"/>
  <c r="I268" i="3"/>
  <c r="G270" i="3"/>
  <c r="E260" i="3"/>
  <c r="G237" i="3"/>
  <c r="E228" i="3"/>
  <c r="E264" i="3"/>
  <c r="I223" i="3"/>
  <c r="D237" i="3"/>
  <c r="D219" i="3" s="1"/>
  <c r="H228" i="3"/>
  <c r="D223" i="3"/>
  <c r="D259" i="3" l="1"/>
  <c r="D255" i="3" s="1"/>
  <c r="D254" i="3" s="1"/>
  <c r="E259" i="3"/>
  <c r="H267" i="3"/>
  <c r="I267" i="3"/>
  <c r="F260" i="3"/>
  <c r="G259" i="3"/>
  <c r="H221" i="3"/>
  <c r="D217" i="3"/>
  <c r="D216" i="3" s="1"/>
  <c r="H260" i="3" l="1"/>
  <c r="I260" i="3"/>
  <c r="G228" i="3"/>
  <c r="I228" i="3"/>
  <c r="G255" i="3"/>
  <c r="H217" i="3"/>
  <c r="H220" i="3"/>
  <c r="H219" i="3" s="1"/>
  <c r="G221" i="3"/>
  <c r="G254" i="3" l="1"/>
  <c r="I221" i="3"/>
  <c r="G220" i="3"/>
  <c r="G219" i="3" s="1"/>
  <c r="G251" i="3" s="1"/>
  <c r="H216" i="3"/>
  <c r="G250" i="3" l="1"/>
  <c r="G217" i="3"/>
  <c r="G216" i="3" s="1"/>
  <c r="I220" i="3"/>
  <c r="I219" i="3" l="1"/>
  <c r="I217" i="3"/>
  <c r="I216" i="3" l="1"/>
  <c r="S15" i="1"/>
  <c r="S14" i="1"/>
  <c r="AO14" i="1"/>
  <c r="AO15" i="1"/>
  <c r="AO16" i="1"/>
  <c r="F12" i="1"/>
  <c r="F11" i="1" s="1"/>
  <c r="F10" i="1" s="1"/>
  <c r="F9" i="1" s="1"/>
  <c r="F8" i="1" s="1"/>
  <c r="Q969" i="1"/>
  <c r="N969" i="1"/>
  <c r="Q968" i="1"/>
  <c r="N968" i="1"/>
  <c r="H995" i="1"/>
  <c r="J995" i="1" s="1"/>
  <c r="D580" i="1"/>
  <c r="H580" i="1" s="1"/>
  <c r="K580" i="1" l="1"/>
  <c r="R580" i="1"/>
  <c r="N995" i="1"/>
  <c r="K995" i="1"/>
  <c r="P995" i="1"/>
  <c r="AO48" i="1"/>
  <c r="AO25" i="1"/>
  <c r="AO46" i="1"/>
  <c r="AO22" i="1"/>
  <c r="AO43" i="1"/>
  <c r="AO42" i="1"/>
  <c r="AO19" i="1"/>
  <c r="AO18" i="1"/>
  <c r="AO49" i="1"/>
  <c r="H12" i="1"/>
  <c r="M995" i="1"/>
  <c r="D691" i="1"/>
  <c r="H691" i="1" s="1"/>
  <c r="E996" i="1"/>
  <c r="K691" i="1" l="1"/>
  <c r="R691" i="1"/>
  <c r="AO38" i="1"/>
  <c r="AO37" i="1" s="1"/>
  <c r="AO20" i="1"/>
  <c r="AO21" i="1"/>
  <c r="AO32" i="1"/>
  <c r="AO31" i="1" s="1"/>
  <c r="AO30" i="1"/>
  <c r="AO29" i="1" s="1"/>
  <c r="AO41" i="1"/>
  <c r="AO40" i="1" s="1"/>
  <c r="AO39" i="1" s="1"/>
  <c r="AO28" i="1"/>
  <c r="AO27" i="1" s="1"/>
  <c r="AO17" i="1"/>
  <c r="AO34" i="1"/>
  <c r="AO33" i="1" s="1"/>
  <c r="AO36" i="1"/>
  <c r="AO35" i="1" s="1"/>
  <c r="AO24" i="1"/>
  <c r="AO23" i="1" s="1"/>
  <c r="D969" i="1"/>
  <c r="H969" i="1" s="1"/>
  <c r="K969" i="1" s="1"/>
  <c r="S968" i="1"/>
  <c r="G926" i="1"/>
  <c r="G986" i="1" s="1"/>
  <c r="H968" i="1"/>
  <c r="K968" i="1" s="1"/>
  <c r="S969" i="1"/>
  <c r="H996" i="1"/>
  <c r="J996" i="1" s="1"/>
  <c r="P996" i="1" l="1"/>
  <c r="K996" i="1"/>
  <c r="N996" i="1"/>
  <c r="AO26" i="1"/>
  <c r="L943" i="1"/>
  <c r="P943" i="1"/>
  <c r="F943" i="1"/>
  <c r="I943" i="1"/>
  <c r="J943" i="1"/>
  <c r="R968" i="1"/>
  <c r="O943" i="1"/>
  <c r="M996" i="1"/>
  <c r="R969" i="1"/>
  <c r="G943" i="1"/>
  <c r="G921" i="1" l="1"/>
  <c r="M943" i="1" l="1"/>
  <c r="S943" i="1"/>
  <c r="E943" i="1"/>
  <c r="C15" i="4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R49" i="4" s="1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1" i="3"/>
  <c r="Y49" i="4" l="1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R48" i="4" s="1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Y48" i="4" l="1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R4" i="4"/>
  <c r="R3" i="4" s="1"/>
  <c r="R2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F65" i="3" s="1"/>
  <c r="J65" i="3" s="1"/>
  <c r="C63" i="3"/>
  <c r="F63" i="3" s="1"/>
  <c r="J63" i="3" s="1"/>
  <c r="C60" i="3"/>
  <c r="F60" i="3" s="1"/>
  <c r="J60" i="3" s="1"/>
  <c r="E17" i="3"/>
  <c r="K193" i="3"/>
  <c r="K188" i="3"/>
  <c r="K183" i="3"/>
  <c r="K178" i="3"/>
  <c r="K173" i="3"/>
  <c r="K134" i="3"/>
  <c r="K130" i="3"/>
  <c r="K238" i="3" s="1"/>
  <c r="K116" i="3"/>
  <c r="K229" i="3" s="1"/>
  <c r="K115" i="3"/>
  <c r="K114" i="3"/>
  <c r="K113" i="3"/>
  <c r="K111" i="3"/>
  <c r="K110" i="3"/>
  <c r="K109" i="3"/>
  <c r="K108" i="3"/>
  <c r="K107" i="3"/>
  <c r="K106" i="3"/>
  <c r="K86" i="3"/>
  <c r="K80" i="3"/>
  <c r="K79" i="3"/>
  <c r="K66" i="3"/>
  <c r="K64" i="3"/>
  <c r="K62" i="3"/>
  <c r="K41" i="3"/>
  <c r="K24" i="3"/>
  <c r="C197" i="3"/>
  <c r="C192" i="3"/>
  <c r="C187" i="3"/>
  <c r="C182" i="3"/>
  <c r="C177" i="3"/>
  <c r="C172" i="3"/>
  <c r="K167" i="3"/>
  <c r="K166" i="3"/>
  <c r="K165" i="3"/>
  <c r="K164" i="3"/>
  <c r="K163" i="3"/>
  <c r="K162" i="3"/>
  <c r="K161" i="3"/>
  <c r="K159" i="3"/>
  <c r="K158" i="3"/>
  <c r="C154" i="3"/>
  <c r="K148" i="3"/>
  <c r="K147" i="3"/>
  <c r="K146" i="3"/>
  <c r="K145" i="3"/>
  <c r="K144" i="3"/>
  <c r="E142" i="3"/>
  <c r="C140" i="3"/>
  <c r="C137" i="3"/>
  <c r="C133" i="3"/>
  <c r="C129" i="3"/>
  <c r="F129" i="3" s="1"/>
  <c r="J129" i="3" s="1"/>
  <c r="C125" i="3"/>
  <c r="F125" i="3" s="1"/>
  <c r="J125" i="3" s="1"/>
  <c r="K122" i="3"/>
  <c r="C118" i="3"/>
  <c r="F118" i="3" s="1"/>
  <c r="J118" i="3" s="1"/>
  <c r="C112" i="3"/>
  <c r="F112" i="3" s="1"/>
  <c r="J112" i="3" s="1"/>
  <c r="C105" i="3"/>
  <c r="F105" i="3" s="1"/>
  <c r="J105" i="3" s="1"/>
  <c r="K104" i="3"/>
  <c r="K103" i="3"/>
  <c r="K102" i="3"/>
  <c r="K101" i="3"/>
  <c r="K100" i="3"/>
  <c r="K99" i="3"/>
  <c r="K97" i="3"/>
  <c r="C95" i="3"/>
  <c r="C92" i="3"/>
  <c r="C89" i="3"/>
  <c r="F89" i="3" s="1"/>
  <c r="J89" i="3" s="1"/>
  <c r="C84" i="3"/>
  <c r="K77" i="3"/>
  <c r="K75" i="3"/>
  <c r="C74" i="3"/>
  <c r="F74" i="3" s="1"/>
  <c r="J74" i="3" s="1"/>
  <c r="K73" i="3"/>
  <c r="K72" i="3"/>
  <c r="K71" i="3"/>
  <c r="K70" i="3"/>
  <c r="C69" i="3"/>
  <c r="F69" i="3" s="1"/>
  <c r="J69" i="3" s="1"/>
  <c r="C57" i="3"/>
  <c r="F57" i="3" s="1"/>
  <c r="J57" i="3" s="1"/>
  <c r="K56" i="3"/>
  <c r="K55" i="3"/>
  <c r="C52" i="3"/>
  <c r="K49" i="3"/>
  <c r="K48" i="3"/>
  <c r="K47" i="3"/>
  <c r="C40" i="3"/>
  <c r="C32" i="3"/>
  <c r="K19" i="3"/>
  <c r="K18" i="3"/>
  <c r="C94" i="3" l="1"/>
  <c r="C50" i="3"/>
  <c r="F50" i="3" s="1"/>
  <c r="J50" i="3" s="1"/>
  <c r="K50" i="3" s="1"/>
  <c r="E141" i="3"/>
  <c r="F142" i="3"/>
  <c r="J142" i="3" s="1"/>
  <c r="C261" i="3"/>
  <c r="F261" i="3" s="1"/>
  <c r="F32" i="3"/>
  <c r="J32" i="3" s="1"/>
  <c r="C139" i="3"/>
  <c r="C91" i="3"/>
  <c r="F91" i="3" s="1"/>
  <c r="J91" i="3" s="1"/>
  <c r="F92" i="3"/>
  <c r="J92" i="3" s="1"/>
  <c r="C176" i="3"/>
  <c r="F177" i="3"/>
  <c r="J177" i="3" s="1"/>
  <c r="K177" i="3" s="1"/>
  <c r="F95" i="3"/>
  <c r="C153" i="3"/>
  <c r="F154" i="3"/>
  <c r="J154" i="3" s="1"/>
  <c r="C181" i="3"/>
  <c r="F182" i="3"/>
  <c r="J182" i="3" s="1"/>
  <c r="K182" i="3" s="1"/>
  <c r="E15" i="3"/>
  <c r="F17" i="3"/>
  <c r="F52" i="3"/>
  <c r="C171" i="3"/>
  <c r="F172" i="3"/>
  <c r="J172" i="3" s="1"/>
  <c r="K172" i="3" s="1"/>
  <c r="C186" i="3"/>
  <c r="F187" i="3"/>
  <c r="J187" i="3" s="1"/>
  <c r="K187" i="3" s="1"/>
  <c r="C136" i="3"/>
  <c r="F137" i="3"/>
  <c r="J137" i="3" s="1"/>
  <c r="C83" i="3"/>
  <c r="F83" i="3" s="1"/>
  <c r="J83" i="3" s="1"/>
  <c r="F84" i="3"/>
  <c r="J84" i="3" s="1"/>
  <c r="C191" i="3"/>
  <c r="F192" i="3"/>
  <c r="J192" i="3" s="1"/>
  <c r="K192" i="3" s="1"/>
  <c r="C39" i="3"/>
  <c r="F40" i="3"/>
  <c r="J40" i="3" s="1"/>
  <c r="K40" i="3" s="1"/>
  <c r="C132" i="3"/>
  <c r="F133" i="3"/>
  <c r="J133" i="3" s="1"/>
  <c r="K133" i="3" s="1"/>
  <c r="C196" i="3"/>
  <c r="F197" i="3"/>
  <c r="J197" i="3" s="1"/>
  <c r="C128" i="3"/>
  <c r="C227" i="3"/>
  <c r="C26" i="3"/>
  <c r="K124" i="3"/>
  <c r="K232" i="3" s="1"/>
  <c r="K96" i="3"/>
  <c r="E225" i="3"/>
  <c r="K126" i="3"/>
  <c r="K119" i="3"/>
  <c r="K85" i="3"/>
  <c r="K120" i="3"/>
  <c r="K230" i="3" s="1"/>
  <c r="K61" i="3"/>
  <c r="K88" i="3"/>
  <c r="K87" i="3"/>
  <c r="K160" i="3"/>
  <c r="K239" i="3" s="1"/>
  <c r="K90" i="3"/>
  <c r="K89" i="3"/>
  <c r="K46" i="3"/>
  <c r="K16" i="3"/>
  <c r="K31" i="3"/>
  <c r="K30" i="3"/>
  <c r="K112" i="3"/>
  <c r="K78" i="3"/>
  <c r="K63" i="3"/>
  <c r="K23" i="3"/>
  <c r="K65" i="3"/>
  <c r="K105" i="3"/>
  <c r="K123" i="3"/>
  <c r="K231" i="3" s="1"/>
  <c r="K74" i="3"/>
  <c r="K36" i="3"/>
  <c r="K129" i="3"/>
  <c r="K237" i="3" s="1"/>
  <c r="C117" i="3"/>
  <c r="F117" i="3" s="1"/>
  <c r="J117" i="3" s="1"/>
  <c r="K198" i="3"/>
  <c r="C59" i="3"/>
  <c r="F59" i="3" s="1"/>
  <c r="J59" i="3" s="1"/>
  <c r="K21" i="3"/>
  <c r="K22" i="3"/>
  <c r="K35" i="3"/>
  <c r="K69" i="3"/>
  <c r="C68" i="3"/>
  <c r="K76" i="3"/>
  <c r="K54" i="3"/>
  <c r="K29" i="3"/>
  <c r="F44" i="3" l="1"/>
  <c r="F43" i="3" s="1"/>
  <c r="C44" i="3"/>
  <c r="C43" i="3" s="1"/>
  <c r="J95" i="3"/>
  <c r="J94" i="3" s="1"/>
  <c r="F94" i="3"/>
  <c r="C25" i="3"/>
  <c r="F25" i="3" s="1"/>
  <c r="J25" i="3" s="1"/>
  <c r="F26" i="3"/>
  <c r="J26" i="3" s="1"/>
  <c r="C264" i="3"/>
  <c r="F264" i="3" s="1"/>
  <c r="H264" i="3" s="1"/>
  <c r="C67" i="3"/>
  <c r="F68" i="3"/>
  <c r="C175" i="3"/>
  <c r="F176" i="3"/>
  <c r="J176" i="3" s="1"/>
  <c r="K176" i="3" s="1"/>
  <c r="F128" i="3"/>
  <c r="J128" i="3" s="1"/>
  <c r="K128" i="3" s="1"/>
  <c r="C190" i="3"/>
  <c r="F191" i="3"/>
  <c r="J191" i="3" s="1"/>
  <c r="K191" i="3" s="1"/>
  <c r="E14" i="3"/>
  <c r="F15" i="3"/>
  <c r="C185" i="3"/>
  <c r="F186" i="3"/>
  <c r="J186" i="3" s="1"/>
  <c r="K186" i="3" s="1"/>
  <c r="C170" i="3"/>
  <c r="F171" i="3"/>
  <c r="J171" i="3" s="1"/>
  <c r="K171" i="3" s="1"/>
  <c r="C131" i="3"/>
  <c r="F131" i="3" s="1"/>
  <c r="J131" i="3" s="1"/>
  <c r="F132" i="3"/>
  <c r="J132" i="3" s="1"/>
  <c r="K132" i="3" s="1"/>
  <c r="C180" i="3"/>
  <c r="F181" i="3"/>
  <c r="J181" i="3" s="1"/>
  <c r="K181" i="3" s="1"/>
  <c r="C38" i="3"/>
  <c r="F39" i="3"/>
  <c r="J39" i="3" s="1"/>
  <c r="K39" i="3" s="1"/>
  <c r="J52" i="3"/>
  <c r="J44" i="3" s="1"/>
  <c r="J43" i="3" s="1"/>
  <c r="C135" i="3"/>
  <c r="F135" i="3" s="1"/>
  <c r="J135" i="3" s="1"/>
  <c r="F136" i="3"/>
  <c r="J136" i="3" s="1"/>
  <c r="C152" i="3"/>
  <c r="F153" i="3"/>
  <c r="J153" i="3" s="1"/>
  <c r="E140" i="3"/>
  <c r="F141" i="3"/>
  <c r="J141" i="3" s="1"/>
  <c r="C195" i="3"/>
  <c r="F196" i="3"/>
  <c r="J196" i="3" s="1"/>
  <c r="E257" i="3"/>
  <c r="J17" i="3"/>
  <c r="H261" i="3"/>
  <c r="I261" i="3"/>
  <c r="F227" i="3"/>
  <c r="J227" i="3" s="1"/>
  <c r="C225" i="3"/>
  <c r="C224" i="3" s="1"/>
  <c r="C262" i="3"/>
  <c r="C20" i="3"/>
  <c r="F20" i="3" s="1"/>
  <c r="J20" i="3" s="1"/>
  <c r="K156" i="3"/>
  <c r="E223" i="3"/>
  <c r="K34" i="3"/>
  <c r="K221" i="3" s="1"/>
  <c r="K53" i="3"/>
  <c r="K226" i="3" s="1"/>
  <c r="K28" i="3"/>
  <c r="K59" i="3"/>
  <c r="K60" i="3"/>
  <c r="K125" i="3"/>
  <c r="K233" i="3" s="1"/>
  <c r="K84" i="3"/>
  <c r="K157" i="3"/>
  <c r="K93" i="3"/>
  <c r="K33" i="3"/>
  <c r="K220" i="3" s="1"/>
  <c r="K138" i="3"/>
  <c r="K98" i="3"/>
  <c r="K57" i="3"/>
  <c r="K58" i="3"/>
  <c r="K227" i="3" s="1"/>
  <c r="K121" i="3"/>
  <c r="K197" i="3"/>
  <c r="K143" i="3"/>
  <c r="K45" i="3"/>
  <c r="K224" i="3" s="1"/>
  <c r="C127" i="3" l="1"/>
  <c r="C42" i="3"/>
  <c r="C228" i="3" s="1"/>
  <c r="F228" i="3" s="1"/>
  <c r="J228" i="3" s="1"/>
  <c r="I264" i="3"/>
  <c r="C151" i="3"/>
  <c r="F152" i="3"/>
  <c r="J152" i="3" s="1"/>
  <c r="C189" i="3"/>
  <c r="F190" i="3"/>
  <c r="J190" i="3" s="1"/>
  <c r="K190" i="3" s="1"/>
  <c r="E139" i="3"/>
  <c r="F140" i="3"/>
  <c r="J140" i="3" s="1"/>
  <c r="C229" i="3"/>
  <c r="F229" i="3" s="1"/>
  <c r="J229" i="3" s="1"/>
  <c r="F170" i="3"/>
  <c r="J170" i="3" s="1"/>
  <c r="K170" i="3" s="1"/>
  <c r="K241" i="3" s="1"/>
  <c r="C169" i="3"/>
  <c r="F169" i="3" s="1"/>
  <c r="J169" i="3" s="1"/>
  <c r="K169" i="3" s="1"/>
  <c r="K240" i="3" s="1"/>
  <c r="C184" i="3"/>
  <c r="F184" i="3" s="1"/>
  <c r="J184" i="3" s="1"/>
  <c r="K184" i="3" s="1"/>
  <c r="F185" i="3"/>
  <c r="J185" i="3" s="1"/>
  <c r="K185" i="3" s="1"/>
  <c r="E13" i="3"/>
  <c r="F14" i="3"/>
  <c r="C179" i="3"/>
  <c r="F180" i="3"/>
  <c r="J180" i="3" s="1"/>
  <c r="K180" i="3" s="1"/>
  <c r="F175" i="3"/>
  <c r="J175" i="3" s="1"/>
  <c r="K175" i="3" s="1"/>
  <c r="K242" i="3" s="1"/>
  <c r="C174" i="3"/>
  <c r="F174" i="3" s="1"/>
  <c r="J174" i="3" s="1"/>
  <c r="K174" i="3" s="1"/>
  <c r="J68" i="3"/>
  <c r="F67" i="3"/>
  <c r="C37" i="3"/>
  <c r="F37" i="3" s="1"/>
  <c r="J37" i="3" s="1"/>
  <c r="K37" i="3" s="1"/>
  <c r="K222" i="3" s="1"/>
  <c r="F38" i="3"/>
  <c r="J38" i="3" s="1"/>
  <c r="K38" i="3" s="1"/>
  <c r="C194" i="3"/>
  <c r="F195" i="3"/>
  <c r="J195" i="3" s="1"/>
  <c r="K17" i="3"/>
  <c r="J15" i="3"/>
  <c r="J14" i="3" s="1"/>
  <c r="J13" i="3" s="1"/>
  <c r="J12" i="3" s="1"/>
  <c r="J11" i="3" s="1"/>
  <c r="F262" i="3"/>
  <c r="F259" i="3" s="1"/>
  <c r="C259" i="3"/>
  <c r="C255" i="3" s="1"/>
  <c r="F225" i="3"/>
  <c r="J225" i="3" s="1"/>
  <c r="C223" i="3"/>
  <c r="F224" i="3"/>
  <c r="J224" i="3" s="1"/>
  <c r="K15" i="3"/>
  <c r="F223" i="3"/>
  <c r="J223" i="3" s="1"/>
  <c r="F257" i="3"/>
  <c r="E256" i="3"/>
  <c r="E255" i="3" s="1"/>
  <c r="E254" i="3" s="1"/>
  <c r="K52" i="3"/>
  <c r="K225" i="3" s="1"/>
  <c r="K32" i="3"/>
  <c r="K219" i="3" s="1"/>
  <c r="K27" i="3"/>
  <c r="K83" i="3"/>
  <c r="K196" i="3"/>
  <c r="K94" i="3"/>
  <c r="K95" i="3"/>
  <c r="K91" i="3"/>
  <c r="K92" i="3"/>
  <c r="K137" i="3"/>
  <c r="K117" i="3"/>
  <c r="K118" i="3"/>
  <c r="K142" i="3"/>
  <c r="K155" i="3"/>
  <c r="J67" i="3" l="1"/>
  <c r="J42" i="3" s="1"/>
  <c r="F42" i="3"/>
  <c r="C10" i="3"/>
  <c r="C221" i="3" s="1"/>
  <c r="F221" i="3" s="1"/>
  <c r="J221" i="3" s="1"/>
  <c r="C239" i="3"/>
  <c r="F239" i="3" s="1"/>
  <c r="J239" i="3" s="1"/>
  <c r="F179" i="3"/>
  <c r="J179" i="3" s="1"/>
  <c r="K179" i="3" s="1"/>
  <c r="E127" i="3"/>
  <c r="F127" i="3" s="1"/>
  <c r="J127" i="3" s="1"/>
  <c r="F139" i="3"/>
  <c r="J139" i="3" s="1"/>
  <c r="E12" i="3"/>
  <c r="F13" i="3"/>
  <c r="F189" i="3"/>
  <c r="J189" i="3" s="1"/>
  <c r="K189" i="3" s="1"/>
  <c r="C272" i="3"/>
  <c r="F272" i="3" s="1"/>
  <c r="C241" i="3"/>
  <c r="F241" i="3" s="1"/>
  <c r="J241" i="3" s="1"/>
  <c r="F151" i="3"/>
  <c r="J151" i="3" s="1"/>
  <c r="C150" i="3"/>
  <c r="F150" i="3" s="1"/>
  <c r="J150" i="3" s="1"/>
  <c r="C238" i="3"/>
  <c r="F238" i="3" s="1"/>
  <c r="J238" i="3" s="1"/>
  <c r="F194" i="3"/>
  <c r="J194" i="3" s="1"/>
  <c r="K194" i="3" s="1"/>
  <c r="C274" i="3"/>
  <c r="C242" i="3"/>
  <c r="H257" i="3"/>
  <c r="I257" i="3"/>
  <c r="F256" i="3"/>
  <c r="I262" i="3"/>
  <c r="K26" i="3"/>
  <c r="K68" i="3"/>
  <c r="K228" i="3" s="1"/>
  <c r="K25" i="3"/>
  <c r="K20" i="3"/>
  <c r="K154" i="3"/>
  <c r="K44" i="3"/>
  <c r="K223" i="3" s="1"/>
  <c r="K14" i="3"/>
  <c r="K135" i="3"/>
  <c r="K136" i="3"/>
  <c r="K141" i="3"/>
  <c r="K195" i="3"/>
  <c r="K67" i="3" l="1"/>
  <c r="C149" i="3"/>
  <c r="F149" i="3" s="1"/>
  <c r="J149" i="3" s="1"/>
  <c r="J10" i="3"/>
  <c r="J9" i="3" s="1"/>
  <c r="C9" i="3"/>
  <c r="E11" i="3"/>
  <c r="F12" i="3"/>
  <c r="H272" i="3"/>
  <c r="I272" i="3"/>
  <c r="F242" i="3"/>
  <c r="J242" i="3" s="1"/>
  <c r="C237" i="3"/>
  <c r="F237" i="3" s="1"/>
  <c r="J237" i="3" s="1"/>
  <c r="F274" i="3"/>
  <c r="C270" i="3"/>
  <c r="C254" i="3" s="1"/>
  <c r="I256" i="3"/>
  <c r="H256" i="3"/>
  <c r="F255" i="3"/>
  <c r="H259" i="3"/>
  <c r="I259" i="3"/>
  <c r="K13" i="3"/>
  <c r="K42" i="3"/>
  <c r="C220" i="3"/>
  <c r="K153" i="3"/>
  <c r="K140" i="3"/>
  <c r="K43" i="3"/>
  <c r="C8" i="3" l="1"/>
  <c r="C217" i="3" s="1"/>
  <c r="J8" i="3"/>
  <c r="E10" i="3"/>
  <c r="F11" i="3"/>
  <c r="I274" i="3"/>
  <c r="F270" i="3"/>
  <c r="F254" i="3" s="1"/>
  <c r="H255" i="3"/>
  <c r="I255" i="3"/>
  <c r="F220" i="3"/>
  <c r="C219" i="3"/>
  <c r="K12" i="3"/>
  <c r="K139" i="3"/>
  <c r="K152" i="3"/>
  <c r="C216" i="3" l="1"/>
  <c r="E9" i="3"/>
  <c r="F10" i="3"/>
  <c r="I270" i="3"/>
  <c r="H270" i="3"/>
  <c r="J269" i="3"/>
  <c r="J263" i="3"/>
  <c r="J266" i="3"/>
  <c r="J265" i="3"/>
  <c r="J256" i="3"/>
  <c r="J257" i="3"/>
  <c r="J271" i="3"/>
  <c r="J273" i="3"/>
  <c r="J258" i="3"/>
  <c r="J262" i="3"/>
  <c r="J274" i="3"/>
  <c r="J272" i="3"/>
  <c r="J264" i="3"/>
  <c r="J261" i="3"/>
  <c r="J268" i="3"/>
  <c r="J260" i="3"/>
  <c r="J270" i="3"/>
  <c r="J267" i="3"/>
  <c r="J259" i="3"/>
  <c r="J255" i="3"/>
  <c r="J254" i="3"/>
  <c r="I254" i="3"/>
  <c r="H254" i="3"/>
  <c r="K11" i="3"/>
  <c r="J220" i="3"/>
  <c r="J219" i="3" s="1"/>
  <c r="F219" i="3"/>
  <c r="F251" i="3" s="1"/>
  <c r="F250" i="3" s="1"/>
  <c r="K151" i="3"/>
  <c r="K127" i="3"/>
  <c r="K131" i="3"/>
  <c r="E8" i="3" l="1"/>
  <c r="F9" i="3"/>
  <c r="K10" i="3"/>
  <c r="K149" i="3"/>
  <c r="K150" i="3"/>
  <c r="E217" i="3" l="1"/>
  <c r="E216" i="3" s="1"/>
  <c r="F8" i="3"/>
  <c r="K9" i="3"/>
  <c r="F217" i="3" l="1"/>
  <c r="F216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322" i="2" l="1"/>
  <c r="AH491" i="2"/>
  <c r="AH490" i="2" s="1"/>
  <c r="AH206" i="2"/>
  <c r="AH281" i="2"/>
  <c r="AH257" i="2" s="1"/>
  <c r="AH334" i="2"/>
  <c r="AH329" i="2" s="1"/>
  <c r="AH480" i="2"/>
  <c r="AH479" i="2" s="1"/>
  <c r="AH431" i="2"/>
  <c r="AH160" i="2"/>
  <c r="AH450" i="2"/>
  <c r="J217" i="3"/>
  <c r="J216" i="3" s="1"/>
  <c r="K8" i="3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313" i="2"/>
  <c r="AH218" i="2"/>
  <c r="AH489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141" i="2"/>
  <c r="AH100" i="2" s="1"/>
  <c r="AH9" i="2"/>
  <c r="S967" i="1"/>
  <c r="S966" i="1"/>
  <c r="S965" i="1"/>
  <c r="S964" i="1"/>
  <c r="S963" i="1"/>
  <c r="S962" i="1"/>
  <c r="N967" i="1"/>
  <c r="N966" i="1"/>
  <c r="N965" i="1"/>
  <c r="N964" i="1"/>
  <c r="N963" i="1"/>
  <c r="N962" i="1"/>
  <c r="Q967" i="1"/>
  <c r="Q966" i="1"/>
  <c r="Q965" i="1"/>
  <c r="Q964" i="1"/>
  <c r="Q963" i="1"/>
  <c r="Q962" i="1"/>
  <c r="S957" i="1"/>
  <c r="S958" i="1"/>
  <c r="S959" i="1"/>
  <c r="S960" i="1"/>
  <c r="S953" i="1"/>
  <c r="S954" i="1"/>
  <c r="S955" i="1"/>
  <c r="S949" i="1"/>
  <c r="S950" i="1"/>
  <c r="S951" i="1"/>
  <c r="S945" i="1"/>
  <c r="S946" i="1"/>
  <c r="S947" i="1"/>
  <c r="B956" i="1"/>
  <c r="B952" i="1"/>
  <c r="B948" i="1"/>
  <c r="D960" i="1"/>
  <c r="H960" i="1" s="1"/>
  <c r="D959" i="1"/>
  <c r="D955" i="1"/>
  <c r="H955" i="1" s="1"/>
  <c r="D951" i="1"/>
  <c r="D947" i="1"/>
  <c r="D958" i="1"/>
  <c r="D954" i="1"/>
  <c r="D950" i="1"/>
  <c r="D946" i="1"/>
  <c r="D957" i="1"/>
  <c r="D953" i="1"/>
  <c r="D949" i="1"/>
  <c r="B944" i="1"/>
  <c r="B943" i="1"/>
  <c r="E929" i="1"/>
  <c r="F929" i="1"/>
  <c r="G929" i="1"/>
  <c r="I929" i="1"/>
  <c r="J929" i="1"/>
  <c r="L929" i="1"/>
  <c r="M929" i="1"/>
  <c r="S929" i="1" s="1"/>
  <c r="O929" i="1"/>
  <c r="P929" i="1"/>
  <c r="E930" i="1"/>
  <c r="F930" i="1"/>
  <c r="G930" i="1"/>
  <c r="I930" i="1"/>
  <c r="J930" i="1"/>
  <c r="L930" i="1"/>
  <c r="M930" i="1"/>
  <c r="S930" i="1" s="1"/>
  <c r="O930" i="1"/>
  <c r="P930" i="1"/>
  <c r="E931" i="1"/>
  <c r="F931" i="1"/>
  <c r="G931" i="1"/>
  <c r="I931" i="1"/>
  <c r="J931" i="1"/>
  <c r="L931" i="1"/>
  <c r="M931" i="1"/>
  <c r="S931" i="1" s="1"/>
  <c r="O931" i="1"/>
  <c r="P931" i="1"/>
  <c r="E932" i="1"/>
  <c r="F932" i="1"/>
  <c r="G932" i="1"/>
  <c r="I932" i="1"/>
  <c r="J932" i="1"/>
  <c r="L932" i="1"/>
  <c r="M932" i="1"/>
  <c r="S932" i="1" s="1"/>
  <c r="O932" i="1"/>
  <c r="P932" i="1"/>
  <c r="E933" i="1"/>
  <c r="F933" i="1"/>
  <c r="G933" i="1"/>
  <c r="I933" i="1"/>
  <c r="J933" i="1"/>
  <c r="L933" i="1"/>
  <c r="M933" i="1"/>
  <c r="S933" i="1" s="1"/>
  <c r="O933" i="1"/>
  <c r="P933" i="1"/>
  <c r="E934" i="1"/>
  <c r="F934" i="1"/>
  <c r="G934" i="1"/>
  <c r="I934" i="1"/>
  <c r="J934" i="1"/>
  <c r="L934" i="1"/>
  <c r="M934" i="1"/>
  <c r="S934" i="1" s="1"/>
  <c r="O934" i="1"/>
  <c r="P934" i="1"/>
  <c r="E935" i="1"/>
  <c r="F935" i="1"/>
  <c r="G935" i="1"/>
  <c r="I935" i="1"/>
  <c r="J935" i="1"/>
  <c r="L935" i="1"/>
  <c r="M935" i="1"/>
  <c r="S935" i="1" s="1"/>
  <c r="O935" i="1"/>
  <c r="P935" i="1"/>
  <c r="E936" i="1"/>
  <c r="F936" i="1"/>
  <c r="G936" i="1"/>
  <c r="I936" i="1"/>
  <c r="J936" i="1"/>
  <c r="L936" i="1"/>
  <c r="M936" i="1"/>
  <c r="S936" i="1" s="1"/>
  <c r="O936" i="1"/>
  <c r="P936" i="1"/>
  <c r="E937" i="1"/>
  <c r="F937" i="1"/>
  <c r="G937" i="1"/>
  <c r="I937" i="1"/>
  <c r="J937" i="1"/>
  <c r="L937" i="1"/>
  <c r="M937" i="1"/>
  <c r="S937" i="1" s="1"/>
  <c r="O937" i="1"/>
  <c r="P937" i="1"/>
  <c r="E938" i="1"/>
  <c r="F938" i="1"/>
  <c r="G938" i="1"/>
  <c r="I938" i="1"/>
  <c r="J938" i="1"/>
  <c r="L938" i="1"/>
  <c r="M938" i="1"/>
  <c r="O938" i="1"/>
  <c r="P938" i="1"/>
  <c r="E939" i="1"/>
  <c r="F939" i="1"/>
  <c r="G939" i="1"/>
  <c r="I939" i="1"/>
  <c r="J939" i="1"/>
  <c r="L939" i="1"/>
  <c r="M939" i="1"/>
  <c r="S939" i="1" s="1"/>
  <c r="O939" i="1"/>
  <c r="P939" i="1"/>
  <c r="E940" i="1"/>
  <c r="F940" i="1"/>
  <c r="G940" i="1"/>
  <c r="I940" i="1"/>
  <c r="J940" i="1"/>
  <c r="L940" i="1"/>
  <c r="M940" i="1"/>
  <c r="S940" i="1" s="1"/>
  <c r="O940" i="1"/>
  <c r="P940" i="1"/>
  <c r="E941" i="1"/>
  <c r="F941" i="1"/>
  <c r="G941" i="1"/>
  <c r="I941" i="1"/>
  <c r="J941" i="1"/>
  <c r="L941" i="1"/>
  <c r="M941" i="1"/>
  <c r="S941" i="1" s="1"/>
  <c r="O941" i="1"/>
  <c r="P941" i="1"/>
  <c r="E942" i="1"/>
  <c r="E989" i="1" s="1"/>
  <c r="F942" i="1"/>
  <c r="F989" i="1" s="1"/>
  <c r="G942" i="1"/>
  <c r="G989" i="1" s="1"/>
  <c r="I942" i="1"/>
  <c r="J942" i="1"/>
  <c r="L942" i="1"/>
  <c r="M942" i="1"/>
  <c r="S942" i="1" s="1"/>
  <c r="O942" i="1"/>
  <c r="P942" i="1"/>
  <c r="D929" i="1"/>
  <c r="D937" i="1"/>
  <c r="D936" i="1"/>
  <c r="D942" i="1"/>
  <c r="D939" i="1"/>
  <c r="D941" i="1"/>
  <c r="D940" i="1"/>
  <c r="D938" i="1"/>
  <c r="D935" i="1"/>
  <c r="D933" i="1"/>
  <c r="D932" i="1"/>
  <c r="D931" i="1"/>
  <c r="AH8" i="2" l="1"/>
  <c r="Q961" i="1"/>
  <c r="S961" i="1"/>
  <c r="S948" i="1"/>
  <c r="H941" i="1"/>
  <c r="K941" i="1" s="1"/>
  <c r="N961" i="1"/>
  <c r="S952" i="1"/>
  <c r="S956" i="1"/>
  <c r="H937" i="1"/>
  <c r="K937" i="1" s="1"/>
  <c r="H929" i="1"/>
  <c r="K929" i="1" s="1"/>
  <c r="K955" i="1"/>
  <c r="H949" i="1"/>
  <c r="K949" i="1" s="1"/>
  <c r="H946" i="1"/>
  <c r="K946" i="1" s="1"/>
  <c r="H939" i="1"/>
  <c r="K939" i="1" s="1"/>
  <c r="H959" i="1"/>
  <c r="K959" i="1" s="1"/>
  <c r="K960" i="1"/>
  <c r="H936" i="1"/>
  <c r="K936" i="1" s="1"/>
  <c r="H933" i="1"/>
  <c r="K933" i="1" s="1"/>
  <c r="H932" i="1"/>
  <c r="K932" i="1" s="1"/>
  <c r="H950" i="1"/>
  <c r="K950" i="1" s="1"/>
  <c r="H957" i="1"/>
  <c r="K957" i="1" s="1"/>
  <c r="H954" i="1"/>
  <c r="K954" i="1" s="1"/>
  <c r="H931" i="1"/>
  <c r="K931" i="1" s="1"/>
  <c r="H935" i="1"/>
  <c r="K935" i="1" s="1"/>
  <c r="H958" i="1"/>
  <c r="K958" i="1" s="1"/>
  <c r="D989" i="1"/>
  <c r="H989" i="1" s="1"/>
  <c r="K989" i="1" s="1"/>
  <c r="H942" i="1"/>
  <c r="K942" i="1" s="1"/>
  <c r="H947" i="1"/>
  <c r="R947" i="1" s="1"/>
  <c r="D972" i="1"/>
  <c r="H945" i="1"/>
  <c r="K945" i="1" s="1"/>
  <c r="H953" i="1"/>
  <c r="K953" i="1" s="1"/>
  <c r="H938" i="1"/>
  <c r="K938" i="1" s="1"/>
  <c r="H940" i="1"/>
  <c r="K940" i="1" s="1"/>
  <c r="H951" i="1"/>
  <c r="K951" i="1" s="1"/>
  <c r="N932" i="1"/>
  <c r="N940" i="1"/>
  <c r="N936" i="1"/>
  <c r="Q938" i="1"/>
  <c r="N950" i="1"/>
  <c r="N953" i="1"/>
  <c r="Q955" i="1"/>
  <c r="Q959" i="1"/>
  <c r="N951" i="1"/>
  <c r="N949" i="1"/>
  <c r="N957" i="1"/>
  <c r="N955" i="1"/>
  <c r="Q942" i="1"/>
  <c r="Q934" i="1"/>
  <c r="Q930" i="1"/>
  <c r="N946" i="1"/>
  <c r="N960" i="1"/>
  <c r="Q941" i="1"/>
  <c r="Q951" i="1"/>
  <c r="Q954" i="1"/>
  <c r="Q958" i="1"/>
  <c r="Q939" i="1"/>
  <c r="Q935" i="1"/>
  <c r="Q931" i="1"/>
  <c r="Q937" i="1"/>
  <c r="S938" i="1"/>
  <c r="N938" i="1"/>
  <c r="Q950" i="1"/>
  <c r="Q953" i="1"/>
  <c r="Q957" i="1"/>
  <c r="N941" i="1"/>
  <c r="N937" i="1"/>
  <c r="N933" i="1"/>
  <c r="N929" i="1"/>
  <c r="N942" i="1"/>
  <c r="N934" i="1"/>
  <c r="Q940" i="1"/>
  <c r="Q936" i="1"/>
  <c r="Q932" i="1"/>
  <c r="N954" i="1"/>
  <c r="N958" i="1"/>
  <c r="N939" i="1"/>
  <c r="N935" i="1"/>
  <c r="N931" i="1"/>
  <c r="N930" i="1"/>
  <c r="Q949" i="1"/>
  <c r="Q960" i="1"/>
  <c r="Q933" i="1"/>
  <c r="Q929" i="1"/>
  <c r="N945" i="1"/>
  <c r="N959" i="1"/>
  <c r="Q946" i="1"/>
  <c r="Q945" i="1"/>
  <c r="P928" i="1"/>
  <c r="E928" i="1"/>
  <c r="E988" i="1" s="1"/>
  <c r="G928" i="1"/>
  <c r="G988" i="1" s="1"/>
  <c r="O928" i="1"/>
  <c r="J928" i="1"/>
  <c r="M928" i="1"/>
  <c r="S928" i="1" s="1"/>
  <c r="L928" i="1"/>
  <c r="F928" i="1"/>
  <c r="F988" i="1" s="1"/>
  <c r="I928" i="1"/>
  <c r="K948" i="1" l="1"/>
  <c r="Q952" i="1"/>
  <c r="N952" i="1"/>
  <c r="N956" i="1"/>
  <c r="K956" i="1"/>
  <c r="N948" i="1"/>
  <c r="Q948" i="1"/>
  <c r="K952" i="1"/>
  <c r="Q956" i="1"/>
  <c r="R946" i="1"/>
  <c r="R935" i="1"/>
  <c r="R959" i="1"/>
  <c r="R939" i="1"/>
  <c r="R933" i="1"/>
  <c r="R951" i="1"/>
  <c r="R940" i="1"/>
  <c r="R954" i="1"/>
  <c r="P989" i="1"/>
  <c r="R945" i="1"/>
  <c r="M989" i="1"/>
  <c r="J989" i="1"/>
  <c r="R938" i="1"/>
  <c r="R957" i="1"/>
  <c r="R942" i="1"/>
  <c r="R950" i="1"/>
  <c r="N989" i="1"/>
  <c r="R929" i="1"/>
  <c r="R937" i="1"/>
  <c r="R949" i="1"/>
  <c r="R941" i="1"/>
  <c r="Q928" i="1"/>
  <c r="R953" i="1"/>
  <c r="R931" i="1"/>
  <c r="R958" i="1"/>
  <c r="R936" i="1"/>
  <c r="R955" i="1"/>
  <c r="R960" i="1"/>
  <c r="R932" i="1"/>
  <c r="N928" i="1"/>
  <c r="D930" i="1"/>
  <c r="H930" i="1" s="1"/>
  <c r="K930" i="1" s="1"/>
  <c r="R948" i="1" l="1"/>
  <c r="R956" i="1"/>
  <c r="R952" i="1"/>
  <c r="R930" i="1"/>
  <c r="H254" i="1"/>
  <c r="K254" i="1" l="1"/>
  <c r="R254" i="1"/>
  <c r="S13" i="1"/>
  <c r="S12" i="1" s="1"/>
  <c r="S11" i="1" s="1"/>
  <c r="S10" i="1" s="1"/>
  <c r="D578" i="1"/>
  <c r="H578" i="1" s="1"/>
  <c r="D570" i="1"/>
  <c r="H570" i="1" s="1"/>
  <c r="D566" i="1"/>
  <c r="H566" i="1" s="1"/>
  <c r="D563" i="1"/>
  <c r="H563" i="1" s="1"/>
  <c r="D556" i="1"/>
  <c r="H556" i="1" s="1"/>
  <c r="D549" i="1"/>
  <c r="H549" i="1" s="1"/>
  <c r="D543" i="1"/>
  <c r="H543" i="1" s="1"/>
  <c r="D535" i="1"/>
  <c r="H535" i="1" s="1"/>
  <c r="D530" i="1"/>
  <c r="H530" i="1" s="1"/>
  <c r="D526" i="1"/>
  <c r="H526" i="1" s="1"/>
  <c r="D520" i="1"/>
  <c r="H520" i="1" s="1"/>
  <c r="D516" i="1"/>
  <c r="H516" i="1" s="1"/>
  <c r="D512" i="1"/>
  <c r="H512" i="1" s="1"/>
  <c r="D508" i="1"/>
  <c r="H508" i="1" s="1"/>
  <c r="D505" i="1"/>
  <c r="H505" i="1" s="1"/>
  <c r="D501" i="1"/>
  <c r="H501" i="1" s="1"/>
  <c r="D497" i="1"/>
  <c r="H497" i="1" s="1"/>
  <c r="D493" i="1"/>
  <c r="H493" i="1" s="1"/>
  <c r="D489" i="1"/>
  <c r="H489" i="1" s="1"/>
  <c r="D485" i="1"/>
  <c r="H485" i="1" s="1"/>
  <c r="D481" i="1"/>
  <c r="H481" i="1" s="1"/>
  <c r="D477" i="1"/>
  <c r="H477" i="1" s="1"/>
  <c r="D472" i="1"/>
  <c r="H472" i="1" s="1"/>
  <c r="D468" i="1"/>
  <c r="H468" i="1" s="1"/>
  <c r="D464" i="1"/>
  <c r="H464" i="1" s="1"/>
  <c r="D461" i="1"/>
  <c r="H461" i="1" s="1"/>
  <c r="D457" i="1"/>
  <c r="H457" i="1" s="1"/>
  <c r="D453" i="1"/>
  <c r="H453" i="1" s="1"/>
  <c r="D449" i="1"/>
  <c r="H449" i="1" s="1"/>
  <c r="D445" i="1"/>
  <c r="H445" i="1" s="1"/>
  <c r="D441" i="1"/>
  <c r="H441" i="1" s="1"/>
  <c r="D437" i="1"/>
  <c r="H437" i="1" s="1"/>
  <c r="D433" i="1"/>
  <c r="H433" i="1" s="1"/>
  <c r="D429" i="1"/>
  <c r="H429" i="1" s="1"/>
  <c r="D423" i="1"/>
  <c r="H423" i="1" s="1"/>
  <c r="D418" i="1"/>
  <c r="H418" i="1" s="1"/>
  <c r="D413" i="1"/>
  <c r="H413" i="1" s="1"/>
  <c r="D407" i="1"/>
  <c r="H407" i="1" s="1"/>
  <c r="D401" i="1"/>
  <c r="H401" i="1" s="1"/>
  <c r="D399" i="1"/>
  <c r="H399" i="1" s="1"/>
  <c r="D395" i="1"/>
  <c r="H395" i="1" s="1"/>
  <c r="D386" i="1"/>
  <c r="H386" i="1" s="1"/>
  <c r="D382" i="1"/>
  <c r="H382" i="1" s="1"/>
  <c r="D377" i="1"/>
  <c r="H377" i="1" s="1"/>
  <c r="D372" i="1"/>
  <c r="H372" i="1" s="1"/>
  <c r="D370" i="1"/>
  <c r="D367" i="1"/>
  <c r="H367" i="1" s="1"/>
  <c r="D363" i="1"/>
  <c r="H363" i="1" s="1"/>
  <c r="D351" i="1"/>
  <c r="H351" i="1" s="1"/>
  <c r="D346" i="1"/>
  <c r="H346" i="1" s="1"/>
  <c r="D344" i="1"/>
  <c r="H344" i="1" s="1"/>
  <c r="H340" i="1"/>
  <c r="D338" i="1"/>
  <c r="H334" i="1"/>
  <c r="D331" i="1"/>
  <c r="H331" i="1" s="1"/>
  <c r="D329" i="1"/>
  <c r="H329" i="1" s="1"/>
  <c r="H326" i="1"/>
  <c r="D320" i="1"/>
  <c r="H320" i="1" s="1"/>
  <c r="D316" i="1"/>
  <c r="H316" i="1" s="1"/>
  <c r="D314" i="1"/>
  <c r="H314" i="1" s="1"/>
  <c r="D307" i="1"/>
  <c r="H307" i="1" s="1"/>
  <c r="H299" i="1"/>
  <c r="D296" i="1"/>
  <c r="H292" i="1"/>
  <c r="D290" i="1"/>
  <c r="H290" i="1" s="1"/>
  <c r="D288" i="1"/>
  <c r="H288" i="1" s="1"/>
  <c r="H276" i="1"/>
  <c r="D271" i="1"/>
  <c r="D266" i="1"/>
  <c r="H262" i="1"/>
  <c r="D250" i="1"/>
  <c r="H250" i="1" s="1"/>
  <c r="H245" i="1"/>
  <c r="D242" i="1"/>
  <c r="H237" i="1"/>
  <c r="H226" i="1"/>
  <c r="H220" i="1"/>
  <c r="H215" i="1"/>
  <c r="H209" i="1"/>
  <c r="H203" i="1"/>
  <c r="H199" i="1"/>
  <c r="H191" i="1"/>
  <c r="H178" i="1"/>
  <c r="D174" i="1"/>
  <c r="H167" i="1"/>
  <c r="D157" i="1"/>
  <c r="H157" i="1" s="1"/>
  <c r="H151" i="1"/>
  <c r="D145" i="1"/>
  <c r="H138" i="1"/>
  <c r="H134" i="1"/>
  <c r="D131" i="1"/>
  <c r="H131" i="1" s="1"/>
  <c r="H125" i="1"/>
  <c r="D123" i="1"/>
  <c r="H123" i="1" s="1"/>
  <c r="H118" i="1"/>
  <c r="D114" i="1"/>
  <c r="H107" i="1"/>
  <c r="D98" i="1"/>
  <c r="H98" i="1" s="1"/>
  <c r="D95" i="1"/>
  <c r="H95" i="1" s="1"/>
  <c r="D91" i="1"/>
  <c r="H91" i="1" s="1"/>
  <c r="D87" i="1"/>
  <c r="H87" i="1" s="1"/>
  <c r="D83" i="1"/>
  <c r="H83" i="1" s="1"/>
  <c r="D79" i="1"/>
  <c r="H79" i="1" s="1"/>
  <c r="D76" i="1"/>
  <c r="H76" i="1" s="1"/>
  <c r="D70" i="1"/>
  <c r="H70" i="1" s="1"/>
  <c r="D67" i="1"/>
  <c r="H67" i="1" s="1"/>
  <c r="D65" i="1"/>
  <c r="H65" i="1" s="1"/>
  <c r="D63" i="1"/>
  <c r="H63" i="1" s="1"/>
  <c r="D61" i="1"/>
  <c r="H61" i="1" s="1"/>
  <c r="D59" i="1"/>
  <c r="H59" i="1" s="1"/>
  <c r="D56" i="1"/>
  <c r="H56" i="1" s="1"/>
  <c r="D52" i="1"/>
  <c r="H52" i="1" s="1"/>
  <c r="D40" i="1"/>
  <c r="H40" i="1" s="1"/>
  <c r="D37" i="1"/>
  <c r="H37" i="1" s="1"/>
  <c r="D35" i="1"/>
  <c r="H35" i="1" s="1"/>
  <c r="D33" i="1"/>
  <c r="H33" i="1" s="1"/>
  <c r="D31" i="1"/>
  <c r="H31" i="1" s="1"/>
  <c r="D29" i="1"/>
  <c r="H29" i="1" s="1"/>
  <c r="D27" i="1"/>
  <c r="H27" i="1" s="1"/>
  <c r="D23" i="1"/>
  <c r="H23" i="1" s="1"/>
  <c r="R23" i="1" s="1"/>
  <c r="D12" i="1"/>
  <c r="D234" i="1" l="1"/>
  <c r="H338" i="1"/>
  <c r="K338" i="1" s="1"/>
  <c r="D333" i="1"/>
  <c r="H242" i="1"/>
  <c r="K242" i="1" s="1"/>
  <c r="H271" i="1"/>
  <c r="K271" i="1" s="1"/>
  <c r="D270" i="1"/>
  <c r="H145" i="1"/>
  <c r="K145" i="1" s="1"/>
  <c r="D144" i="1"/>
  <c r="D142" i="1" s="1"/>
  <c r="H296" i="1"/>
  <c r="R296" i="1" s="1"/>
  <c r="H174" i="1"/>
  <c r="R174" i="1" s="1"/>
  <c r="D173" i="1"/>
  <c r="H173" i="1" s="1"/>
  <c r="H266" i="1"/>
  <c r="K266" i="1" s="1"/>
  <c r="D253" i="1"/>
  <c r="H253" i="1" s="1"/>
  <c r="H114" i="1"/>
  <c r="K114" i="1" s="1"/>
  <c r="D113" i="1"/>
  <c r="H113" i="1" s="1"/>
  <c r="K27" i="1"/>
  <c r="R27" i="1"/>
  <c r="K433" i="1"/>
  <c r="R433" i="1"/>
  <c r="K530" i="1"/>
  <c r="R530" i="1"/>
  <c r="K123" i="1"/>
  <c r="R123" i="1"/>
  <c r="K377" i="1"/>
  <c r="R377" i="1"/>
  <c r="K485" i="1"/>
  <c r="R485" i="1"/>
  <c r="K70" i="1"/>
  <c r="R70" i="1"/>
  <c r="K203" i="1"/>
  <c r="R203" i="1"/>
  <c r="K276" i="1"/>
  <c r="R276" i="1"/>
  <c r="K331" i="1"/>
  <c r="R331" i="1"/>
  <c r="K382" i="1"/>
  <c r="R382" i="1"/>
  <c r="K441" i="1"/>
  <c r="R441" i="1"/>
  <c r="K489" i="1"/>
  <c r="R489" i="1"/>
  <c r="K543" i="1"/>
  <c r="R543" i="1"/>
  <c r="K191" i="1"/>
  <c r="R191" i="1"/>
  <c r="K372" i="1"/>
  <c r="R372" i="1"/>
  <c r="K481" i="1"/>
  <c r="R481" i="1"/>
  <c r="K29" i="1"/>
  <c r="R29" i="1"/>
  <c r="K67" i="1"/>
  <c r="R67" i="1"/>
  <c r="K199" i="1"/>
  <c r="R199" i="1"/>
  <c r="K329" i="1"/>
  <c r="R329" i="1"/>
  <c r="K437" i="1"/>
  <c r="R437" i="1"/>
  <c r="K535" i="1"/>
  <c r="R535" i="1"/>
  <c r="K31" i="1"/>
  <c r="R31" i="1"/>
  <c r="K125" i="1"/>
  <c r="R125" i="1"/>
  <c r="K33" i="1"/>
  <c r="R33" i="1"/>
  <c r="K76" i="1"/>
  <c r="R76" i="1"/>
  <c r="K131" i="1"/>
  <c r="R131" i="1"/>
  <c r="K209" i="1"/>
  <c r="R209" i="1"/>
  <c r="K288" i="1"/>
  <c r="R288" i="1"/>
  <c r="K334" i="1"/>
  <c r="R334" i="1"/>
  <c r="K386" i="1"/>
  <c r="R386" i="1"/>
  <c r="K445" i="1"/>
  <c r="R445" i="1"/>
  <c r="K493" i="1"/>
  <c r="R493" i="1"/>
  <c r="K549" i="1"/>
  <c r="R549" i="1"/>
  <c r="K326" i="1"/>
  <c r="R326" i="1"/>
  <c r="K556" i="1"/>
  <c r="R556" i="1"/>
  <c r="K83" i="1"/>
  <c r="R83" i="1"/>
  <c r="K292" i="1"/>
  <c r="R292" i="1"/>
  <c r="K501" i="1"/>
  <c r="R501" i="1"/>
  <c r="K87" i="1"/>
  <c r="R87" i="1"/>
  <c r="K344" i="1"/>
  <c r="R344" i="1"/>
  <c r="K401" i="1"/>
  <c r="R401" i="1"/>
  <c r="K237" i="1"/>
  <c r="R237" i="1"/>
  <c r="K461" i="1"/>
  <c r="R461" i="1"/>
  <c r="K508" i="1"/>
  <c r="R508" i="1"/>
  <c r="K570" i="1"/>
  <c r="R570" i="1"/>
  <c r="K512" i="1"/>
  <c r="R512" i="1"/>
  <c r="K578" i="1"/>
  <c r="R578" i="1"/>
  <c r="K134" i="1"/>
  <c r="R134" i="1"/>
  <c r="K395" i="1"/>
  <c r="R395" i="1"/>
  <c r="K37" i="1"/>
  <c r="R37" i="1"/>
  <c r="K340" i="1"/>
  <c r="R340" i="1"/>
  <c r="K40" i="1"/>
  <c r="R40" i="1"/>
  <c r="K457" i="1"/>
  <c r="R457" i="1"/>
  <c r="K151" i="1"/>
  <c r="R151" i="1"/>
  <c r="K346" i="1"/>
  <c r="R346" i="1"/>
  <c r="K157" i="1"/>
  <c r="R157" i="1"/>
  <c r="K351" i="1"/>
  <c r="R351" i="1"/>
  <c r="K167" i="1"/>
  <c r="R167" i="1"/>
  <c r="K363" i="1"/>
  <c r="R363" i="1"/>
  <c r="K418" i="1"/>
  <c r="R418" i="1"/>
  <c r="K468" i="1"/>
  <c r="R468" i="1"/>
  <c r="K516" i="1"/>
  <c r="R516" i="1"/>
  <c r="S9" i="1"/>
  <c r="S8" i="1" s="1"/>
  <c r="O986" i="1"/>
  <c r="K118" i="1"/>
  <c r="R118" i="1"/>
  <c r="K35" i="1"/>
  <c r="R35" i="1"/>
  <c r="K290" i="1"/>
  <c r="R290" i="1"/>
  <c r="K497" i="1"/>
  <c r="R497" i="1"/>
  <c r="K138" i="1"/>
  <c r="R138" i="1"/>
  <c r="K399" i="1"/>
  <c r="R399" i="1"/>
  <c r="K563" i="1"/>
  <c r="R563" i="1"/>
  <c r="K226" i="1"/>
  <c r="R226" i="1"/>
  <c r="K505" i="1"/>
  <c r="R505" i="1"/>
  <c r="K91" i="1"/>
  <c r="R91" i="1"/>
  <c r="K299" i="1"/>
  <c r="R299" i="1"/>
  <c r="K56" i="1"/>
  <c r="R56" i="1"/>
  <c r="K464" i="1"/>
  <c r="R464" i="1"/>
  <c r="K98" i="1"/>
  <c r="R98" i="1"/>
  <c r="K245" i="1"/>
  <c r="R245" i="1"/>
  <c r="K107" i="1"/>
  <c r="R107" i="1"/>
  <c r="K250" i="1"/>
  <c r="R250" i="1"/>
  <c r="K316" i="1"/>
  <c r="R316" i="1"/>
  <c r="K367" i="1"/>
  <c r="R367" i="1"/>
  <c r="K423" i="1"/>
  <c r="R423" i="1"/>
  <c r="K472" i="1"/>
  <c r="R472" i="1"/>
  <c r="K520" i="1"/>
  <c r="R520" i="1"/>
  <c r="K65" i="1"/>
  <c r="R65" i="1"/>
  <c r="K79" i="1"/>
  <c r="R79" i="1"/>
  <c r="K215" i="1"/>
  <c r="R215" i="1"/>
  <c r="K449" i="1"/>
  <c r="R449" i="1"/>
  <c r="K220" i="1"/>
  <c r="R220" i="1"/>
  <c r="K453" i="1"/>
  <c r="R453" i="1"/>
  <c r="K566" i="1"/>
  <c r="R566" i="1"/>
  <c r="K52" i="1"/>
  <c r="R52" i="1"/>
  <c r="K407" i="1"/>
  <c r="R407" i="1"/>
  <c r="K95" i="1"/>
  <c r="R95" i="1"/>
  <c r="K307" i="1"/>
  <c r="R307" i="1"/>
  <c r="K413" i="1"/>
  <c r="R413" i="1"/>
  <c r="K59" i="1"/>
  <c r="R59" i="1"/>
  <c r="K314" i="1"/>
  <c r="R314" i="1"/>
  <c r="K61" i="1"/>
  <c r="R61" i="1"/>
  <c r="K63" i="1"/>
  <c r="R63" i="1"/>
  <c r="K178" i="1"/>
  <c r="R178" i="1"/>
  <c r="K262" i="1"/>
  <c r="R262" i="1"/>
  <c r="K320" i="1"/>
  <c r="R320" i="1"/>
  <c r="K429" i="1"/>
  <c r="R429" i="1"/>
  <c r="K477" i="1"/>
  <c r="R477" i="1"/>
  <c r="K526" i="1"/>
  <c r="R526" i="1"/>
  <c r="K23" i="1"/>
  <c r="H11" i="1"/>
  <c r="D422" i="1"/>
  <c r="H422" i="1" s="1"/>
  <c r="H106" i="1"/>
  <c r="H274" i="1"/>
  <c r="D577" i="1"/>
  <c r="H577" i="1" s="1"/>
  <c r="D542" i="1"/>
  <c r="H542" i="1" s="1"/>
  <c r="D75" i="1"/>
  <c r="H75" i="1" s="1"/>
  <c r="D548" i="1"/>
  <c r="H548" i="1" s="1"/>
  <c r="D366" i="1"/>
  <c r="H366" i="1" s="1"/>
  <c r="D534" i="1"/>
  <c r="H534" i="1" s="1"/>
  <c r="D406" i="1"/>
  <c r="H406" i="1" s="1"/>
  <c r="D86" i="1"/>
  <c r="H86" i="1" s="1"/>
  <c r="D90" i="1"/>
  <c r="H90" i="1" s="1"/>
  <c r="D39" i="1"/>
  <c r="H39" i="1" s="1"/>
  <c r="H225" i="1"/>
  <c r="D94" i="1"/>
  <c r="H94" i="1" s="1"/>
  <c r="D156" i="1"/>
  <c r="D150" i="1" s="1"/>
  <c r="D350" i="1"/>
  <c r="D412" i="1"/>
  <c r="H412" i="1" s="1"/>
  <c r="D97" i="1"/>
  <c r="H97" i="1" s="1"/>
  <c r="D311" i="1"/>
  <c r="H311" i="1" s="1"/>
  <c r="D934" i="1"/>
  <c r="H934" i="1" s="1"/>
  <c r="K934" i="1" s="1"/>
  <c r="D362" i="1"/>
  <c r="H362" i="1" s="1"/>
  <c r="D417" i="1"/>
  <c r="H417" i="1" s="1"/>
  <c r="D428" i="1"/>
  <c r="H428" i="1" s="1"/>
  <c r="H333" i="1"/>
  <c r="D394" i="1"/>
  <c r="H394" i="1" s="1"/>
  <c r="D555" i="1"/>
  <c r="H555" i="1" s="1"/>
  <c r="D525" i="1"/>
  <c r="H525" i="1" s="1"/>
  <c r="D507" i="1"/>
  <c r="H507" i="1" s="1"/>
  <c r="D488" i="1"/>
  <c r="H488" i="1" s="1"/>
  <c r="D476" i="1"/>
  <c r="H476" i="1" s="1"/>
  <c r="D381" i="1"/>
  <c r="D369" i="1"/>
  <c r="H369" i="1" s="1"/>
  <c r="H298" i="1"/>
  <c r="D82" i="1"/>
  <c r="H82" i="1" s="1"/>
  <c r="D319" i="1"/>
  <c r="H319" i="1" s="1"/>
  <c r="D287" i="1"/>
  <c r="H287" i="1" s="1"/>
  <c r="D26" i="1"/>
  <c r="H26" i="1" s="1"/>
  <c r="D51" i="1"/>
  <c r="H51" i="1" s="1"/>
  <c r="D11" i="1"/>
  <c r="R242" i="1" l="1"/>
  <c r="R234" i="1" s="1"/>
  <c r="R338" i="1"/>
  <c r="R114" i="1"/>
  <c r="R271" i="1"/>
  <c r="K234" i="1"/>
  <c r="H234" i="1"/>
  <c r="K296" i="1"/>
  <c r="R145" i="1"/>
  <c r="R266" i="1"/>
  <c r="D295" i="1"/>
  <c r="H295" i="1" s="1"/>
  <c r="K174" i="1"/>
  <c r="D269" i="1"/>
  <c r="H381" i="1"/>
  <c r="K381" i="1" s="1"/>
  <c r="K394" i="1"/>
  <c r="R394" i="1"/>
  <c r="K225" i="1"/>
  <c r="R225" i="1"/>
  <c r="K428" i="1"/>
  <c r="R428" i="1"/>
  <c r="K94" i="1"/>
  <c r="R94" i="1"/>
  <c r="K274" i="1"/>
  <c r="R274" i="1"/>
  <c r="K106" i="1"/>
  <c r="R106" i="1"/>
  <c r="K173" i="1"/>
  <c r="R173" i="1"/>
  <c r="K90" i="1"/>
  <c r="R90" i="1"/>
  <c r="K422" i="1"/>
  <c r="R422" i="1"/>
  <c r="K577" i="1"/>
  <c r="R577" i="1"/>
  <c r="K333" i="1"/>
  <c r="R333" i="1"/>
  <c r="K82" i="1"/>
  <c r="R82" i="1"/>
  <c r="K39" i="1"/>
  <c r="R39" i="1"/>
  <c r="K253" i="1"/>
  <c r="R253" i="1"/>
  <c r="K298" i="1"/>
  <c r="R298" i="1"/>
  <c r="K417" i="1"/>
  <c r="R417" i="1"/>
  <c r="K86" i="1"/>
  <c r="R86" i="1"/>
  <c r="K406" i="1"/>
  <c r="R406" i="1"/>
  <c r="K534" i="1"/>
  <c r="R534" i="1"/>
  <c r="K488" i="1"/>
  <c r="R488" i="1"/>
  <c r="K97" i="1"/>
  <c r="R97" i="1"/>
  <c r="K366" i="1"/>
  <c r="R366" i="1"/>
  <c r="K362" i="1"/>
  <c r="R362" i="1"/>
  <c r="K507" i="1"/>
  <c r="R507" i="1"/>
  <c r="K412" i="1"/>
  <c r="R412" i="1"/>
  <c r="K548" i="1"/>
  <c r="R548" i="1"/>
  <c r="K369" i="1"/>
  <c r="R369" i="1"/>
  <c r="K476" i="1"/>
  <c r="R476" i="1"/>
  <c r="K51" i="1"/>
  <c r="R51" i="1"/>
  <c r="K113" i="1"/>
  <c r="R113" i="1"/>
  <c r="K525" i="1"/>
  <c r="R525" i="1"/>
  <c r="K75" i="1"/>
  <c r="R75" i="1"/>
  <c r="K319" i="1"/>
  <c r="R319" i="1"/>
  <c r="K311" i="1"/>
  <c r="R311" i="1"/>
  <c r="K26" i="1"/>
  <c r="R26" i="1"/>
  <c r="K287" i="1"/>
  <c r="R287" i="1"/>
  <c r="K555" i="1"/>
  <c r="R555" i="1"/>
  <c r="K542" i="1"/>
  <c r="R542" i="1"/>
  <c r="D349" i="1"/>
  <c r="H350" i="1"/>
  <c r="H150" i="1"/>
  <c r="H156" i="1"/>
  <c r="H10" i="1"/>
  <c r="H142" i="1"/>
  <c r="H144" i="1"/>
  <c r="H965" i="1"/>
  <c r="K965" i="1" s="1"/>
  <c r="H962" i="1"/>
  <c r="H963" i="1"/>
  <c r="K963" i="1" s="1"/>
  <c r="H967" i="1"/>
  <c r="K967" i="1" s="1"/>
  <c r="D411" i="1"/>
  <c r="H411" i="1" s="1"/>
  <c r="H966" i="1"/>
  <c r="K966" i="1" s="1"/>
  <c r="R934" i="1"/>
  <c r="D105" i="1"/>
  <c r="H105" i="1" s="1"/>
  <c r="D416" i="1"/>
  <c r="H416" i="1" s="1"/>
  <c r="G927" i="1"/>
  <c r="D541" i="1"/>
  <c r="H541" i="1" s="1"/>
  <c r="F926" i="1"/>
  <c r="F986" i="1" s="1"/>
  <c r="H189" i="1"/>
  <c r="D361" i="1"/>
  <c r="D576" i="1"/>
  <c r="H576" i="1" s="1"/>
  <c r="L926" i="1"/>
  <c r="D533" i="1"/>
  <c r="H533" i="1" s="1"/>
  <c r="E926" i="1"/>
  <c r="E986" i="1" s="1"/>
  <c r="E927" i="1"/>
  <c r="E987" i="1" s="1"/>
  <c r="F948" i="1"/>
  <c r="E948" i="1"/>
  <c r="E992" i="1" s="1"/>
  <c r="F952" i="1"/>
  <c r="G952" i="1"/>
  <c r="H270" i="1"/>
  <c r="O926" i="1"/>
  <c r="G948" i="1"/>
  <c r="E952" i="1"/>
  <c r="E993" i="1" s="1"/>
  <c r="D365" i="1"/>
  <c r="H365" i="1" s="1"/>
  <c r="G944" i="1"/>
  <c r="L927" i="1"/>
  <c r="I927" i="1"/>
  <c r="I926" i="1"/>
  <c r="D74" i="1"/>
  <c r="H74" i="1" s="1"/>
  <c r="D376" i="1"/>
  <c r="H376" i="1" s="1"/>
  <c r="D427" i="1"/>
  <c r="H427" i="1" s="1"/>
  <c r="D393" i="1"/>
  <c r="H393" i="1" s="1"/>
  <c r="D524" i="1"/>
  <c r="H524" i="1" s="1"/>
  <c r="D554" i="1"/>
  <c r="H554" i="1" s="1"/>
  <c r="D10" i="1"/>
  <c r="D50" i="1"/>
  <c r="H50" i="1" s="1"/>
  <c r="D252" i="1" l="1"/>
  <c r="H361" i="1"/>
  <c r="D360" i="1"/>
  <c r="H360" i="1" s="1"/>
  <c r="H349" i="1"/>
  <c r="K349" i="1" s="1"/>
  <c r="D348" i="1"/>
  <c r="H348" i="1" s="1"/>
  <c r="D141" i="1"/>
  <c r="H141" i="1" s="1"/>
  <c r="R141" i="1" s="1"/>
  <c r="R381" i="1"/>
  <c r="D405" i="1"/>
  <c r="H405" i="1" s="1"/>
  <c r="K405" i="1" s="1"/>
  <c r="K156" i="1"/>
  <c r="R156" i="1"/>
  <c r="K105" i="1"/>
  <c r="R105" i="1"/>
  <c r="K150" i="1"/>
  <c r="R150" i="1"/>
  <c r="K74" i="1"/>
  <c r="R74" i="1"/>
  <c r="K416" i="1"/>
  <c r="R416" i="1"/>
  <c r="K350" i="1"/>
  <c r="R350" i="1"/>
  <c r="K533" i="1"/>
  <c r="R533" i="1"/>
  <c r="K411" i="1"/>
  <c r="R411" i="1"/>
  <c r="K295" i="1"/>
  <c r="R295" i="1"/>
  <c r="K576" i="1"/>
  <c r="R576" i="1"/>
  <c r="K189" i="1"/>
  <c r="R189" i="1"/>
  <c r="K144" i="1"/>
  <c r="R144" i="1"/>
  <c r="K361" i="1"/>
  <c r="R361" i="1"/>
  <c r="K393" i="1"/>
  <c r="R393" i="1"/>
  <c r="K427" i="1"/>
  <c r="R427" i="1"/>
  <c r="K541" i="1"/>
  <c r="R541" i="1"/>
  <c r="K142" i="1"/>
  <c r="R142" i="1"/>
  <c r="K50" i="1"/>
  <c r="R50" i="1"/>
  <c r="K365" i="1"/>
  <c r="R365" i="1"/>
  <c r="K554" i="1"/>
  <c r="R554" i="1"/>
  <c r="K524" i="1"/>
  <c r="R524" i="1"/>
  <c r="K270" i="1"/>
  <c r="R270" i="1"/>
  <c r="K376" i="1"/>
  <c r="R376" i="1"/>
  <c r="K962" i="1"/>
  <c r="R962" i="1"/>
  <c r="G987" i="1"/>
  <c r="G985" i="1" s="1"/>
  <c r="G925" i="1"/>
  <c r="G924" i="1" s="1"/>
  <c r="G923" i="1" s="1"/>
  <c r="G981" i="1" s="1"/>
  <c r="E985" i="1"/>
  <c r="H964" i="1"/>
  <c r="K964" i="1" s="1"/>
  <c r="R965" i="1"/>
  <c r="I925" i="1"/>
  <c r="I924" i="1" s="1"/>
  <c r="P927" i="1"/>
  <c r="R967" i="1"/>
  <c r="L925" i="1"/>
  <c r="L924" i="1" s="1"/>
  <c r="R966" i="1"/>
  <c r="J926" i="1"/>
  <c r="R963" i="1"/>
  <c r="P926" i="1"/>
  <c r="D149" i="1"/>
  <c r="H149" i="1" s="1"/>
  <c r="D540" i="1"/>
  <c r="H540" i="1" s="1"/>
  <c r="E925" i="1"/>
  <c r="E924" i="1" s="1"/>
  <c r="H269" i="1"/>
  <c r="F944" i="1"/>
  <c r="F927" i="1"/>
  <c r="D926" i="1"/>
  <c r="M926" i="1"/>
  <c r="O927" i="1"/>
  <c r="O925" i="1" s="1"/>
  <c r="O924" i="1" s="1"/>
  <c r="E994" i="1"/>
  <c r="D928" i="1"/>
  <c r="S944" i="1"/>
  <c r="M927" i="1"/>
  <c r="S927" i="1" s="1"/>
  <c r="D392" i="1"/>
  <c r="D426" i="1"/>
  <c r="H426" i="1" s="1"/>
  <c r="D553" i="1"/>
  <c r="H553" i="1" s="1"/>
  <c r="D49" i="1"/>
  <c r="H49" i="1" s="1"/>
  <c r="R349" i="1" l="1"/>
  <c r="D104" i="1"/>
  <c r="H104" i="1" s="1"/>
  <c r="K104" i="1" s="1"/>
  <c r="K348" i="1"/>
  <c r="R348" i="1"/>
  <c r="K141" i="1"/>
  <c r="H392" i="1"/>
  <c r="R392" i="1" s="1"/>
  <c r="R405" i="1"/>
  <c r="K149" i="1"/>
  <c r="R149" i="1"/>
  <c r="K360" i="1"/>
  <c r="R360" i="1"/>
  <c r="K540" i="1"/>
  <c r="R540" i="1"/>
  <c r="K49" i="1"/>
  <c r="R49" i="1"/>
  <c r="K553" i="1"/>
  <c r="R553" i="1"/>
  <c r="K426" i="1"/>
  <c r="R426" i="1"/>
  <c r="K269" i="1"/>
  <c r="R269" i="1"/>
  <c r="H9" i="1"/>
  <c r="K961" i="1"/>
  <c r="H961" i="1"/>
  <c r="D986" i="1"/>
  <c r="H926" i="1"/>
  <c r="K926" i="1" s="1"/>
  <c r="D988" i="1"/>
  <c r="H988" i="1" s="1"/>
  <c r="H928" i="1"/>
  <c r="K928" i="1" s="1"/>
  <c r="F925" i="1"/>
  <c r="F924" i="1" s="1"/>
  <c r="F923" i="1" s="1"/>
  <c r="F981" i="1" s="1"/>
  <c r="F987" i="1"/>
  <c r="F985" i="1" s="1"/>
  <c r="G984" i="1"/>
  <c r="G980" i="1" s="1"/>
  <c r="G920" i="1"/>
  <c r="I985" i="1"/>
  <c r="I923" i="1"/>
  <c r="L923" i="1"/>
  <c r="R964" i="1"/>
  <c r="R961" i="1" s="1"/>
  <c r="S926" i="1"/>
  <c r="M925" i="1"/>
  <c r="Q926" i="1"/>
  <c r="P925" i="1"/>
  <c r="J927" i="1"/>
  <c r="O923" i="1"/>
  <c r="N926" i="1"/>
  <c r="H252" i="1"/>
  <c r="F921" i="1"/>
  <c r="L921" i="1"/>
  <c r="D952" i="1"/>
  <c r="O921" i="1"/>
  <c r="D375" i="1"/>
  <c r="H375" i="1" s="1"/>
  <c r="D927" i="1"/>
  <c r="D948" i="1"/>
  <c r="E944" i="1"/>
  <c r="E991" i="1" s="1"/>
  <c r="I921" i="1"/>
  <c r="D425" i="1"/>
  <c r="H425" i="1" s="1"/>
  <c r="D9" i="1"/>
  <c r="K392" i="1" l="1"/>
  <c r="D103" i="1"/>
  <c r="H103" i="1" s="1"/>
  <c r="R103" i="1" s="1"/>
  <c r="R104" i="1"/>
  <c r="D970" i="1"/>
  <c r="H970" i="1"/>
  <c r="K425" i="1"/>
  <c r="R425" i="1"/>
  <c r="K375" i="1"/>
  <c r="R375" i="1"/>
  <c r="K252" i="1"/>
  <c r="R252" i="1"/>
  <c r="K103" i="1"/>
  <c r="E990" i="1"/>
  <c r="E984" i="1" s="1"/>
  <c r="D374" i="1"/>
  <c r="H374" i="1" s="1"/>
  <c r="F984" i="1"/>
  <c r="F980" i="1" s="1"/>
  <c r="R926" i="1"/>
  <c r="O985" i="1"/>
  <c r="H986" i="1"/>
  <c r="J988" i="1"/>
  <c r="M988" i="1"/>
  <c r="K988" i="1"/>
  <c r="N988" i="1"/>
  <c r="P988" i="1"/>
  <c r="R928" i="1"/>
  <c r="Q927" i="1"/>
  <c r="D987" i="1"/>
  <c r="H987" i="1" s="1"/>
  <c r="H927" i="1"/>
  <c r="K927" i="1" s="1"/>
  <c r="D993" i="1"/>
  <c r="H993" i="1" s="1"/>
  <c r="J993" i="1" s="1"/>
  <c r="H952" i="1"/>
  <c r="D992" i="1"/>
  <c r="H992" i="1" s="1"/>
  <c r="J992" i="1" s="1"/>
  <c r="H948" i="1"/>
  <c r="D944" i="1"/>
  <c r="E921" i="1"/>
  <c r="E918" i="1" s="1"/>
  <c r="O920" i="1"/>
  <c r="I920" i="1"/>
  <c r="L920" i="1"/>
  <c r="F920" i="1"/>
  <c r="D148" i="1"/>
  <c r="S925" i="1"/>
  <c r="M924" i="1"/>
  <c r="J925" i="1"/>
  <c r="Q925" i="1" s="1"/>
  <c r="N927" i="1"/>
  <c r="D925" i="1"/>
  <c r="H925" i="1" s="1"/>
  <c r="P924" i="1"/>
  <c r="E923" i="1"/>
  <c r="E981" i="1" s="1"/>
  <c r="E980" i="1" l="1"/>
  <c r="H971" i="1"/>
  <c r="K374" i="1"/>
  <c r="R374" i="1"/>
  <c r="R943" i="1" s="1"/>
  <c r="K993" i="1"/>
  <c r="P993" i="1"/>
  <c r="N993" i="1"/>
  <c r="K992" i="1"/>
  <c r="P992" i="1"/>
  <c r="D102" i="1"/>
  <c r="H102" i="1" s="1"/>
  <c r="R102" i="1" s="1"/>
  <c r="H148" i="1"/>
  <c r="K925" i="1"/>
  <c r="D943" i="1"/>
  <c r="H943" i="1" s="1"/>
  <c r="K943" i="1" s="1"/>
  <c r="D985" i="1"/>
  <c r="M986" i="1"/>
  <c r="J986" i="1"/>
  <c r="K986" i="1"/>
  <c r="N986" i="1"/>
  <c r="J987" i="1"/>
  <c r="M987" i="1"/>
  <c r="K987" i="1"/>
  <c r="P987" i="1"/>
  <c r="D991" i="1"/>
  <c r="H944" i="1"/>
  <c r="M992" i="1"/>
  <c r="N992" i="1"/>
  <c r="P986" i="1"/>
  <c r="N987" i="1"/>
  <c r="L985" i="1"/>
  <c r="M993" i="1"/>
  <c r="E920" i="1"/>
  <c r="J924" i="1"/>
  <c r="N924" i="1" s="1"/>
  <c r="N925" i="1"/>
  <c r="S924" i="1"/>
  <c r="R927" i="1"/>
  <c r="D924" i="1"/>
  <c r="H924" i="1" s="1"/>
  <c r="D956" i="1"/>
  <c r="K148" i="1" l="1"/>
  <c r="R148" i="1"/>
  <c r="D8" i="1"/>
  <c r="D921" i="1" s="1"/>
  <c r="K102" i="1"/>
  <c r="H8" i="1"/>
  <c r="H916" i="1" s="1"/>
  <c r="H918" i="1" s="1"/>
  <c r="K924" i="1"/>
  <c r="H985" i="1"/>
  <c r="N985" i="1" s="1"/>
  <c r="D994" i="1"/>
  <c r="H994" i="1" s="1"/>
  <c r="J994" i="1" s="1"/>
  <c r="H956" i="1"/>
  <c r="I984" i="1"/>
  <c r="O984" i="1"/>
  <c r="O980" i="1" s="1"/>
  <c r="H991" i="1"/>
  <c r="R944" i="1"/>
  <c r="M923" i="1"/>
  <c r="S923" i="1" s="1"/>
  <c r="O981" i="1" s="1"/>
  <c r="S921" i="1"/>
  <c r="M921" i="1"/>
  <c r="J974" i="1"/>
  <c r="R925" i="1"/>
  <c r="R924" i="1"/>
  <c r="Q924" i="1"/>
  <c r="P921" i="1"/>
  <c r="P923" i="1"/>
  <c r="I981" i="1" s="1"/>
  <c r="D923" i="1"/>
  <c r="D981" i="1" s="1"/>
  <c r="I980" i="1" l="1"/>
  <c r="H990" i="1"/>
  <c r="J991" i="1"/>
  <c r="D990" i="1"/>
  <c r="P994" i="1"/>
  <c r="K994" i="1"/>
  <c r="N994" i="1"/>
  <c r="K991" i="1"/>
  <c r="P991" i="1"/>
  <c r="H923" i="1"/>
  <c r="H981" i="1" s="1"/>
  <c r="D984" i="1"/>
  <c r="M994" i="1"/>
  <c r="M985" i="1"/>
  <c r="J985" i="1"/>
  <c r="K985" i="1"/>
  <c r="P985" i="1"/>
  <c r="M920" i="1"/>
  <c r="S920" i="1"/>
  <c r="D920" i="1"/>
  <c r="P920" i="1"/>
  <c r="K947" i="1"/>
  <c r="P990" i="1" l="1"/>
  <c r="N990" i="1"/>
  <c r="K990" i="1"/>
  <c r="J990" i="1"/>
  <c r="H984" i="1"/>
  <c r="Q988" i="1" s="1"/>
  <c r="D980" i="1"/>
  <c r="R923" i="1"/>
  <c r="J981" i="1" s="1"/>
  <c r="Q947" i="1"/>
  <c r="N947" i="1"/>
  <c r="P984" i="1" l="1"/>
  <c r="P980" i="1" s="1"/>
  <c r="Q985" i="1"/>
  <c r="Q987" i="1"/>
  <c r="Q986" i="1"/>
  <c r="J984" i="1"/>
  <c r="J980" i="1" s="1"/>
  <c r="Q990" i="1"/>
  <c r="Q989" i="1"/>
  <c r="Q992" i="1"/>
  <c r="Q1002" i="1"/>
  <c r="Q994" i="1"/>
  <c r="Q1001" i="1"/>
  <c r="Q1000" i="1"/>
  <c r="Q993" i="1"/>
  <c r="Q999" i="1"/>
  <c r="Q995" i="1"/>
  <c r="Q998" i="1"/>
  <c r="Q997" i="1"/>
  <c r="Q996" i="1"/>
  <c r="K984" i="1"/>
  <c r="K980" i="1" s="1"/>
  <c r="H980" i="1"/>
  <c r="Q943" i="1"/>
  <c r="N943" i="1"/>
  <c r="K944" i="1"/>
  <c r="Q944" i="1"/>
  <c r="N944" i="1"/>
  <c r="Q991" i="1" l="1"/>
  <c r="N991" i="1"/>
  <c r="M991" i="1"/>
  <c r="M990" i="1" s="1"/>
  <c r="L984" i="1" l="1"/>
  <c r="J975" i="1"/>
  <c r="J923" i="1"/>
  <c r="L981" i="1" s="1"/>
  <c r="N921" i="1"/>
  <c r="Q921" i="1"/>
  <c r="J921" i="1"/>
  <c r="L980" i="1" l="1"/>
  <c r="Q984" i="1"/>
  <c r="Q980" i="1" s="1"/>
  <c r="N984" i="1"/>
  <c r="N980" i="1" s="1"/>
  <c r="M984" i="1"/>
  <c r="K923" i="1"/>
  <c r="M981" i="1" s="1"/>
  <c r="J920" i="1"/>
  <c r="Q923" i="1"/>
  <c r="Q920" i="1" s="1"/>
  <c r="N923" i="1"/>
  <c r="N920" i="1" s="1"/>
  <c r="M980" i="1" l="1"/>
  <c r="H974" i="1"/>
  <c r="L974" i="1" s="1"/>
  <c r="K12" i="1" l="1"/>
  <c r="K11" i="1" s="1"/>
  <c r="K10" i="1" s="1"/>
  <c r="K9" i="1" s="1"/>
  <c r="K8" i="1" s="1"/>
  <c r="R12" i="1"/>
  <c r="R11" i="1" s="1"/>
  <c r="R10" i="1" s="1"/>
  <c r="R9" i="1" s="1"/>
  <c r="R8" i="1" s="1"/>
  <c r="AO13" i="1"/>
  <c r="AO12" i="1" s="1"/>
  <c r="AO11" i="1" s="1"/>
  <c r="AO10" i="1" s="1"/>
  <c r="AO9" i="1" s="1"/>
  <c r="AO8" i="1" s="1"/>
  <c r="H975" i="1"/>
  <c r="L975" i="1" s="1"/>
  <c r="H921" i="1"/>
  <c r="H920" i="1" s="1"/>
  <c r="R921" i="1" l="1"/>
  <c r="K921" i="1" l="1"/>
  <c r="K920" i="1" s="1"/>
  <c r="R920" i="1"/>
  <c r="AM12" i="1"/>
  <c r="AM11" i="1" s="1"/>
  <c r="AM10" i="1" s="1"/>
  <c r="AM9" i="1" s="1"/>
  <c r="AM8" i="1" s="1"/>
  <c r="AN12" i="1"/>
  <c r="AN11" i="1" s="1"/>
  <c r="AN10" i="1" s="1"/>
  <c r="AN9" i="1" s="1"/>
  <c r="AN8" i="1" s="1"/>
</calcChain>
</file>

<file path=xl/sharedStrings.xml><?xml version="1.0" encoding="utf-8"?>
<sst xmlns="http://schemas.openxmlformats.org/spreadsheetml/2006/main" count="6949" uniqueCount="1928">
  <si>
    <t>CODIGO</t>
  </si>
  <si>
    <t>NOMBRE</t>
  </si>
  <si>
    <t>SALDOINICIAL</t>
  </si>
  <si>
    <t>CREDITOS</t>
  </si>
  <si>
    <t>CONTRACREDITOS</t>
  </si>
  <si>
    <t>REDUCCIONES</t>
  </si>
  <si>
    <t>ADICIONES</t>
  </si>
  <si>
    <t>DEFINITIVO</t>
  </si>
  <si>
    <t>NETOCOMPROMETIDO</t>
  </si>
  <si>
    <t>PORCOMPROMETER</t>
  </si>
  <si>
    <t>GIROS</t>
  </si>
  <si>
    <t>CXPAGAR</t>
  </si>
  <si>
    <t>NETOCDP</t>
  </si>
  <si>
    <t>CDPXCOMPROMETER</t>
  </si>
  <si>
    <t>PORCOMPROMXCDP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</si>
  <si>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</si>
  <si>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</si>
  <si>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</si>
  <si>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</si>
  <si>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</si>
  <si>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</si>
  <si>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</si>
  <si>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</si>
  <si>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</si>
  <si>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</si>
  <si>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</si>
  <si>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</si>
  <si>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</si>
  <si>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</si>
  <si>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</si>
  <si>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</si>
  <si>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</si>
  <si>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</si>
  <si>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</si>
  <si>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</si>
  <si>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</si>
  <si>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</si>
  <si>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</si>
  <si>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</si>
  <si>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</si>
  <si>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</si>
  <si>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</si>
  <si>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</si>
  <si>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</si>
  <si>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</si>
  <si>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</si>
  <si>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</si>
  <si>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</si>
  <si>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</si>
  <si>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</si>
  <si>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</si>
  <si>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</si>
  <si>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</si>
  <si>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</si>
  <si>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</si>
  <si>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</si>
  <si>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</si>
  <si>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</si>
  <si>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</si>
  <si>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</si>
  <si>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</si>
  <si>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</si>
  <si>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</si>
  <si>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</si>
  <si>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</si>
  <si>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</si>
  <si>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</si>
  <si>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</si>
  <si>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</si>
  <si>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</si>
  <si>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</si>
  <si>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</si>
  <si>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</si>
  <si>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</si>
  <si>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</si>
  <si>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</si>
  <si>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</si>
  <si>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</si>
  <si>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</si>
  <si>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</si>
  <si>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</si>
  <si>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</si>
  <si>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</si>
  <si>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</si>
  <si>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</si>
  <si>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</si>
  <si>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</si>
  <si>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</si>
  <si>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</si>
  <si>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</si>
  <si>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</si>
  <si>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</si>
  <si>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</si>
  <si>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</si>
  <si>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</si>
  <si>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</si>
  <si>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</si>
  <si>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</si>
  <si>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</si>
  <si>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</si>
  <si>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</si>
  <si>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</si>
  <si>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</si>
  <si>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</si>
  <si>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</si>
  <si>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</si>
  <si>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</si>
  <si>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</si>
  <si>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</si>
  <si>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</si>
  <si>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</si>
  <si>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</si>
  <si>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</si>
  <si>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</si>
  <si>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</si>
  <si>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</si>
  <si>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</si>
  <si>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</si>
  <si>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</si>
  <si>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</si>
  <si>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</si>
  <si>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</si>
  <si>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</si>
  <si>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</si>
  <si>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</si>
  <si>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</si>
  <si>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</si>
  <si>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</si>
  <si>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</si>
  <si>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</si>
  <si>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</si>
  <si>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</si>
  <si>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</si>
  <si>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</si>
  <si>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</si>
  <si>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</si>
  <si>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</si>
  <si>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</si>
  <si>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</si>
  <si>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</si>
  <si>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</si>
  <si>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</si>
  <si>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</si>
  <si>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</si>
  <si>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</si>
  <si>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</si>
  <si>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</si>
  <si>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</si>
  <si>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</si>
  <si>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</si>
  <si>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</si>
  <si>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</si>
  <si>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</si>
  <si>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</si>
  <si>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</si>
  <si>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</si>
  <si>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</si>
  <si>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</si>
  <si>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</si>
  <si>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</si>
  <si>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</si>
  <si>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</si>
  <si>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</si>
  <si>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</si>
  <si>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</si>
  <si>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</si>
  <si>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</si>
  <si>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</si>
  <si>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</si>
  <si>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</si>
  <si>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</si>
  <si>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</si>
  <si>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</si>
  <si>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</si>
  <si>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</si>
  <si>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</si>
  <si>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</si>
  <si>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</si>
  <si>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</si>
  <si>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</si>
  <si>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</si>
  <si>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</si>
  <si>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</si>
  <si>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</si>
  <si>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</si>
  <si>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</si>
  <si>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</si>
  <si>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</si>
  <si>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</si>
  <si>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</si>
  <si>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</si>
  <si>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</si>
  <si>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</si>
  <si>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</si>
  <si>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</si>
  <si>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</si>
  <si>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</si>
  <si>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</si>
  <si>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</si>
  <si>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</si>
  <si>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</si>
  <si>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</si>
  <si>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</si>
  <si>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</si>
  <si>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</si>
  <si>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</si>
  <si>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</si>
  <si>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</si>
  <si>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</si>
  <si>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</si>
  <si>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</si>
  <si>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</si>
  <si>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</si>
  <si>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</si>
  <si>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</si>
  <si>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</si>
  <si>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</si>
  <si>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</si>
  <si>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</si>
  <si>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</si>
  <si>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</si>
  <si>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</si>
  <si>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</si>
  <si>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</si>
  <si>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</si>
  <si>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</si>
  <si>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</si>
  <si>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</si>
  <si>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</si>
  <si>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</si>
  <si>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</si>
  <si>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</si>
  <si>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</si>
  <si>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</si>
  <si>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</si>
  <si>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</si>
  <si>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</si>
  <si>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</si>
  <si>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</si>
  <si>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</si>
  <si>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</si>
  <si>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</si>
  <si>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</si>
  <si>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</si>
  <si>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</si>
  <si>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</si>
  <si>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</si>
  <si>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</si>
  <si>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</si>
  <si>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</si>
  <si>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</si>
  <si>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</si>
  <si>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</si>
  <si>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</si>
  <si>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</si>
  <si>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</si>
  <si>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</si>
  <si>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</si>
  <si>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</si>
  <si>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</si>
  <si>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</si>
  <si>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</si>
  <si>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</si>
  <si>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</si>
  <si>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</si>
  <si>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</si>
  <si>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</si>
  <si>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</si>
  <si>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</si>
  <si>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</si>
  <si>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</si>
  <si>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</si>
  <si>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</si>
  <si>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</si>
  <si>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</si>
  <si>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</si>
  <si>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</si>
  <si>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</si>
  <si>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</si>
  <si>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</si>
  <si>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</si>
  <si>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</si>
  <si>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</si>
  <si>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</si>
  <si>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</si>
  <si>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</si>
  <si>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</si>
  <si>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</si>
  <si>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</si>
  <si>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</si>
  <si>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</si>
  <si>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</si>
  <si>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</si>
  <si>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</si>
  <si>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</si>
  <si>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</si>
  <si>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</si>
  <si>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</si>
  <si>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</si>
  <si>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</si>
  <si>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</si>
  <si>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</si>
  <si>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</si>
  <si>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</si>
  <si>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</si>
  <si>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</si>
  <si>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</si>
  <si>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</si>
  <si>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</si>
  <si>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</si>
  <si>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</si>
  <si>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</si>
  <si>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</si>
  <si>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</si>
  <si>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</si>
  <si>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</si>
  <si>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</si>
  <si>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</si>
  <si>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</si>
  <si>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</si>
  <si>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</si>
  <si>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</si>
  <si>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</si>
  <si>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</si>
  <si>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</si>
  <si>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</si>
  <si>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</si>
  <si>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</si>
  <si>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</si>
  <si>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</si>
  <si>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</si>
  <si>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</si>
  <si>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</si>
  <si>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</si>
  <si>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</si>
  <si>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</si>
  <si>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</si>
  <si>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</si>
  <si>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</si>
  <si>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</si>
  <si>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</si>
  <si>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</si>
  <si>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</si>
  <si>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</si>
  <si>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</si>
  <si>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</si>
  <si>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</si>
  <si>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</si>
  <si>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</si>
  <si>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</si>
  <si>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</si>
  <si>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</si>
  <si>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</si>
  <si>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</si>
  <si>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</si>
  <si>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</si>
  <si>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</si>
  <si>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</si>
  <si>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</si>
  <si>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</si>
  <si>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</si>
  <si>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</si>
  <si>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</si>
  <si>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</si>
  <si>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</si>
  <si>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</si>
  <si>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</si>
  <si>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</si>
  <si>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</si>
  <si>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</si>
  <si>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</si>
  <si>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</si>
  <si>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</si>
  <si>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</si>
  <si>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</si>
  <si>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</si>
  <si>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</si>
  <si>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</si>
  <si>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</si>
  <si>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</si>
  <si>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</si>
  <si>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</si>
  <si>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</si>
  <si>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</si>
  <si>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</si>
  <si>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</si>
  <si>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</si>
  <si>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</si>
  <si>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</si>
  <si>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</si>
  <si>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</si>
  <si>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</si>
  <si>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</si>
  <si>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</si>
  <si>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</si>
  <si>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</si>
  <si>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</si>
  <si>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</si>
  <si>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</si>
  <si>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</si>
  <si>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</si>
  <si>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</si>
  <si>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</si>
  <si>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</si>
  <si>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</si>
  <si>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</si>
  <si>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</si>
  <si>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</si>
  <si>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</si>
  <si>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</si>
  <si>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</si>
  <si>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</si>
  <si>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</si>
  <si>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</si>
  <si>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</si>
  <si>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</si>
  <si>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</si>
  <si>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</si>
  <si>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</si>
  <si>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</si>
  <si>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</si>
  <si>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</si>
  <si>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</si>
  <si>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</si>
  <si>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</si>
  <si>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</si>
  <si>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</si>
  <si>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</si>
  <si>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</si>
  <si>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</si>
  <si>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</si>
  <si>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</si>
  <si>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</si>
  <si>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</si>
  <si>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</si>
  <si>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</si>
  <si>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</si>
  <si>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</si>
  <si>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</si>
  <si>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</si>
  <si>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</si>
  <si>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</si>
  <si>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</si>
  <si>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</si>
  <si>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</si>
  <si>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</si>
  <si>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</si>
  <si>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</si>
  <si>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</si>
  <si>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</si>
  <si>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</si>
  <si>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</si>
  <si>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</si>
  <si>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</si>
  <si>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</si>
  <si>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</si>
  <si>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</si>
  <si>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</si>
  <si>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</si>
  <si>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</si>
  <si>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</si>
  <si>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</si>
  <si>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</si>
  <si>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</si>
  <si>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</si>
  <si>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</si>
  <si>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</si>
  <si>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</si>
  <si>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</si>
  <si>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</si>
  <si>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</si>
  <si>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</si>
  <si>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</si>
  <si>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</si>
  <si>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</si>
  <si>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</si>
  <si>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</si>
  <si>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</si>
  <si>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</si>
  <si>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</si>
  <si>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</si>
  <si>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</si>
  <si>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</si>
  <si>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</si>
  <si>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</si>
  <si>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</si>
  <si>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</si>
  <si>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</si>
  <si>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</si>
  <si>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</si>
  <si>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</si>
  <si>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</si>
  <si>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</si>
  <si>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</si>
  <si>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</si>
  <si>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</si>
  <si>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</si>
  <si>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</si>
  <si>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</si>
  <si>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</si>
  <si>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</si>
  <si>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</si>
  <si>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</si>
  <si>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</si>
  <si>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</si>
  <si>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</si>
  <si>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</si>
  <si>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</si>
  <si>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</si>
  <si>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</si>
  <si>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</si>
  <si>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</si>
  <si>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</si>
  <si>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</si>
  <si>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</si>
  <si>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</si>
  <si>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</si>
  <si>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</si>
  <si>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</si>
  <si>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</si>
  <si>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</si>
  <si>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</si>
  <si>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</si>
  <si>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</si>
  <si>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</si>
  <si>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</si>
  <si>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</si>
  <si>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</si>
  <si>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</si>
  <si>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</si>
  <si>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</si>
  <si>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</si>
  <si>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</si>
  <si>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</si>
  <si>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</si>
  <si>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</si>
  <si>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</si>
  <si>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</si>
  <si>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</si>
  <si>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</si>
  <si>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</si>
  <si>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</si>
  <si>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</si>
  <si>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</si>
  <si>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</si>
  <si>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</si>
  <si>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</si>
  <si>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</si>
  <si>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</si>
  <si>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</si>
  <si>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</si>
  <si>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</si>
  <si>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</si>
  <si>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</si>
  <si>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</si>
  <si>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</si>
  <si>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</si>
  <si>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</si>
  <si>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</si>
  <si>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</si>
  <si>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</si>
  <si>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</si>
  <si>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</si>
  <si>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</si>
  <si>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</si>
  <si>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</si>
  <si>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</si>
  <si>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</si>
  <si>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</si>
  <si>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</si>
  <si>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</si>
  <si>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</si>
  <si>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</si>
  <si>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</si>
  <si>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</si>
  <si>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</si>
  <si>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</si>
  <si>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</si>
  <si>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</si>
  <si>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</si>
  <si>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</si>
  <si>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</si>
  <si>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</si>
  <si>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</si>
  <si>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</si>
  <si>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</si>
  <si>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</si>
  <si>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</si>
  <si>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</si>
  <si>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</si>
  <si>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</si>
  <si>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</si>
  <si>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</si>
  <si>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</si>
  <si>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</si>
  <si>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</si>
  <si>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</si>
  <si>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</si>
  <si>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</si>
  <si>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</si>
  <si>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</si>
  <si>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</si>
  <si>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</si>
  <si>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</si>
  <si>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</si>
  <si>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</si>
  <si>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</si>
  <si>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</si>
  <si>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</si>
  <si>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</si>
  <si>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</si>
  <si>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</si>
  <si>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</si>
  <si>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</si>
  <si>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</si>
  <si>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</si>
  <si>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</si>
  <si>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</si>
  <si>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</si>
  <si>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</si>
  <si>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</si>
  <si>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</si>
  <si>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</si>
  <si>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</si>
  <si>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</si>
  <si>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</si>
  <si>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</si>
  <si>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</si>
  <si>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</si>
  <si>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</si>
  <si>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</si>
  <si>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</si>
  <si>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</si>
  <si>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</si>
  <si>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</si>
  <si>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</si>
  <si>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</si>
  <si>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</si>
  <si>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</si>
  <si>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</si>
  <si>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</si>
  <si>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</si>
  <si>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</si>
  <si>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</si>
  <si>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</si>
  <si>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</si>
  <si>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</si>
  <si>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</si>
  <si>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</si>
  <si>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</si>
  <si>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</si>
  <si>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</si>
  <si>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</si>
  <si>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</si>
  <si>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</si>
  <si>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</si>
  <si>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</si>
  <si>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</si>
  <si>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</si>
  <si>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</si>
  <si>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</si>
  <si>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</si>
  <si>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</si>
  <si>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</si>
  <si>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</si>
  <si>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</si>
  <si>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</si>
  <si>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</si>
  <si>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</si>
  <si>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</si>
  <si>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</si>
  <si>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</si>
  <si>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</si>
  <si>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</si>
  <si>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</si>
  <si>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</si>
  <si>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</si>
  <si>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</si>
  <si>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</si>
  <si>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</si>
  <si>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</si>
  <si>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</si>
  <si>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</si>
  <si>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</si>
  <si>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</si>
  <si>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</si>
  <si>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</si>
  <si>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</si>
  <si>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</si>
  <si>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</si>
  <si>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</si>
  <si>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</si>
  <si>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</si>
  <si>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</si>
  <si>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</si>
  <si>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</si>
  <si>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</si>
  <si>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</si>
  <si>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</si>
  <si>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</si>
  <si>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</si>
  <si>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</si>
  <si>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</si>
  <si>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</si>
  <si>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</si>
  <si>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</si>
  <si>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</si>
  <si>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</si>
  <si>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</si>
  <si>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</si>
  <si>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</si>
  <si>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</si>
  <si>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</si>
  <si>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</si>
  <si>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</si>
  <si>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</si>
  <si>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</si>
  <si>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</si>
  <si>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</si>
  <si>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</si>
  <si>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</si>
  <si>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</si>
  <si>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</si>
  <si>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</si>
  <si>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</si>
  <si>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</si>
  <si>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</si>
  <si>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</si>
  <si>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</si>
  <si>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</si>
  <si>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</si>
  <si>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</si>
  <si>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</si>
  <si>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</si>
  <si>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</si>
  <si>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</si>
  <si>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</si>
  <si>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</si>
  <si>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</si>
  <si>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</si>
  <si>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</si>
  <si>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</si>
  <si>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</si>
  <si>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</si>
  <si>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</si>
  <si>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</si>
  <si>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</si>
  <si>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</si>
  <si>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</si>
  <si>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</si>
  <si>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</si>
  <si>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</si>
  <si>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</si>
  <si>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</si>
  <si>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</si>
  <si>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</si>
  <si>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</si>
  <si>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</si>
  <si>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</si>
  <si>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</si>
  <si>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</si>
  <si>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</si>
  <si>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</si>
  <si>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</si>
  <si>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</si>
  <si>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</si>
  <si>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</si>
  <si>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</si>
  <si>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</si>
  <si>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</si>
  <si>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</si>
  <si>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</si>
  <si>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</si>
  <si>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</si>
  <si>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</si>
  <si>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</si>
  <si>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</si>
  <si>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</si>
  <si>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</si>
  <si>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</si>
  <si>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</si>
  <si>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</si>
  <si>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</si>
  <si>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</si>
  <si>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</si>
  <si>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</si>
  <si>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</si>
  <si>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</si>
  <si>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</si>
  <si>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</si>
  <si>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</si>
  <si>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</si>
  <si>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</si>
  <si>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</si>
  <si>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</si>
  <si>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</si>
  <si>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</si>
  <si>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</si>
  <si>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</si>
  <si>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</si>
  <si>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</si>
  <si>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</si>
  <si>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</si>
  <si>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</si>
  <si>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</si>
  <si>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</si>
  <si>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</si>
  <si>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</si>
  <si>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</si>
  <si>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</si>
  <si>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</si>
  <si>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</si>
  <si>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</si>
  <si>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</si>
  <si>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</si>
  <si>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</si>
  <si>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</si>
  <si>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</si>
  <si>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</si>
  <si>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</si>
  <si>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</si>
  <si>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</si>
  <si>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</si>
  <si>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</si>
  <si>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</si>
  <si>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</si>
  <si>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</si>
  <si>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</si>
  <si>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</si>
  <si>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</si>
  <si>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</si>
  <si>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</si>
  <si>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</si>
  <si>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</si>
  <si>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</si>
  <si>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</si>
  <si>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</si>
  <si>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</si>
  <si>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</si>
  <si>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</si>
  <si>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</si>
  <si>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</si>
  <si>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</si>
  <si>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</si>
  <si>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</si>
  <si>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</si>
  <si>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</si>
  <si>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</si>
  <si>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</si>
  <si>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</si>
  <si>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</si>
  <si>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</si>
  <si>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</si>
  <si>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</si>
  <si>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</si>
  <si>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</si>
  <si>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</si>
  <si>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</si>
  <si>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</si>
  <si>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</si>
  <si>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</si>
  <si>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</si>
  <si>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</si>
  <si>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</si>
  <si>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</si>
  <si>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</si>
  <si>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</si>
  <si>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</si>
  <si>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</si>
  <si>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</si>
  <si>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</si>
  <si>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</si>
  <si>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</si>
  <si>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</si>
  <si>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</si>
  <si>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</si>
  <si>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</si>
  <si>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</si>
  <si>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</si>
  <si>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</si>
  <si>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</si>
  <si>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</si>
  <si>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</si>
  <si>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</si>
  <si>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</si>
  <si>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</si>
  <si>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</si>
  <si>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</si>
  <si>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</si>
  <si>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</si>
  <si>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</si>
  <si>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</si>
  <si>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</si>
  <si>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</si>
  <si>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</si>
  <si>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</si>
  <si>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</si>
  <si>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</si>
  <si>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</si>
  <si>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</si>
  <si>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</si>
  <si>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</si>
  <si>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</si>
  <si>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</si>
  <si>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</si>
  <si>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</si>
  <si>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</si>
  <si>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</si>
  <si>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</si>
  <si>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</si>
  <si>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</si>
  <si>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</si>
  <si>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</si>
  <si>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</si>
  <si>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</si>
  <si>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</si>
  <si>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</si>
  <si>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</si>
  <si>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</si>
  <si>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</si>
  <si>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</si>
  <si>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</si>
  <si>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</si>
  <si>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</si>
  <si>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</si>
  <si>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</si>
  <si>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</si>
  <si>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</si>
  <si>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</si>
  <si>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</si>
  <si>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</si>
  <si>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</si>
  <si>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</si>
  <si>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</si>
  <si>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</si>
  <si>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</si>
  <si>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</si>
  <si>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</si>
  <si>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</si>
  <si>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</si>
  <si>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</si>
  <si>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</si>
  <si>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</si>
  <si>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</si>
  <si>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</si>
  <si>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</si>
  <si>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</si>
  <si>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</si>
  <si>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</si>
  <si>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</si>
  <si>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</si>
  <si>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</si>
  <si>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</si>
  <si>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</si>
  <si>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</si>
  <si>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</si>
  <si>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</si>
  <si>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</si>
  <si>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</si>
  <si>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</si>
  <si>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</si>
  <si>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</si>
  <si>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</si>
  <si>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</si>
  <si>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</si>
  <si>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</si>
  <si>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</si>
  <si>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</si>
  <si>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</si>
  <si>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</si>
  <si>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</si>
  <si>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</si>
  <si>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</si>
  <si>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</si>
  <si>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</si>
  <si>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</si>
  <si>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</si>
  <si>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</si>
  <si>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</si>
  <si>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</si>
  <si>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</si>
  <si>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</si>
  <si>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</si>
  <si>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</si>
  <si>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</si>
  <si>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</si>
  <si>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</si>
  <si>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</si>
  <si>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</si>
  <si>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</si>
  <si>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</si>
  <si>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</si>
  <si>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</si>
  <si>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</si>
  <si>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</si>
  <si>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</si>
  <si>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</si>
  <si>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</si>
  <si>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</si>
  <si>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</si>
  <si>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</si>
  <si>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</si>
  <si>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</si>
  <si>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</si>
  <si>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</si>
  <si>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</si>
  <si>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</si>
  <si>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</si>
  <si>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</si>
  <si>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</si>
  <si>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</si>
  <si>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</si>
  <si>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</si>
  <si>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</si>
  <si>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</si>
  <si>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</si>
  <si>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</si>
  <si>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</si>
  <si>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</si>
  <si>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</si>
  <si>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</si>
  <si>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</si>
  <si>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</si>
  <si>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</si>
  <si>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</si>
  <si>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</si>
  <si>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</si>
  <si>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</si>
  <si>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</si>
  <si>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</si>
  <si>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</si>
  <si>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</si>
  <si>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</si>
  <si>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</si>
  <si>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</si>
  <si>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</si>
  <si>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</si>
  <si>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</si>
  <si>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</si>
  <si>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</si>
  <si>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</si>
  <si>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</si>
  <si>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</si>
  <si>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</si>
  <si>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</si>
  <si>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</si>
  <si>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</si>
  <si>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</si>
  <si>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</si>
  <si>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</si>
  <si>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</si>
  <si>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</si>
  <si>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</si>
  <si>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</si>
  <si>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</si>
  <si>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</si>
  <si>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</si>
  <si>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</si>
  <si>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</si>
  <si>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</si>
  <si>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</si>
  <si>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</si>
  <si>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</si>
  <si>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</si>
  <si>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</si>
  <si>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</si>
  <si>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</si>
  <si>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</si>
  <si>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</si>
  <si>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</si>
  <si>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</si>
  <si>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</si>
  <si>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</si>
  <si>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</si>
  <si>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</si>
  <si>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</si>
  <si>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</si>
  <si>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</si>
  <si>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</si>
  <si>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</si>
  <si>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</si>
  <si>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</si>
  <si>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</si>
  <si>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</si>
  <si>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</si>
  <si>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</si>
  <si>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</si>
  <si>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</si>
  <si>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</si>
  <si>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</si>
  <si>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</si>
  <si>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</si>
  <si>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</si>
  <si>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</si>
  <si>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</si>
  <si>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</si>
  <si>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</si>
  <si>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</si>
  <si>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</si>
  <si>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</si>
  <si>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</si>
  <si>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</si>
  <si>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</si>
  <si>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</si>
  <si>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</si>
  <si>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</si>
  <si>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</si>
  <si>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</si>
  <si>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</si>
  <si>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</si>
  <si>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</si>
  <si>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</si>
  <si>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</si>
  <si>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</si>
  <si>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</si>
  <si>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</si>
  <si>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</si>
  <si>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</si>
  <si>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</si>
  <si>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</si>
  <si>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</si>
  <si>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</si>
  <si>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</si>
  <si>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</si>
  <si>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</si>
  <si>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</si>
  <si>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</si>
  <si>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</si>
  <si>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</si>
  <si>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</si>
  <si>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</si>
  <si>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</si>
  <si>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</si>
  <si>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</si>
  <si>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</si>
  <si>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</si>
  <si>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</si>
  <si>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</si>
  <si>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</si>
  <si>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</si>
  <si>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</si>
  <si>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</si>
  <si>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</si>
  <si>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</si>
  <si>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</si>
  <si>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</si>
  <si>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</si>
  <si>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</si>
  <si>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</si>
  <si>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</si>
  <si>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</si>
  <si>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</si>
  <si>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</si>
  <si>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</si>
  <si>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</si>
  <si>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</si>
  <si>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</si>
  <si>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</si>
  <si>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</si>
  <si>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</si>
  <si>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</si>
  <si>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</si>
  <si>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</si>
  <si>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</si>
  <si>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</si>
  <si>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</si>
  <si>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</si>
  <si>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</si>
  <si>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</si>
  <si>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</si>
  <si>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</si>
  <si>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</si>
  <si>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</si>
  <si>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</si>
  <si>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</si>
  <si>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</si>
  <si>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</si>
  <si>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</si>
  <si>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</si>
  <si>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</si>
  <si>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</si>
  <si>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</si>
  <si>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</si>
  <si>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</si>
  <si>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</si>
  <si>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</si>
  <si>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</si>
  <si>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</si>
  <si>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</si>
  <si>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</si>
  <si>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</si>
  <si>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</si>
  <si>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</si>
  <si>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</si>
  <si>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</si>
  <si>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</si>
  <si>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</si>
  <si>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</si>
  <si>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</si>
  <si>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</si>
  <si>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</si>
  <si>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</si>
  <si>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</si>
  <si>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</si>
  <si>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</si>
  <si>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</si>
  <si>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</si>
  <si>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</si>
  <si>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</si>
  <si>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</si>
  <si>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</si>
  <si>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</si>
  <si>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</si>
  <si>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</si>
  <si>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</si>
  <si>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</si>
  <si>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</si>
  <si>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</si>
  <si>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</si>
  <si>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</si>
  <si>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</si>
  <si>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</si>
  <si>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</si>
  <si>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</si>
  <si>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</si>
  <si>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</si>
  <si>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</si>
  <si>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</si>
  <si>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</si>
  <si>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</si>
  <si>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</si>
  <si>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</si>
  <si>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</si>
  <si>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</si>
  <si>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</si>
  <si>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</si>
  <si>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</si>
  <si>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</si>
  <si>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</si>
  <si>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</si>
  <si>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</si>
  <si>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</si>
  <si>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</si>
  <si>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</si>
  <si>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</si>
  <si>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</si>
  <si>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</si>
  <si>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</si>
  <si>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</si>
  <si>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</si>
  <si>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</si>
  <si>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</si>
  <si>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</si>
  <si>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</si>
  <si>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</si>
  <si>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</si>
  <si>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</si>
  <si>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</si>
  <si>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</si>
  <si>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</si>
  <si>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</si>
  <si>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</si>
  <si>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</si>
  <si>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</si>
  <si>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</si>
  <si>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</si>
  <si>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</si>
  <si>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</si>
  <si>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</si>
  <si>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</si>
  <si>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</si>
  <si>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</si>
  <si>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</si>
  <si>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</si>
  <si>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</si>
  <si>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</si>
  <si>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</si>
  <si>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</si>
  <si>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</si>
  <si>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</si>
  <si>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</si>
  <si>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</si>
  <si>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</si>
  <si>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</si>
  <si>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</si>
  <si>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</si>
  <si>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</si>
  <si>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</si>
  <si>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</si>
  <si>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</si>
  <si>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</si>
  <si>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</si>
  <si>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</si>
  <si>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</si>
  <si>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</si>
  <si>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</si>
  <si>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</si>
  <si>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</si>
  <si>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</si>
  <si>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</si>
  <si>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</si>
  <si>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</si>
  <si>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</si>
  <si>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</si>
  <si>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</si>
  <si>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</si>
  <si>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</si>
  <si>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</si>
  <si>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</si>
  <si>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VALORPAC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</si>
  <si>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</si>
  <si>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</si>
  <si>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</si>
  <si>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</si>
  <si>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</si>
  <si>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</si>
  <si>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</si>
  <si>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</si>
  <si>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</si>
  <si>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</si>
  <si>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</si>
  <si>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</si>
  <si>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</si>
  <si>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</si>
  <si>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</si>
  <si>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</si>
  <si>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</si>
  <si>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</si>
  <si>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</si>
  <si>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</si>
  <si>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</si>
  <si>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</si>
  <si>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</si>
  <si>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</si>
  <si>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</si>
  <si>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</si>
  <si>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</si>
  <si>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</si>
  <si>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</si>
  <si>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</si>
  <si>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</si>
  <si>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</si>
  <si>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</si>
  <si>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</si>
  <si>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</si>
  <si>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</si>
  <si>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</si>
  <si>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</si>
  <si>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</si>
  <si>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</si>
  <si>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</si>
  <si>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</si>
  <si>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</si>
  <si>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</si>
  <si>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</si>
  <si>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</si>
  <si>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</si>
  <si>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</si>
  <si>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</si>
  <si>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</si>
  <si>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</si>
  <si>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</si>
  <si>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</si>
  <si>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</si>
  <si>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</si>
  <si>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</si>
  <si>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</si>
  <si>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</si>
  <si>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</si>
  <si>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</si>
  <si>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</si>
  <si>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</si>
  <si>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</si>
  <si>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</si>
  <si>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</si>
  <si>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</si>
  <si>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</si>
  <si>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</si>
  <si>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</si>
  <si>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</si>
  <si>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</si>
  <si>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</si>
  <si>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</si>
  <si>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</si>
  <si>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</si>
  <si>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</si>
  <si>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</si>
  <si>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</si>
  <si>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</si>
  <si>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</si>
  <si>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</si>
  <si>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</si>
  <si>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</si>
  <si>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</si>
  <si>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</si>
  <si>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</si>
  <si>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</si>
  <si>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</si>
  <si>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</si>
  <si>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</si>
  <si>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</si>
  <si>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</si>
  <si>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</si>
  <si>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</si>
  <si>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</si>
  <si>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</si>
  <si>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</si>
  <si>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</si>
  <si>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</si>
  <si>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</si>
  <si>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</si>
  <si>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</si>
  <si>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</si>
  <si>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</si>
  <si>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</si>
  <si>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</si>
  <si>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</si>
  <si>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</si>
  <si>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</si>
  <si>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</si>
  <si>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</si>
  <si>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</si>
  <si>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</si>
  <si>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</si>
  <si>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</si>
  <si>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</si>
  <si>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</si>
  <si>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</si>
  <si>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</si>
  <si>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</si>
  <si>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</si>
  <si>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</si>
  <si>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</si>
  <si>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</si>
  <si>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</si>
  <si>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</si>
  <si>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</si>
  <si>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</si>
  <si>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</si>
  <si>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</si>
  <si>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</si>
  <si>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</si>
  <si>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</si>
  <si>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</si>
  <si>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</si>
  <si>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</si>
  <si>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</si>
  <si>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</si>
  <si>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</si>
  <si>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</si>
  <si>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</si>
  <si>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</si>
  <si>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</si>
  <si>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</si>
  <si>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</si>
  <si>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</si>
  <si>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</si>
  <si>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</si>
  <si>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</si>
  <si>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</si>
  <si>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</si>
  <si>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</si>
  <si>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</si>
  <si>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</si>
  <si>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</si>
  <si>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</si>
  <si>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</si>
  <si>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</si>
  <si>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</si>
  <si>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</si>
  <si>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</si>
  <si>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</si>
  <si>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</si>
  <si>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</si>
  <si>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</si>
  <si>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</si>
  <si>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</si>
  <si>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</si>
  <si>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</si>
  <si>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</si>
  <si>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</si>
  <si>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</si>
  <si>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</si>
  <si>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</si>
  <si>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</si>
  <si>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</si>
  <si>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</si>
  <si>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</si>
  <si>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</si>
  <si>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</si>
  <si>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</si>
  <si>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</si>
  <si>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</si>
  <si>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</si>
  <si>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</si>
  <si>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</si>
  <si>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</si>
  <si>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</si>
  <si>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</si>
  <si>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</si>
  <si>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</si>
  <si>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</si>
  <si>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</si>
  <si>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</si>
  <si>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</si>
  <si>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</si>
  <si>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</si>
  <si>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</si>
  <si>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</si>
  <si>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</si>
  <si>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</si>
  <si>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</si>
  <si>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</si>
  <si>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</si>
  <si>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</si>
  <si>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</si>
  <si>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</si>
  <si>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</si>
  <si>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</si>
  <si>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</si>
  <si>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</si>
  <si>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</si>
  <si>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</si>
  <si>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</si>
  <si>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</si>
  <si>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</si>
  <si>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</si>
  <si>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</si>
  <si>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</si>
  <si>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</si>
  <si>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</si>
  <si>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</si>
  <si>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</si>
  <si>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</si>
  <si>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</si>
  <si>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</si>
  <si>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</si>
  <si>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</si>
  <si>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</si>
  <si>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ACADÉMICA-PROUNAL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</si>
  <si>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</si>
  <si>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</si>
  <si>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</si>
  <si>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</si>
  <si>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</si>
  <si>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</si>
  <si>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</si>
  <si>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</si>
  <si>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</si>
  <si>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</si>
  <si>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</si>
  <si>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</si>
  <si>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</si>
  <si>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</si>
  <si>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</si>
  <si>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</si>
  <si>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</si>
  <si>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</si>
  <si>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</si>
  <si>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</si>
  <si>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</si>
  <si>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</si>
  <si>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</si>
  <si>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</si>
  <si>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</si>
  <si>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</si>
  <si>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</si>
  <si>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</si>
  <si>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</si>
  <si>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</si>
  <si>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</si>
  <si>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</si>
  <si>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</si>
  <si>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</si>
  <si>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</si>
  <si>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</si>
  <si>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</si>
  <si>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</si>
  <si>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</si>
  <si>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</si>
  <si>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</si>
  <si>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</si>
  <si>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</si>
  <si>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</si>
  <si>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</si>
  <si>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</si>
  <si>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</si>
  <si>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</si>
  <si>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</si>
  <si>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</si>
  <si>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</si>
  <si>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</si>
  <si>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</si>
  <si>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</si>
  <si>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</si>
  <si>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</si>
  <si>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</si>
  <si>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</si>
  <si>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</si>
  <si>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</si>
  <si>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</si>
  <si>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</si>
  <si>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</si>
  <si>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</si>
  <si>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</si>
  <si>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</si>
  <si>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</si>
  <si>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</si>
  <si>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</si>
  <si>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</si>
  <si>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</si>
  <si>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</si>
  <si>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</si>
  <si>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</si>
  <si>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</si>
  <si>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</si>
  <si>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</si>
  <si>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</si>
  <si>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</si>
  <si>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</si>
  <si>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</si>
  <si>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</si>
  <si>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</si>
  <si>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</si>
  <si>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</si>
  <si>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</si>
  <si>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</si>
  <si>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</si>
  <si>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</si>
  <si>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</si>
  <si>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</si>
  <si>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</si>
  <si>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</si>
  <si>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</si>
  <si>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</si>
  <si>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</si>
  <si>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</si>
  <si>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</si>
  <si>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</si>
  <si>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</si>
  <si>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</si>
  <si>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</si>
  <si>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</si>
  <si>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</si>
  <si>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</si>
  <si>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</si>
  <si>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</si>
  <si>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</si>
  <si>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</si>
  <si>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</si>
  <si>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</si>
  <si>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</si>
  <si>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</si>
  <si>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</si>
  <si>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</si>
  <si>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</si>
  <si>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</si>
  <si>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</si>
  <si>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EJECUCIÓN PRESUPUESTAL DE GASTOS DE ABRIL DE 2023</t>
  </si>
  <si>
    <t>INCREMENTO</t>
  </si>
  <si>
    <t>RETROACTIVO</t>
  </si>
  <si>
    <t>PROYECCIÓN</t>
  </si>
  <si>
    <t>DIFERENCIA</t>
  </si>
  <si>
    <t>RESUMEN EJECUCION PRESUPUESTAL DE GASTOS MES DE ABRIL DE 2023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</si>
  <si>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</si>
  <si>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</si>
  <si>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</si>
  <si>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</si>
  <si>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</si>
  <si>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</si>
  <si>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</si>
  <si>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</si>
  <si>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</si>
  <si>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</si>
  <si>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EJECUCIÓN PRESUPUESTAL DE INGRESOS DE ABRIL DE 2023</t>
  </si>
  <si>
    <t>RESUMEN EJECUCION PRESUPUESTAL DE INGRESOS A  ABRIL  2023</t>
  </si>
  <si>
    <t>Ejecución Presupuestal Abril de  2023</t>
  </si>
  <si>
    <t>0</t>
  </si>
  <si>
    <t>0101030102</t>
  </si>
  <si>
    <t>0101030301</t>
  </si>
  <si>
    <t>ESTÍMULOS A LOS EMPLEADOS DEL ESTADO</t>
  </si>
  <si>
    <t>0101030501</t>
  </si>
  <si>
    <t>SUELDO BÁSICO EDUCACION CONTINUA</t>
  </si>
  <si>
    <t>0102020201</t>
  </si>
  <si>
    <t>0201010308011</t>
  </si>
  <si>
    <t>ASIENTOS</t>
  </si>
  <si>
    <t>0201010308013</t>
  </si>
  <si>
    <t>MUEBLES DE MADERA, DEL TIPO UTILIZADO EN LA COCINA</t>
  </si>
  <si>
    <t>020101030804</t>
  </si>
  <si>
    <t>ARTÍCULOS DE DEPORTE</t>
  </si>
  <si>
    <t>020101040501</t>
  </si>
  <si>
    <t>020101040602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</si>
  <si>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</si>
  <si>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</si>
  <si>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</si>
  <si>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020101041007</t>
  </si>
  <si>
    <t>OTROS EQUIPOS</t>
  </si>
  <si>
    <t>020201000106</t>
  </si>
  <si>
    <t>0202010003</t>
  </si>
  <si>
    <t>020201000301</t>
  </si>
  <si>
    <t>0202010102</t>
  </si>
  <si>
    <t>PETRÓLEO CRUDO Y GAS NATURAL</t>
  </si>
  <si>
    <t>0202010107</t>
  </si>
  <si>
    <t>ELECTRICIDAD, GAS DE CIUDAD, VAPOR Y AGUA CALIENTE</t>
  </si>
  <si>
    <t>020201010701</t>
  </si>
  <si>
    <t>ENERGÍA ELÉCTRICA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</si>
  <si>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</si>
  <si>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</si>
  <si>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</si>
  <si>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</si>
  <si>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</si>
  <si>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</si>
  <si>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</si>
  <si>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</si>
  <si>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</si>
  <si>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</si>
  <si>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</si>
  <si>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0202010301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</si>
  <si>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</si>
  <si>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</si>
  <si>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</si>
  <si>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</si>
  <si>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PRODUCTOS FARMACÉUTICOS CONSULTA</t>
  </si>
  <si>
    <t>020201030504</t>
  </si>
  <si>
    <t>020201030603</t>
  </si>
  <si>
    <t>020201030604</t>
  </si>
  <si>
    <t>020201030702</t>
  </si>
  <si>
    <t>0202010308011</t>
  </si>
  <si>
    <t>0202010308013</t>
  </si>
  <si>
    <t>020201040403</t>
  </si>
  <si>
    <t>020201040408</t>
  </si>
  <si>
    <t>020201040603</t>
  </si>
  <si>
    <t>020201040604</t>
  </si>
  <si>
    <t>020201040605</t>
  </si>
  <si>
    <t>0202020605</t>
  </si>
  <si>
    <t>020202060501</t>
  </si>
  <si>
    <t>SERVICIOS DE DISTRIBUCIÓN DE AGUA (POR CUENTA PROPIA) PROYECTOS</t>
  </si>
  <si>
    <t>SERVICIOS DE SEGURO DE CUMPLIMIENTO 0 ALQUILER DE ESPACIOS</t>
  </si>
  <si>
    <t>020202070302</t>
  </si>
  <si>
    <t>SERVICIOS VETERINARIOS CONSULTA</t>
  </si>
  <si>
    <t>SERVICIOS DE PUBLICIDAD Y EL SUMINISTRO DE ESPACIO O TIEMPO PUBLICITARIOS PROYECTOS Y CONV</t>
  </si>
  <si>
    <t>SERVICIOS DE MANTENIMIENTO Y REPARACIÓN DE MAQUINARIA Y EQUIPO DE TRANSPORTE GRANDES ANIMA</t>
  </si>
  <si>
    <t>SERVICIOS DE MANTENIMIENTO Y REPARACIÓN DE OTRA MAQUINARIA Y OTRO EQUIPO HOSPITALIZACION</t>
  </si>
  <si>
    <t>020202090204</t>
  </si>
  <si>
    <t>SERVICIOS DE EDUCACIÓN POSTSECUNDARIA NO TERCIARIA</t>
  </si>
  <si>
    <t>020202090402</t>
  </si>
  <si>
    <t>0310</t>
  </si>
  <si>
    <t>031001</t>
  </si>
  <si>
    <t>FALLOS NACIONALES</t>
  </si>
  <si>
    <t>0310010102</t>
  </si>
  <si>
    <t>CONCILIACIONES</t>
  </si>
  <si>
    <t>0313</t>
  </si>
  <si>
    <t>031301</t>
  </si>
  <si>
    <t>03130101</t>
  </si>
  <si>
    <t>0313010101</t>
  </si>
  <si>
    <t>ESTIMULOS A LA FORMACIÓN EDUCATIVA PROUNAL</t>
  </si>
  <si>
    <t>ESTIMULOS A LA FORMACIÓN (LINEAMIENTOS PEDAGÓGICOS)</t>
  </si>
  <si>
    <t>ESTIMULOS A LA FORMACIÓN (LINEAMIENTOS PEDAGÓGICOS)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</si>
  <si>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</si>
  <si>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</si>
  <si>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</si>
  <si>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PROUNAL</t>
  </si>
  <si>
    <t>ACTIVIDADES DE INTEGRACION Y RECREACION PROPIOS</t>
  </si>
  <si>
    <t>LIBRERIA UNIVERSITARIA PFC</t>
  </si>
  <si>
    <t>TIENDAS UNIVERSITARIOS PROPIOS</t>
  </si>
  <si>
    <t>POLITICA INSTITUCIONAL DE DERECHOS HUMANOS PROPIOS</t>
  </si>
  <si>
    <t>CENTRO CULTURAL PFC</t>
  </si>
  <si>
    <t>REGIONALIZACION PROUNAL</t>
  </si>
  <si>
    <t>PROGRAMA ESPECIAL DE BIENESTAR UNIVERSITARIO</t>
  </si>
  <si>
    <t>PROGRAMA ESPECIAL E BIENESTAR PROPIOS</t>
  </si>
  <si>
    <t>CATEDRA AMBIENTAL PROUNAL</t>
  </si>
  <si>
    <t>CATEDRA AMBIENTAL PROPIOS</t>
  </si>
  <si>
    <t>POLITICA AMBIENTAL PFC</t>
  </si>
  <si>
    <t>SISTEMA DE GESTIÓN INTEGRADO-PROPIOS</t>
  </si>
  <si>
    <t>DESTINACIÓN ESPECIFICA SEDE CENTRAL</t>
  </si>
  <si>
    <t>RECURSOS CREE-PROYECCION SOCIAL</t>
  </si>
  <si>
    <t>RECURSOS CREE 2017-DOTACION EQUIPOS DE SIMULACION TORRE MEDICINA</t>
  </si>
  <si>
    <t>RECURSOS CREE-ADECUACION INFRAESTRUCTURA FISICA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</si>
  <si>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</si>
  <si>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</si>
  <si>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</si>
  <si>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</si>
  <si>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</si>
  <si>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</si>
  <si>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PROUNAL-PRACTICAS ACADEMICAS</t>
  </si>
  <si>
    <t>PROUNAL-MOVILIDAD ACADEMICA E INVESTIGATIVA</t>
  </si>
  <si>
    <t>PROUNAL-RESIDENCIAS MASCULINAS Y FEMENINAS</t>
  </si>
  <si>
    <t>PROUNAL-ACTIVIDADES DE INTEGRACION Y RECREACION</t>
  </si>
  <si>
    <t>PROUNAL-DOTACION MODERNIZACION TECNOLOGICA</t>
  </si>
  <si>
    <t>PROUNAL-ADQUISICION DE EQUIPOS DE COMPUTO SALAS DE SISTEMAS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</si>
  <si>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</si>
  <si>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</si>
  <si>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</si>
  <si>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</si>
  <si>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</si>
  <si>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</si>
  <si>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</si>
  <si>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</si>
  <si>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</si>
  <si>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</si>
  <si>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</si>
  <si>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</si>
  <si>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</si>
  <si>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</si>
  <si>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</si>
  <si>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</si>
  <si>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</si>
  <si>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</si>
  <si>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</si>
  <si>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</si>
  <si>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</si>
  <si>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</si>
  <si>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</si>
  <si>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</si>
  <si>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</si>
  <si>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</si>
  <si>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</si>
  <si>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</si>
  <si>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</si>
  <si>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</si>
  <si>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</si>
  <si>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</si>
  <si>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</si>
  <si>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</si>
  <si>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</si>
  <si>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</si>
  <si>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</si>
  <si>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</si>
  <si>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</si>
  <si>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</si>
  <si>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</si>
  <si>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</si>
  <si>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</si>
  <si>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</si>
  <si>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</si>
  <si>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</si>
  <si>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</si>
  <si>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</si>
  <si>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</si>
  <si>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</si>
  <si>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</si>
  <si>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</si>
  <si>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</si>
  <si>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</si>
  <si>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</si>
  <si>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</si>
  <si>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</si>
  <si>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</si>
  <si>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</si>
  <si>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</si>
  <si>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</si>
  <si>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</si>
  <si>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</si>
  <si>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</si>
  <si>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</si>
  <si>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</si>
  <si>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</si>
  <si>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</si>
  <si>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</si>
  <si>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</si>
  <si>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</si>
  <si>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</si>
  <si>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GOBERNACIÓN DEL TOLIMA</t>
  </si>
  <si>
    <t>MINCINECIAS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</si>
  <si>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</si>
  <si>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</si>
  <si>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</si>
  <si>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</si>
  <si>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</si>
  <si>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</si>
  <si>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</si>
  <si>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</si>
  <si>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</si>
  <si>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</si>
  <si>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</si>
  <si>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</si>
  <si>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</si>
  <si>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</si>
  <si>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</si>
  <si>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</si>
  <si>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</si>
  <si>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</si>
  <si>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</si>
  <si>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</si>
  <si>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</si>
  <si>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</si>
  <si>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</si>
  <si>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</si>
  <si>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</si>
  <si>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</si>
  <si>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</si>
  <si>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</si>
  <si>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</si>
  <si>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</si>
  <si>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</si>
  <si>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</si>
  <si>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</si>
  <si>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</si>
  <si>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</si>
  <si>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</si>
  <si>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</si>
  <si>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 xml:space="preserve">CONVENIO INTERADMINISTRATIVO ATN/RF 1 61 09 RG </t>
  </si>
  <si>
    <t>Acuerdo de Compromiso de Servicios entre World Forest ID Association  y la UT</t>
  </si>
  <si>
    <t>CONVENIO DE COOPERACIÓN No. 0727-2022 CORTOLIMA-UT</t>
  </si>
  <si>
    <t xml:space="preserve">CONTRATO DE FINANCIAMIENTO DE RECUPERACIÓN CONTINGENTE NO. 80740-054-2022 </t>
  </si>
  <si>
    <t>Convenio Interadministrativo No. 346 del quince (15) de noviembre de 2022- ALCALDÍA MUNICI</t>
  </si>
  <si>
    <t>CONVENIO ESPECÍFICO DE COOPERACIÓN 276 - 2022</t>
  </si>
  <si>
    <t>CONTRATO DE PRESTACIÓN DE SERVICIOS ENTRE ALDEA FORESTAL  S.A. Y LA UT</t>
  </si>
  <si>
    <t>CONVENIO DE COOPERACIÓN Nº 1050 DE 2022-CORTLIMA-UT</t>
  </si>
  <si>
    <t>CONVENIO INTERADMINISTRATIVO 133 DE 2022</t>
  </si>
  <si>
    <t>EJECUTADO A DIC-2022</t>
  </si>
  <si>
    <t>EEJCUTADO A DIC-2022</t>
  </si>
  <si>
    <t>APLAZAMIENTOS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</si>
  <si>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</si>
  <si>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</si>
  <si>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</si>
  <si>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</si>
  <si>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</si>
  <si>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</si>
  <si>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</si>
  <si>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</si>
  <si>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</si>
  <si>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</si>
  <si>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</si>
  <si>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ESTRATEGIA FORTALECER LA INVESTIGACIÓN MEDIANTE LA FORMACIÓN EN INNOVACIÓN Y CREACIÓN ARTÍ</t>
  </si>
  <si>
    <t>PROGRAMAS DE BIENESTAR SOCIAL (CONVENCIÓN COLECTIVA)</t>
  </si>
  <si>
    <t>PROGRAMAS DE BIENESTAR SOCIAL (CONVENCIÓN COLECTIVA)-PROPIOS</t>
  </si>
  <si>
    <t>Gastos 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</si>
</sst>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00000000000"/>
    <numFmt numFmtId="166" formatCode="_(&quot;$&quot;\ * #,##0_);_(&quot;$&quot;\ * \(#,##0\);_(&quot;$&quot;\ * &quot;-&quot;_);_(@_)"/>
    <numFmt numFmtId="167" formatCode="_-&quot;$&quot;\ * #,##0_-;\-&quot;$&quot;\ * #,##0_-;_-&quot;$&quot;\ * &quot;-&quot;??_-;_-@_-"/>
    <numFmt numFmtId="168" formatCode="&quot;$&quot;#,###,,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0" fillId="0" borderId="1" xfId="0" applyFill="1" applyBorder="1"/>
    <xf numFmtId="43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43" fontId="2" fillId="3" borderId="1" xfId="1" applyFont="1" applyFill="1" applyBorder="1"/>
    <xf numFmtId="0" fontId="0" fillId="5" borderId="1" xfId="0" applyFill="1" applyBorder="1"/>
    <xf numFmtId="43" fontId="0" fillId="5" borderId="1" xfId="1" applyFont="1" applyFill="1" applyBorder="1"/>
    <xf numFmtId="0" fontId="2" fillId="5" borderId="1" xfId="0" applyFont="1" applyFill="1" applyBorder="1"/>
    <xf numFmtId="43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43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43" fontId="7" fillId="6" borderId="2" xfId="1" applyFont="1" applyFill="1" applyBorder="1" applyAlignment="1">
      <alignment horizontal="right"/>
    </xf>
    <xf numFmtId="164" fontId="7" fillId="6" borderId="2" xfId="1" applyNumberFormat="1" applyFont="1" applyFill="1" applyBorder="1" applyAlignment="1">
      <alignment horizontal="right"/>
    </xf>
    <xf numFmtId="41" fontId="7" fillId="6" borderId="2" xfId="4" applyFont="1" applyFill="1" applyBorder="1" applyAlignment="1">
      <alignment horizontal="right"/>
    </xf>
    <xf numFmtId="164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41" fontId="7" fillId="7" borderId="2" xfId="4" applyFont="1" applyFill="1" applyBorder="1" applyAlignment="1">
      <alignment horizontal="right"/>
    </xf>
    <xf numFmtId="43" fontId="7" fillId="7" borderId="2" xfId="1" applyFont="1" applyFill="1" applyBorder="1" applyAlignment="1">
      <alignment horizontal="right"/>
    </xf>
    <xf numFmtId="164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41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41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43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43" fontId="11" fillId="14" borderId="5" xfId="1" applyFont="1" applyFill="1" applyBorder="1" applyAlignment="1">
      <alignment horizontal="right"/>
    </xf>
    <xf numFmtId="43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5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43" fontId="14" fillId="0" borderId="0" xfId="1" applyFont="1"/>
    <xf numFmtId="9" fontId="14" fillId="0" borderId="0" xfId="6" applyFont="1"/>
    <xf numFmtId="43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5" fillId="16" borderId="8" xfId="2" applyFont="1" applyFill="1" applyBorder="1" applyAlignment="1">
      <alignment horizontal="left" vertical="center" wrapText="1"/>
    </xf>
    <xf numFmtId="0" fontId="15" fillId="16" borderId="8" xfId="2" applyFont="1" applyFill="1" applyBorder="1" applyAlignment="1">
      <alignment horizontal="center" vertical="center" wrapText="1"/>
    </xf>
    <xf numFmtId="0" fontId="15" fillId="16" borderId="9" xfId="2" applyFont="1" applyFill="1" applyBorder="1" applyAlignment="1">
      <alignment horizontal="center" vertical="center" wrapText="1"/>
    </xf>
    <xf numFmtId="9" fontId="15" fillId="16" borderId="2" xfId="8" applyFont="1" applyFill="1" applyBorder="1" applyAlignment="1">
      <alignment horizontal="center" vertical="center" wrapText="1"/>
    </xf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43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43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43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6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7" borderId="2" xfId="6" applyFont="1" applyFill="1" applyBorder="1" applyAlignment="1">
      <alignment horizontal="center" vertical="center"/>
    </xf>
    <xf numFmtId="43" fontId="1" fillId="17" borderId="2" xfId="7" applyFont="1" applyFill="1" applyBorder="1" applyAlignment="1">
      <alignment horizontal="center"/>
    </xf>
    <xf numFmtId="9" fontId="1" fillId="17" borderId="2" xfId="6" applyFont="1" applyFill="1" applyBorder="1" applyAlignment="1">
      <alignment horizontal="center"/>
    </xf>
    <xf numFmtId="43" fontId="1" fillId="17" borderId="2" xfId="7" applyFont="1" applyFill="1" applyBorder="1" applyAlignment="1">
      <alignment horizontal="center" vertical="center"/>
    </xf>
    <xf numFmtId="43" fontId="2" fillId="17" borderId="2" xfId="7" applyFont="1" applyFill="1" applyBorder="1" applyAlignment="1">
      <alignment horizontal="center"/>
    </xf>
    <xf numFmtId="9" fontId="2" fillId="17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43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43" fontId="2" fillId="8" borderId="2" xfId="7" applyFont="1" applyFill="1" applyBorder="1"/>
    <xf numFmtId="0" fontId="0" fillId="0" borderId="2" xfId="0" applyBorder="1"/>
    <xf numFmtId="0" fontId="1" fillId="17" borderId="2" xfId="9" quotePrefix="1" applyFill="1" applyBorder="1"/>
    <xf numFmtId="0" fontId="1" fillId="17" borderId="2" xfId="9" quotePrefix="1" applyFont="1" applyFill="1" applyBorder="1"/>
    <xf numFmtId="0" fontId="0" fillId="17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7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7" borderId="1" xfId="0" quotePrefix="1" applyFont="1" applyFill="1" applyBorder="1"/>
    <xf numFmtId="0" fontId="2" fillId="17" borderId="2" xfId="9" quotePrefix="1" applyFont="1" applyFill="1" applyBorder="1" applyAlignment="1">
      <alignment horizontal="left"/>
    </xf>
    <xf numFmtId="0" fontId="0" fillId="17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7" borderId="0" xfId="0" applyFill="1"/>
    <xf numFmtId="0" fontId="0" fillId="0" borderId="0" xfId="0" applyFill="1"/>
    <xf numFmtId="43" fontId="2" fillId="8" borderId="2" xfId="1" applyFont="1" applyFill="1" applyBorder="1"/>
    <xf numFmtId="43" fontId="2" fillId="0" borderId="2" xfId="1" applyFont="1" applyFill="1" applyBorder="1"/>
    <xf numFmtId="43" fontId="1" fillId="0" borderId="2" xfId="1" applyFont="1" applyFill="1" applyBorder="1"/>
    <xf numFmtId="43" fontId="1" fillId="17" borderId="2" xfId="1" applyFont="1" applyFill="1" applyBorder="1"/>
    <xf numFmtId="43" fontId="1" fillId="0" borderId="10" xfId="1" applyFont="1" applyFill="1" applyBorder="1"/>
    <xf numFmtId="43" fontId="1" fillId="17" borderId="2" xfId="1" applyFont="1" applyFill="1" applyBorder="1" applyAlignment="1">
      <alignment vertical="center"/>
    </xf>
    <xf numFmtId="43" fontId="2" fillId="17" borderId="2" xfId="1" applyFont="1" applyFill="1" applyBorder="1"/>
    <xf numFmtId="43" fontId="0" fillId="0" borderId="2" xfId="1" applyFont="1" applyBorder="1" applyAlignment="1">
      <alignment horizontal="left"/>
    </xf>
    <xf numFmtId="43" fontId="1" fillId="8" borderId="2" xfId="1" applyFont="1" applyFill="1" applyBorder="1"/>
    <xf numFmtId="43" fontId="0" fillId="0" borderId="2" xfId="1" applyFont="1" applyBorder="1"/>
    <xf numFmtId="43" fontId="0" fillId="17" borderId="2" xfId="1" applyFont="1" applyFill="1" applyBorder="1"/>
    <xf numFmtId="43" fontId="0" fillId="0" borderId="11" xfId="1" applyFont="1" applyFill="1" applyBorder="1"/>
    <xf numFmtId="43" fontId="0" fillId="0" borderId="2" xfId="1" applyFont="1" applyFill="1" applyBorder="1"/>
    <xf numFmtId="43" fontId="11" fillId="8" borderId="2" xfId="1" applyFont="1" applyFill="1" applyBorder="1"/>
    <xf numFmtId="43" fontId="2" fillId="8" borderId="2" xfId="1" applyFont="1" applyFill="1" applyBorder="1" applyAlignment="1">
      <alignment horizontal="left"/>
    </xf>
    <xf numFmtId="43" fontId="2" fillId="17" borderId="2" xfId="1" applyFont="1" applyFill="1" applyBorder="1" applyAlignment="1">
      <alignment horizontal="left"/>
    </xf>
    <xf numFmtId="43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9" fontId="2" fillId="4" borderId="2" xfId="8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43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43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43" fontId="2" fillId="3" borderId="2" xfId="10" applyFont="1" applyFill="1" applyBorder="1"/>
    <xf numFmtId="43" fontId="2" fillId="3" borderId="2" xfId="7" applyFont="1" applyFill="1" applyBorder="1"/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43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43" fontId="2" fillId="3" borderId="2" xfId="1" applyFont="1" applyFill="1" applyBorder="1" applyAlignment="1">
      <alignment vertical="center"/>
    </xf>
    <xf numFmtId="43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3" fontId="12" fillId="0" borderId="5" xfId="1" applyFont="1" applyBorder="1" applyAlignment="1">
      <alignment horizontal="right"/>
    </xf>
    <xf numFmtId="0" fontId="0" fillId="17" borderId="0" xfId="0" quotePrefix="1" applyFont="1" applyFill="1" applyBorder="1"/>
    <xf numFmtId="0" fontId="2" fillId="17" borderId="0" xfId="9" quotePrefix="1" applyFont="1" applyFill="1" applyBorder="1" applyAlignment="1">
      <alignment horizontal="left"/>
    </xf>
    <xf numFmtId="0" fontId="0" fillId="17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43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7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43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7" borderId="2" xfId="2" applyFont="1" applyFill="1" applyBorder="1" applyAlignment="1">
      <alignment horizontal="left"/>
    </xf>
    <xf numFmtId="41" fontId="1" fillId="17" borderId="2" xfId="4" applyFont="1" applyFill="1" applyBorder="1" applyAlignment="1">
      <alignment horizontal="left"/>
    </xf>
    <xf numFmtId="0" fontId="1" fillId="17" borderId="2" xfId="2" applyFont="1" applyFill="1" applyBorder="1" applyAlignment="1">
      <alignment horizontal="left" wrapText="1"/>
    </xf>
    <xf numFmtId="0" fontId="0" fillId="17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20" fillId="19" borderId="15" xfId="0" applyFont="1" applyFill="1" applyBorder="1" applyAlignment="1">
      <alignment horizontal="center" vertical="center"/>
    </xf>
    <xf numFmtId="167" fontId="20" fillId="19" borderId="15" xfId="20" applyNumberFormat="1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vertical="center"/>
    </xf>
    <xf numFmtId="168" fontId="20" fillId="20" borderId="15" xfId="20" applyNumberFormat="1" applyFont="1" applyFill="1" applyBorder="1" applyAlignment="1">
      <alignment vertical="center"/>
    </xf>
    <xf numFmtId="10" fontId="20" fillId="20" borderId="15" xfId="6" applyNumberFormat="1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vertical="center"/>
    </xf>
    <xf numFmtId="168" fontId="20" fillId="21" borderId="15" xfId="20" applyNumberFormat="1" applyFont="1" applyFill="1" applyBorder="1" applyAlignment="1">
      <alignment vertical="center"/>
    </xf>
    <xf numFmtId="10" fontId="20" fillId="21" borderId="15" xfId="2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vertical="center"/>
    </xf>
    <xf numFmtId="168" fontId="21" fillId="8" borderId="15" xfId="20" applyNumberFormat="1" applyFont="1" applyFill="1" applyBorder="1" applyAlignment="1">
      <alignment vertical="center"/>
    </xf>
    <xf numFmtId="10" fontId="21" fillId="8" borderId="15" xfId="2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68" fontId="21" fillId="0" borderId="15" xfId="20" applyNumberFormat="1" applyFont="1" applyBorder="1" applyAlignment="1">
      <alignment vertical="center"/>
    </xf>
    <xf numFmtId="10" fontId="21" fillId="0" borderId="15" xfId="20" applyNumberFormat="1" applyFont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20" fillId="22" borderId="15" xfId="0" applyFont="1" applyFill="1" applyBorder="1" applyAlignment="1">
      <alignment vertical="center"/>
    </xf>
    <xf numFmtId="167" fontId="20" fillId="22" borderId="15" xfId="20" applyNumberFormat="1" applyFont="1" applyFill="1" applyBorder="1" applyAlignment="1">
      <alignment vertical="center"/>
    </xf>
    <xf numFmtId="44" fontId="20" fillId="22" borderId="15" xfId="20" applyFont="1" applyFill="1" applyBorder="1" applyAlignment="1">
      <alignment vertical="center"/>
    </xf>
    <xf numFmtId="167" fontId="20" fillId="22" borderId="15" xfId="0" applyNumberFormat="1" applyFont="1" applyFill="1" applyBorder="1" applyAlignment="1">
      <alignment vertical="center"/>
    </xf>
    <xf numFmtId="167" fontId="20" fillId="21" borderId="15" xfId="20" applyNumberFormat="1" applyFont="1" applyFill="1" applyBorder="1" applyAlignment="1">
      <alignment vertical="center"/>
    </xf>
    <xf numFmtId="167" fontId="20" fillId="21" borderId="15" xfId="0" applyNumberFormat="1" applyFont="1" applyFill="1" applyBorder="1" applyAlignment="1">
      <alignment vertical="center"/>
    </xf>
    <xf numFmtId="167" fontId="21" fillId="8" borderId="15" xfId="20" applyNumberFormat="1" applyFont="1" applyFill="1" applyBorder="1" applyAlignment="1">
      <alignment vertical="center"/>
    </xf>
    <xf numFmtId="167" fontId="21" fillId="0" borderId="15" xfId="20" applyNumberFormat="1" applyFont="1" applyFill="1" applyBorder="1" applyAlignment="1">
      <alignment vertical="center"/>
    </xf>
    <xf numFmtId="167" fontId="21" fillId="0" borderId="15" xfId="0" applyNumberFormat="1" applyFont="1" applyFill="1" applyBorder="1" applyAlignment="1">
      <alignment vertical="center"/>
    </xf>
    <xf numFmtId="167" fontId="21" fillId="8" borderId="15" xfId="0" applyNumberFormat="1" applyFont="1" applyFill="1" applyBorder="1" applyAlignment="1">
      <alignment vertical="center"/>
    </xf>
    <xf numFmtId="167" fontId="21" fillId="7" borderId="15" xfId="0" applyNumberFormat="1" applyFont="1" applyFill="1" applyBorder="1" applyAlignment="1">
      <alignment vertical="center"/>
    </xf>
    <xf numFmtId="0" fontId="18" fillId="8" borderId="15" xfId="0" applyFont="1" applyFill="1" applyBorder="1" applyAlignment="1">
      <alignment vertical="center"/>
    </xf>
    <xf numFmtId="167" fontId="18" fillId="8" borderId="15" xfId="2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167" fontId="18" fillId="0" borderId="15" xfId="20" applyNumberFormat="1" applyFont="1" applyFill="1" applyBorder="1" applyAlignment="1">
      <alignment vertical="center"/>
    </xf>
    <xf numFmtId="0" fontId="22" fillId="0" borderId="0" xfId="0" applyFont="1" applyFill="1"/>
    <xf numFmtId="43" fontId="22" fillId="0" borderId="0" xfId="0" applyNumberFormat="1" applyFont="1" applyFill="1"/>
    <xf numFmtId="0" fontId="19" fillId="19" borderId="16" xfId="0" applyFont="1" applyFill="1" applyBorder="1" applyAlignment="1">
      <alignment horizontal="center" vertical="center"/>
    </xf>
    <xf numFmtId="167" fontId="19" fillId="19" borderId="16" xfId="20" applyNumberFormat="1" applyFont="1" applyFill="1" applyBorder="1" applyAlignment="1">
      <alignment horizontal="center" vertical="center"/>
    </xf>
    <xf numFmtId="0" fontId="19" fillId="19" borderId="16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vertical="center"/>
    </xf>
    <xf numFmtId="168" fontId="19" fillId="20" borderId="16" xfId="20" applyNumberFormat="1" applyFont="1" applyFill="1" applyBorder="1" applyAlignment="1">
      <alignment vertical="center"/>
    </xf>
    <xf numFmtId="9" fontId="19" fillId="20" borderId="16" xfId="6" applyFont="1" applyFill="1" applyBorder="1" applyAlignment="1">
      <alignment horizontal="center" vertical="center"/>
    </xf>
    <xf numFmtId="10" fontId="19" fillId="20" borderId="16" xfId="6" applyNumberFormat="1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vertical="center"/>
    </xf>
    <xf numFmtId="168" fontId="19" fillId="21" borderId="16" xfId="20" applyNumberFormat="1" applyFont="1" applyFill="1" applyBorder="1" applyAlignment="1">
      <alignment vertical="center"/>
    </xf>
    <xf numFmtId="9" fontId="19" fillId="21" borderId="16" xfId="6" applyFont="1" applyFill="1" applyBorder="1" applyAlignment="1">
      <alignment horizontal="center" vertical="center"/>
    </xf>
    <xf numFmtId="10" fontId="19" fillId="21" borderId="16" xfId="6" applyNumberFormat="1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vertical="center"/>
    </xf>
    <xf numFmtId="168" fontId="23" fillId="8" borderId="16" xfId="20" applyNumberFormat="1" applyFont="1" applyFill="1" applyBorder="1" applyAlignment="1">
      <alignment vertical="center"/>
    </xf>
    <xf numFmtId="9" fontId="23" fillId="8" borderId="16" xfId="6" applyFont="1" applyFill="1" applyBorder="1" applyAlignment="1">
      <alignment horizontal="center" vertical="center"/>
    </xf>
    <xf numFmtId="10" fontId="23" fillId="8" borderId="16" xfId="6" applyNumberFormat="1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vertical="center" wrapText="1"/>
    </xf>
    <xf numFmtId="0" fontId="22" fillId="0" borderId="0" xfId="0" applyFont="1"/>
    <xf numFmtId="1" fontId="0" fillId="0" borderId="17" xfId="0" applyNumberFormat="1" applyFill="1" applyBorder="1" applyAlignment="1">
      <alignment horizontal="left"/>
    </xf>
    <xf numFmtId="43" fontId="0" fillId="0" borderId="17" xfId="1" applyFont="1" applyFill="1" applyBorder="1"/>
    <xf numFmtId="43" fontId="0" fillId="0" borderId="18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7" borderId="17" xfId="0" quotePrefix="1" applyFont="1" applyFill="1" applyBorder="1"/>
    <xf numFmtId="0" fontId="2" fillId="3" borderId="17" xfId="0" quotePrefix="1" applyFont="1" applyFill="1" applyBorder="1"/>
    <xf numFmtId="0" fontId="0" fillId="17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43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43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2" fillId="0" borderId="0" xfId="0" applyFont="1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27" borderId="2" xfId="0" applyFill="1" applyBorder="1"/>
    <xf numFmtId="0" fontId="0" fillId="11" borderId="2" xfId="0" applyFill="1" applyBorder="1"/>
    <xf numFmtId="1" fontId="3" fillId="0" borderId="0" xfId="0" applyNumberFormat="1" applyFont="1" applyAlignment="1">
      <alignment horizontal="left"/>
    </xf>
    <xf numFmtId="43" fontId="3" fillId="0" borderId="0" xfId="1" applyFont="1"/>
    <xf numFmtId="43" fontId="3" fillId="0" borderId="0" xfId="0" applyNumberFormat="1" applyFont="1" applyFill="1"/>
    <xf numFmtId="0" fontId="3" fillId="0" borderId="0" xfId="0" applyFont="1" applyFill="1"/>
    <xf numFmtId="43" fontId="15" fillId="0" borderId="13" xfId="2" applyNumberFormat="1" applyFont="1" applyFill="1" applyBorder="1" applyAlignment="1">
      <alignment vertical="center" wrapText="1"/>
    </xf>
    <xf numFmtId="9" fontId="3" fillId="0" borderId="0" xfId="8" applyFont="1" applyFill="1" applyBorder="1" applyAlignment="1">
      <alignment horizontal="center"/>
    </xf>
    <xf numFmtId="0" fontId="0" fillId="0" borderId="0" xfId="0"/>
    <xf numFmtId="0" fontId="0" fillId="0" borderId="17" xfId="0" applyFill="1" applyBorder="1"/>
    <xf numFmtId="43" fontId="0" fillId="2" borderId="0" xfId="32" applyFont="1" applyFill="1"/>
    <xf numFmtId="43" fontId="0" fillId="0" borderId="17" xfId="32" applyFont="1" applyFill="1" applyBorder="1"/>
    <xf numFmtId="10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7" xfId="0" applyFill="1" applyBorder="1"/>
    <xf numFmtId="43" fontId="2" fillId="5" borderId="11" xfId="1" applyFont="1" applyFill="1" applyBorder="1"/>
    <xf numFmtId="43" fontId="22" fillId="0" borderId="1" xfId="1" applyFont="1" applyFill="1" applyBorder="1"/>
    <xf numFmtId="43" fontId="0" fillId="17" borderId="2" xfId="1" applyFont="1" applyFill="1" applyBorder="1" applyAlignment="1">
      <alignment vertical="center"/>
    </xf>
    <xf numFmtId="43" fontId="3" fillId="0" borderId="0" xfId="1" applyFont="1" applyFill="1"/>
    <xf numFmtId="43" fontId="2" fillId="0" borderId="19" xfId="1" applyFont="1" applyFill="1" applyBorder="1"/>
    <xf numFmtId="1" fontId="24" fillId="16" borderId="4" xfId="0" applyNumberFormat="1" applyFont="1" applyFill="1" applyBorder="1" applyAlignment="1">
      <alignment horizontal="center" vertical="center" wrapText="1"/>
    </xf>
    <xf numFmtId="0" fontId="24" fillId="16" borderId="4" xfId="0" applyFont="1" applyFill="1" applyBorder="1" applyAlignment="1">
      <alignment horizontal="center" vertical="center" wrapText="1"/>
    </xf>
    <xf numFmtId="1" fontId="25" fillId="28" borderId="3" xfId="0" quotePrefix="1" applyNumberFormat="1" applyFont="1" applyFill="1" applyBorder="1" applyAlignment="1">
      <alignment horizontal="left"/>
    </xf>
    <xf numFmtId="0" fontId="25" fillId="28" borderId="3" xfId="0" applyFont="1" applyFill="1" applyBorder="1"/>
    <xf numFmtId="1" fontId="25" fillId="28" borderId="17" xfId="0" quotePrefix="1" applyNumberFormat="1" applyFont="1" applyFill="1" applyBorder="1" applyAlignment="1">
      <alignment horizontal="left"/>
    </xf>
    <xf numFmtId="0" fontId="25" fillId="28" borderId="17" xfId="0" applyFont="1" applyFill="1" applyBorder="1"/>
    <xf numFmtId="1" fontId="25" fillId="23" borderId="17" xfId="0" quotePrefix="1" applyNumberFormat="1" applyFont="1" applyFill="1" applyBorder="1" applyAlignment="1">
      <alignment horizontal="left"/>
    </xf>
    <xf numFmtId="0" fontId="25" fillId="23" borderId="17" xfId="0" applyFont="1" applyFill="1" applyBorder="1"/>
    <xf numFmtId="1" fontId="14" fillId="0" borderId="17" xfId="0" quotePrefix="1" applyNumberFormat="1" applyFont="1" applyFill="1" applyBorder="1" applyAlignment="1">
      <alignment horizontal="left"/>
    </xf>
    <xf numFmtId="0" fontId="14" fillId="0" borderId="17" xfId="0" applyFont="1" applyFill="1" applyBorder="1"/>
    <xf numFmtId="0" fontId="25" fillId="23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1" fontId="14" fillId="0" borderId="17" xfId="0" quotePrefix="1" applyNumberFormat="1" applyFont="1" applyFill="1" applyBorder="1"/>
    <xf numFmtId="0" fontId="14" fillId="0" borderId="17" xfId="0" applyFont="1" applyFill="1" applyBorder="1" applyAlignment="1"/>
    <xf numFmtId="1" fontId="25" fillId="21" borderId="17" xfId="0" quotePrefix="1" applyNumberFormat="1" applyFont="1" applyFill="1" applyBorder="1" applyAlignment="1">
      <alignment horizontal="left"/>
    </xf>
    <xf numFmtId="0" fontId="25" fillId="21" borderId="17" xfId="0" applyFont="1" applyFill="1" applyBorder="1"/>
    <xf numFmtId="1" fontId="14" fillId="24" borderId="17" xfId="0" applyNumberFormat="1" applyFont="1" applyFill="1" applyBorder="1" applyAlignment="1">
      <alignment horizontal="left"/>
    </xf>
    <xf numFmtId="1" fontId="14" fillId="9" borderId="17" xfId="0" applyNumberFormat="1" applyFont="1" applyFill="1" applyBorder="1" applyAlignment="1">
      <alignment horizontal="left"/>
    </xf>
    <xf numFmtId="1" fontId="14" fillId="3" borderId="17" xfId="0" applyNumberFormat="1" applyFont="1" applyFill="1" applyBorder="1" applyAlignment="1">
      <alignment horizontal="left"/>
    </xf>
    <xf numFmtId="0" fontId="14" fillId="3" borderId="17" xfId="0" applyFont="1" applyFill="1" applyBorder="1"/>
    <xf numFmtId="1" fontId="25" fillId="29" borderId="17" xfId="0" quotePrefix="1" applyNumberFormat="1" applyFont="1" applyFill="1" applyBorder="1" applyAlignment="1">
      <alignment horizontal="left"/>
    </xf>
    <xf numFmtId="0" fontId="25" fillId="29" borderId="17" xfId="0" applyFont="1" applyFill="1" applyBorder="1"/>
    <xf numFmtId="1" fontId="25" fillId="28" borderId="17" xfId="0" applyNumberFormat="1" applyFont="1" applyFill="1" applyBorder="1" applyAlignment="1">
      <alignment horizontal="left"/>
    </xf>
    <xf numFmtId="1" fontId="25" fillId="30" borderId="17" xfId="0" quotePrefix="1" applyNumberFormat="1" applyFont="1" applyFill="1" applyBorder="1" applyAlignment="1">
      <alignment horizontal="left"/>
    </xf>
    <xf numFmtId="0" fontId="25" fillId="30" borderId="17" xfId="0" applyFont="1" applyFill="1" applyBorder="1"/>
    <xf numFmtId="1" fontId="25" fillId="31" borderId="17" xfId="0" quotePrefix="1" applyNumberFormat="1" applyFont="1" applyFill="1" applyBorder="1" applyAlignment="1">
      <alignment horizontal="left"/>
    </xf>
    <xf numFmtId="0" fontId="25" fillId="31" borderId="17" xfId="0" applyFont="1" applyFill="1" applyBorder="1"/>
    <xf numFmtId="1" fontId="14" fillId="30" borderId="17" xfId="0" applyNumberFormat="1" applyFont="1" applyFill="1" applyBorder="1" applyAlignment="1">
      <alignment horizontal="left"/>
    </xf>
    <xf numFmtId="1" fontId="14" fillId="31" borderId="17" xfId="0" applyNumberFormat="1" applyFont="1" applyFill="1" applyBorder="1" applyAlignment="1">
      <alignment horizontal="left"/>
    </xf>
    <xf numFmtId="0" fontId="14" fillId="31" borderId="17" xfId="0" applyFont="1" applyFill="1" applyBorder="1"/>
    <xf numFmtId="1" fontId="14" fillId="29" borderId="17" xfId="0" applyNumberFormat="1" applyFont="1" applyFill="1" applyBorder="1" applyAlignment="1">
      <alignment horizontal="left"/>
    </xf>
    <xf numFmtId="0" fontId="14" fillId="29" borderId="17" xfId="0" applyFont="1" applyFill="1" applyBorder="1"/>
    <xf numFmtId="1" fontId="14" fillId="21" borderId="17" xfId="0" applyNumberFormat="1" applyFont="1" applyFill="1" applyBorder="1" applyAlignment="1">
      <alignment horizontal="left"/>
    </xf>
    <xf numFmtId="0" fontId="14" fillId="21" borderId="17" xfId="0" applyFont="1" applyFill="1" applyBorder="1"/>
    <xf numFmtId="0" fontId="14" fillId="31" borderId="17" xfId="0" applyFont="1" applyFill="1" applyBorder="1" applyAlignment="1">
      <alignment wrapText="1"/>
    </xf>
    <xf numFmtId="0" fontId="14" fillId="29" borderId="17" xfId="0" applyFont="1" applyFill="1" applyBorder="1" applyAlignment="1">
      <alignment wrapText="1"/>
    </xf>
    <xf numFmtId="0" fontId="14" fillId="21" borderId="17" xfId="0" applyFont="1" applyFill="1" applyBorder="1" applyAlignment="1">
      <alignment wrapText="1"/>
    </xf>
    <xf numFmtId="0" fontId="14" fillId="30" borderId="17" xfId="0" applyFont="1" applyFill="1" applyBorder="1" applyAlignment="1">
      <alignment wrapText="1"/>
    </xf>
    <xf numFmtId="1" fontId="14" fillId="0" borderId="17" xfId="0" applyNumberFormat="1" applyFont="1" applyFill="1" applyBorder="1" applyAlignment="1">
      <alignment horizontal="left"/>
    </xf>
    <xf numFmtId="1" fontId="14" fillId="32" borderId="17" xfId="0" applyNumberFormat="1" applyFont="1" applyFill="1" applyBorder="1" applyAlignment="1">
      <alignment horizontal="left"/>
    </xf>
    <xf numFmtId="1" fontId="14" fillId="33" borderId="17" xfId="0" applyNumberFormat="1" applyFont="1" applyFill="1" applyBorder="1" applyAlignment="1">
      <alignment horizontal="left"/>
    </xf>
    <xf numFmtId="43" fontId="24" fillId="16" borderId="4" xfId="27" applyFont="1" applyFill="1" applyBorder="1" applyAlignment="1">
      <alignment horizontal="center" vertical="center" wrapText="1"/>
    </xf>
    <xf numFmtId="43" fontId="25" fillId="28" borderId="3" xfId="27" applyFont="1" applyFill="1" applyBorder="1"/>
    <xf numFmtId="43" fontId="25" fillId="28" borderId="17" xfId="27" applyFont="1" applyFill="1" applyBorder="1"/>
    <xf numFmtId="43" fontId="25" fillId="23" borderId="17" xfId="27" applyFont="1" applyFill="1" applyBorder="1"/>
    <xf numFmtId="43" fontId="14" fillId="0" borderId="17" xfId="27" applyFont="1" applyFill="1" applyBorder="1"/>
    <xf numFmtId="43" fontId="14" fillId="3" borderId="17" xfId="27" applyFont="1" applyFill="1" applyBorder="1"/>
    <xf numFmtId="1" fontId="0" fillId="0" borderId="17" xfId="0" quotePrefix="1" applyNumberFormat="1" applyFill="1" applyBorder="1" applyAlignment="1">
      <alignment horizontal="left"/>
    </xf>
    <xf numFmtId="1" fontId="25" fillId="17" borderId="17" xfId="0" quotePrefix="1" applyNumberFormat="1" applyFont="1" applyFill="1" applyBorder="1" applyAlignment="1">
      <alignment horizontal="left"/>
    </xf>
    <xf numFmtId="0" fontId="25" fillId="17" borderId="17" xfId="0" applyFont="1" applyFill="1" applyBorder="1"/>
    <xf numFmtId="43" fontId="25" fillId="17" borderId="17" xfId="27" applyFont="1" applyFill="1" applyBorder="1"/>
    <xf numFmtId="0" fontId="2" fillId="17" borderId="0" xfId="0" applyFont="1" applyFill="1"/>
    <xf numFmtId="0" fontId="2" fillId="5" borderId="17" xfId="0" applyFont="1" applyFill="1" applyBorder="1"/>
    <xf numFmtId="43" fontId="2" fillId="5" borderId="17" xfId="1" applyFont="1" applyFill="1" applyBorder="1"/>
    <xf numFmtId="43" fontId="2" fillId="5" borderId="0" xfId="1" applyFont="1" applyFill="1" applyBorder="1"/>
    <xf numFmtId="1" fontId="2" fillId="17" borderId="17" xfId="0" quotePrefix="1" applyNumberFormat="1" applyFont="1" applyFill="1" applyBorder="1" applyAlignment="1">
      <alignment horizontal="left"/>
    </xf>
    <xf numFmtId="0" fontId="2" fillId="17" borderId="17" xfId="0" applyFont="1" applyFill="1" applyBorder="1"/>
    <xf numFmtId="43" fontId="2" fillId="17" borderId="17" xfId="1" applyFont="1" applyFill="1" applyBorder="1"/>
    <xf numFmtId="43" fontId="2" fillId="17" borderId="0" xfId="1" applyFont="1" applyFill="1" applyBorder="1"/>
    <xf numFmtId="1" fontId="14" fillId="17" borderId="17" xfId="0" applyNumberFormat="1" applyFont="1" applyFill="1" applyBorder="1" applyAlignment="1">
      <alignment horizontal="left"/>
    </xf>
    <xf numFmtId="0" fontId="14" fillId="17" borderId="17" xfId="0" applyFont="1" applyFill="1" applyBorder="1"/>
    <xf numFmtId="43" fontId="14" fillId="17" borderId="17" xfId="27" applyFont="1" applyFill="1" applyBorder="1"/>
    <xf numFmtId="43" fontId="0" fillId="0" borderId="0" xfId="32" applyFont="1" applyFill="1" applyBorder="1"/>
    <xf numFmtId="0" fontId="19" fillId="19" borderId="20" xfId="0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vertical="center"/>
    </xf>
    <xf numFmtId="0" fontId="19" fillId="21" borderId="20" xfId="0" applyFont="1" applyFill="1" applyBorder="1" applyAlignment="1">
      <alignment vertical="center"/>
    </xf>
    <xf numFmtId="0" fontId="23" fillId="8" borderId="20" xfId="0" applyFont="1" applyFill="1" applyBorder="1" applyAlignment="1">
      <alignment vertical="center"/>
    </xf>
    <xf numFmtId="0" fontId="23" fillId="8" borderId="20" xfId="0" applyFont="1" applyFill="1" applyBorder="1" applyAlignment="1">
      <alignment vertical="center" wrapText="1"/>
    </xf>
    <xf numFmtId="43" fontId="2" fillId="3" borderId="17" xfId="1" applyFont="1" applyFill="1" applyBorder="1"/>
    <xf numFmtId="43" fontId="14" fillId="0" borderId="17" xfId="1" applyFont="1" applyFill="1" applyBorder="1"/>
    <xf numFmtId="43" fontId="0" fillId="0" borderId="17" xfId="1" applyFont="1" applyFill="1" applyBorder="1" applyAlignment="1">
      <alignment wrapText="1"/>
    </xf>
    <xf numFmtId="43" fontId="0" fillId="0" borderId="17" xfId="1" applyFont="1" applyFill="1" applyBorder="1" applyAlignment="1">
      <alignment horizontal="center"/>
    </xf>
    <xf numFmtId="43" fontId="0" fillId="27" borderId="2" xfId="1" applyFont="1" applyFill="1" applyBorder="1"/>
    <xf numFmtId="43" fontId="0" fillId="23" borderId="2" xfId="1" applyFont="1" applyFill="1" applyBorder="1"/>
    <xf numFmtId="43" fontId="0" fillId="24" borderId="2" xfId="1" applyFont="1" applyFill="1" applyBorder="1"/>
    <xf numFmtId="43" fontId="0" fillId="25" borderId="2" xfId="1" applyFont="1" applyFill="1" applyBorder="1"/>
    <xf numFmtId="43" fontId="0" fillId="26" borderId="2" xfId="1" applyFont="1" applyFill="1" applyBorder="1"/>
    <xf numFmtId="43" fontId="0" fillId="11" borderId="2" xfId="1" applyFont="1" applyFill="1" applyBorder="1"/>
    <xf numFmtId="43" fontId="2" fillId="5" borderId="21" xfId="1" applyFont="1" applyFill="1" applyBorder="1"/>
    <xf numFmtId="43" fontId="2" fillId="3" borderId="21" xfId="1" applyFont="1" applyFill="1" applyBorder="1"/>
    <xf numFmtId="43" fontId="2" fillId="3" borderId="22" xfId="1" applyFont="1" applyFill="1" applyBorder="1"/>
    <xf numFmtId="1" fontId="0" fillId="9" borderId="23" xfId="0" applyNumberFormat="1" applyFill="1" applyBorder="1" applyAlignment="1">
      <alignment horizontal="left"/>
    </xf>
    <xf numFmtId="0" fontId="0" fillId="0" borderId="23" xfId="0" applyFill="1" applyBorder="1"/>
    <xf numFmtId="43" fontId="0" fillId="0" borderId="23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43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14" fillId="9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43" fontId="14" fillId="0" borderId="2" xfId="1" applyFont="1" applyFill="1" applyBorder="1"/>
    <xf numFmtId="1" fontId="0" fillId="12" borderId="2" xfId="0" applyNumberFormat="1" applyFill="1" applyBorder="1" applyAlignment="1">
      <alignment horizontal="left"/>
    </xf>
    <xf numFmtId="43" fontId="22" fillId="0" borderId="0" xfId="1" applyFont="1"/>
    <xf numFmtId="0" fontId="0" fillId="0" borderId="0" xfId="0"/>
    <xf numFmtId="0" fontId="0" fillId="2" borderId="0" xfId="0" applyFill="1"/>
    <xf numFmtId="0" fontId="0" fillId="0" borderId="17" xfId="0" applyFill="1" applyBorder="1"/>
    <xf numFmtId="43" fontId="0" fillId="2" borderId="0" xfId="34" applyFont="1" applyFill="1"/>
    <xf numFmtId="43" fontId="0" fillId="0" borderId="17" xfId="34" applyFont="1" applyFill="1" applyBorder="1"/>
    <xf numFmtId="1" fontId="0" fillId="2" borderId="0" xfId="0" applyNumberFormat="1" applyFill="1" applyAlignment="1">
      <alignment horizontal="left"/>
    </xf>
    <xf numFmtId="1" fontId="2" fillId="5" borderId="1" xfId="1" applyNumberFormat="1" applyFont="1" applyFill="1" applyBorder="1" applyAlignment="1">
      <alignment horizontal="left"/>
    </xf>
    <xf numFmtId="1" fontId="2" fillId="3" borderId="2" xfId="1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9" fillId="19" borderId="14" xfId="0" applyFont="1" applyFill="1" applyBorder="1" applyAlignment="1">
      <alignment horizontal="center" vertical="center"/>
    </xf>
    <xf numFmtId="0" fontId="17" fillId="18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35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2" xfId="21" xr:uid="{00000000-0005-0000-0000-000040000000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V1040"/>
  <sheetViews>
    <sheetView showGridLines="0" zoomScaleNormal="100" workbookViewId="0">
      <pane xSplit="2" ySplit="7" topLeftCell="C884" activePane="bottomRight" state="frozen"/>
      <selection pane="topRight" activeCell="C1" sqref="C1"/>
      <selection pane="bottomLeft" activeCell="A2" sqref="A2"/>
      <selection pane="bottomRight" activeCell="N1013" sqref="N1013"/>
    </sheetView>
  </sheetViews>
  <sheetFormatPr baseColWidth="10" defaultRowHeight="15" x14ac:dyDescent="0.25"/>
  <cols>
    <col min="1" max="1" width="16.140625" style="3" bestFit="1" customWidth="1"/>
    <col min="2" max="2" width="54.5703125" customWidth="1"/>
    <col min="3" max="3" width="20.28515625" style="281" hidden="1" customWidth="1"/>
    <col min="4" max="4" width="19.28515625" style="2" bestFit="1" customWidth="1"/>
    <col min="5" max="5" width="18.140625" style="2" hidden="1" customWidth="1"/>
    <col min="6" max="6" width="22.140625" style="2" hidden="1" customWidth="1"/>
    <col min="7" max="7" width="18.85546875" style="2" hidden="1" customWidth="1"/>
    <col min="8" max="8" width="20.42578125" style="2" bestFit="1" customWidth="1"/>
    <col min="9" max="9" width="23.42578125" style="2" bestFit="1" customWidth="1"/>
    <col min="10" max="10" width="19.5703125" style="2" hidden="1" customWidth="1"/>
    <col min="11" max="11" width="19.7109375" style="2" hidden="1" customWidth="1"/>
    <col min="12" max="12" width="18.140625" style="2" bestFit="1" customWidth="1"/>
    <col min="13" max="13" width="18.85546875" style="2" bestFit="1" customWidth="1"/>
    <col min="14" max="14" width="19.140625" style="2" bestFit="1" customWidth="1"/>
    <col min="15" max="15" width="18.140625" style="2" hidden="1" customWidth="1"/>
    <col min="16" max="16" width="18.140625" style="2" bestFit="1" customWidth="1"/>
    <col min="17" max="17" width="19.7109375" style="2" bestFit="1" customWidth="1"/>
    <col min="18" max="18" width="22.85546875" style="2" bestFit="1" customWidth="1"/>
    <col min="19" max="19" width="22.140625" style="2" bestFit="1" customWidth="1"/>
    <col min="20" max="20" width="5.140625" bestFit="1" customWidth="1"/>
    <col min="21" max="21" width="22.5703125" style="3" bestFit="1" customWidth="1"/>
    <col min="22" max="22" width="49.7109375" customWidth="1"/>
    <col min="23" max="23" width="18.85546875" bestFit="1" customWidth="1"/>
    <col min="24" max="24" width="17.85546875" hidden="1" customWidth="1"/>
    <col min="25" max="25" width="20.85546875" hidden="1" customWidth="1"/>
    <col min="26" max="26" width="17.85546875" hidden="1" customWidth="1"/>
    <col min="27" max="27" width="18.85546875" hidden="1" customWidth="1"/>
    <col min="28" max="28" width="16.85546875" hidden="1" customWidth="1"/>
    <col min="29" max="29" width="24.85546875" hidden="1" customWidth="1"/>
    <col min="30" max="30" width="22.42578125" hidden="1" customWidth="1"/>
    <col min="31" max="31" width="16.85546875" hidden="1" customWidth="1"/>
    <col min="32" max="32" width="17.85546875" hidden="1" customWidth="1"/>
    <col min="33" max="34" width="16.85546875" hidden="1" customWidth="1"/>
    <col min="35" max="35" width="17.85546875" hidden="1" customWidth="1"/>
    <col min="36" max="36" width="23.5703125" hidden="1" customWidth="1"/>
    <col min="37" max="37" width="23" hidden="1" customWidth="1"/>
    <col min="38" max="38" width="14.28515625" hidden="1" customWidth="1"/>
    <col min="39" max="39" width="16.85546875" style="2" hidden="1" customWidth="1"/>
    <col min="40" max="40" width="17.85546875" style="2" hidden="1" customWidth="1"/>
    <col min="41" max="41" width="17.5703125" style="2" hidden="1" customWidth="1"/>
    <col min="42" max="42" width="5.140625" style="2" hidden="1" customWidth="1"/>
    <col min="43" max="43" width="0" hidden="1" customWidth="1"/>
    <col min="44" max="44" width="16.140625" hidden="1" customWidth="1"/>
    <col min="45" max="45" width="38" hidden="1" customWidth="1"/>
    <col min="46" max="46" width="18" hidden="1" customWidth="1"/>
  </cols>
  <sheetData>
    <row r="1" spans="1:46" s="15" customFormat="1" ht="15" customHeight="1" x14ac:dyDescent="0.25">
      <c r="A1" s="392" t="s">
        <v>764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U1" s="3"/>
    </row>
    <row r="2" spans="1:46" s="15" customFormat="1" ht="15" customHeight="1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U2" s="3"/>
    </row>
    <row r="3" spans="1:46" s="15" customFormat="1" ht="15" customHeight="1" x14ac:dyDescent="0.25">
      <c r="A3" s="392" t="s">
        <v>765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U3" s="3"/>
    </row>
    <row r="4" spans="1:46" s="15" customFormat="1" ht="15" customHeight="1" x14ac:dyDescent="0.2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U4" s="3"/>
    </row>
    <row r="5" spans="1:46" s="15" customFormat="1" ht="15" customHeight="1" x14ac:dyDescent="0.25">
      <c r="A5" s="393" t="s">
        <v>1658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U5" s="3"/>
      <c r="AM5" s="15" t="s">
        <v>1659</v>
      </c>
    </row>
    <row r="6" spans="1:46" s="15" customFormat="1" ht="15" customHeight="1" x14ac:dyDescent="0.2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U6" s="3"/>
      <c r="AM6" s="279">
        <v>0.1462</v>
      </c>
      <c r="AN6" s="280"/>
      <c r="AP6" s="280"/>
    </row>
    <row r="7" spans="1:46" s="17" customFormat="1" ht="30" x14ac:dyDescent="0.25">
      <c r="A7" s="21" t="s">
        <v>0</v>
      </c>
      <c r="B7" s="22" t="s">
        <v>1</v>
      </c>
      <c r="C7" s="23" t="s">
        <v>1910</v>
      </c>
      <c r="D7" s="23" t="s">
        <v>766</v>
      </c>
      <c r="E7" s="23" t="s">
        <v>3</v>
      </c>
      <c r="F7" s="23" t="s">
        <v>4</v>
      </c>
      <c r="G7" s="23" t="s">
        <v>6</v>
      </c>
      <c r="H7" s="23" t="s">
        <v>767</v>
      </c>
      <c r="I7" s="23" t="s">
        <v>768</v>
      </c>
      <c r="J7" s="23" t="s">
        <v>769</v>
      </c>
      <c r="K7" s="23" t="s">
        <v>770</v>
      </c>
      <c r="L7" s="23" t="s">
        <v>771</v>
      </c>
      <c r="M7" s="23" t="s">
        <v>772</v>
      </c>
      <c r="N7" s="23" t="s">
        <v>773</v>
      </c>
      <c r="O7" s="23" t="s">
        <v>774</v>
      </c>
      <c r="P7" s="23" t="s">
        <v>775</v>
      </c>
      <c r="Q7" s="23" t="s">
        <v>776</v>
      </c>
      <c r="R7" s="23" t="s">
        <v>777</v>
      </c>
      <c r="S7" s="23" t="s">
        <v>778</v>
      </c>
      <c r="U7" s="388" t="s">
        <v>0</v>
      </c>
      <c r="V7" s="384" t="s">
        <v>1</v>
      </c>
      <c r="W7" s="386" t="s">
        <v>2</v>
      </c>
      <c r="X7" s="386" t="s">
        <v>3</v>
      </c>
      <c r="Y7" s="386" t="s">
        <v>4</v>
      </c>
      <c r="Z7" s="386" t="s">
        <v>1912</v>
      </c>
      <c r="AA7" s="386" t="s">
        <v>5</v>
      </c>
      <c r="AB7" s="386" t="s">
        <v>6</v>
      </c>
      <c r="AC7" s="386" t="s">
        <v>7</v>
      </c>
      <c r="AD7" s="386" t="s">
        <v>8</v>
      </c>
      <c r="AE7" s="386" t="s">
        <v>9</v>
      </c>
      <c r="AF7" s="386" t="s">
        <v>10</v>
      </c>
      <c r="AG7" s="386" t="s">
        <v>11</v>
      </c>
      <c r="AH7" s="386" t="s">
        <v>12</v>
      </c>
      <c r="AI7" s="386" t="s">
        <v>13</v>
      </c>
      <c r="AJ7" s="386" t="s">
        <v>14</v>
      </c>
      <c r="AK7" s="386" t="s">
        <v>1309</v>
      </c>
      <c r="AL7" s="277"/>
      <c r="AM7" s="23" t="s">
        <v>1660</v>
      </c>
      <c r="AN7" s="23" t="s">
        <v>1661</v>
      </c>
      <c r="AO7" s="23" t="s">
        <v>1662</v>
      </c>
      <c r="AP7" s="23"/>
      <c r="AR7" s="288" t="s">
        <v>0</v>
      </c>
      <c r="AS7" s="289" t="s">
        <v>1</v>
      </c>
      <c r="AT7" s="329" t="s">
        <v>769</v>
      </c>
    </row>
    <row r="8" spans="1:46" s="4" customFormat="1" x14ac:dyDescent="0.25">
      <c r="A8" s="18">
        <v>0</v>
      </c>
      <c r="B8" s="19" t="s">
        <v>763</v>
      </c>
      <c r="C8" s="20">
        <f t="shared" ref="C8:S8" si="0">+C9+C102+C348+C360+C374</f>
        <v>179164159059.75</v>
      </c>
      <c r="D8" s="20">
        <f t="shared" si="0"/>
        <v>185591302309.33411</v>
      </c>
      <c r="E8" s="20">
        <f t="shared" si="0"/>
        <v>15966797318.25</v>
      </c>
      <c r="F8" s="20">
        <f t="shared" si="0"/>
        <v>15966797318.25</v>
      </c>
      <c r="G8" s="20">
        <f t="shared" si="0"/>
        <v>25653253678.550003</v>
      </c>
      <c r="H8" s="20">
        <f t="shared" si="0"/>
        <v>211244555987.88409</v>
      </c>
      <c r="I8" s="20">
        <f t="shared" si="0"/>
        <v>11778722389.889999</v>
      </c>
      <c r="J8" s="20">
        <f t="shared" si="0"/>
        <v>69043352031.108002</v>
      </c>
      <c r="K8" s="20">
        <f t="shared" si="0"/>
        <v>142201203956.77609</v>
      </c>
      <c r="L8" s="20">
        <f t="shared" si="0"/>
        <v>11235305293.369999</v>
      </c>
      <c r="M8" s="20">
        <f t="shared" si="0"/>
        <v>49256641036.518005</v>
      </c>
      <c r="N8" s="20">
        <f t="shared" si="0"/>
        <v>19786710994.589996</v>
      </c>
      <c r="O8" s="20">
        <f t="shared" si="0"/>
        <v>11118909200</v>
      </c>
      <c r="P8" s="20">
        <f t="shared" si="0"/>
        <v>96525361226.639984</v>
      </c>
      <c r="Q8" s="20">
        <f t="shared" si="0"/>
        <v>27482009195.531998</v>
      </c>
      <c r="R8" s="20">
        <f t="shared" si="0"/>
        <v>114719194761.24408</v>
      </c>
      <c r="S8" s="20">
        <f t="shared" si="0"/>
        <v>49256641036.518005</v>
      </c>
      <c r="U8" s="388"/>
      <c r="V8" s="384"/>
      <c r="W8" s="386"/>
      <c r="X8" s="387">
        <v>0</v>
      </c>
      <c r="Y8" s="387">
        <v>1052000000</v>
      </c>
      <c r="Z8" s="387">
        <v>0</v>
      </c>
      <c r="AA8" s="387">
        <v>0</v>
      </c>
      <c r="AB8" s="387">
        <v>0</v>
      </c>
      <c r="AC8" s="387">
        <v>146958279404.80093</v>
      </c>
      <c r="AD8" s="387">
        <v>68608856830.309998</v>
      </c>
      <c r="AE8" s="387">
        <v>78349422574.490936</v>
      </c>
      <c r="AF8" s="387">
        <v>51380908298.75</v>
      </c>
      <c r="AG8" s="387">
        <v>17227948531.559998</v>
      </c>
      <c r="AH8" s="387">
        <v>72220755798.309998</v>
      </c>
      <c r="AI8" s="387">
        <v>3611898968</v>
      </c>
      <c r="AJ8" s="387">
        <v>74737523606.490936</v>
      </c>
      <c r="AK8" s="387">
        <v>0</v>
      </c>
      <c r="AL8" s="277"/>
      <c r="AM8" s="20">
        <f>+AM9+AM103+AM382+AM394+AM408</f>
        <v>5291871151.4740505</v>
      </c>
      <c r="AN8" s="20">
        <f>+AN9+AN103+AN382+AN394+AN408</f>
        <v>72854752371.727112</v>
      </c>
      <c r="AO8" s="20">
        <f>+AO9+AO103+AO382+AO394+AO408</f>
        <v>1311477202.447567</v>
      </c>
      <c r="AP8" s="20">
        <f>+AP9+AP103+AP382+AP394+AP408</f>
        <v>0</v>
      </c>
      <c r="AR8" s="290" t="s">
        <v>1677</v>
      </c>
      <c r="AS8" s="291" t="s">
        <v>820</v>
      </c>
      <c r="AT8" s="330">
        <f>+AT9+AT103+AT382+AT394+AT408</f>
        <v>179181245016.64001</v>
      </c>
    </row>
    <row r="9" spans="1:46" s="4" customFormat="1" x14ac:dyDescent="0.25">
      <c r="A9" s="11" t="s">
        <v>15</v>
      </c>
      <c r="B9" s="5" t="s">
        <v>16</v>
      </c>
      <c r="C9" s="6">
        <f t="shared" ref="C9:S9" si="1">+C10+C49</f>
        <v>123044884626.47</v>
      </c>
      <c r="D9" s="6">
        <f t="shared" si="1"/>
        <v>149371443995.9791</v>
      </c>
      <c r="E9" s="6">
        <f t="shared" si="1"/>
        <v>0</v>
      </c>
      <c r="F9" s="6">
        <f t="shared" si="1"/>
        <v>1000000000</v>
      </c>
      <c r="G9" s="6">
        <f t="shared" si="1"/>
        <v>0</v>
      </c>
      <c r="H9" s="6">
        <f t="shared" si="1"/>
        <v>148371443995.9791</v>
      </c>
      <c r="I9" s="6">
        <f t="shared" si="1"/>
        <v>6869213223.75</v>
      </c>
      <c r="J9" s="6">
        <f t="shared" si="1"/>
        <v>50388155950.309998</v>
      </c>
      <c r="K9" s="6">
        <f t="shared" si="1"/>
        <v>97983288045.669098</v>
      </c>
      <c r="L9" s="6">
        <f t="shared" si="1"/>
        <v>9238847721.75</v>
      </c>
      <c r="M9" s="6">
        <f t="shared" si="1"/>
        <v>41917808574.75</v>
      </c>
      <c r="N9" s="6">
        <f t="shared" si="1"/>
        <v>8470347375.5599976</v>
      </c>
      <c r="O9" s="6">
        <f t="shared" si="1"/>
        <v>7402850652</v>
      </c>
      <c r="P9" s="6">
        <f t="shared" si="1"/>
        <v>66066790315.309998</v>
      </c>
      <c r="Q9" s="6">
        <f t="shared" si="1"/>
        <v>15678634365</v>
      </c>
      <c r="R9" s="6">
        <f t="shared" si="1"/>
        <v>82304653680.669098</v>
      </c>
      <c r="S9" s="6">
        <f t="shared" si="1"/>
        <v>41917808574.75</v>
      </c>
      <c r="U9" s="335" t="s">
        <v>15</v>
      </c>
      <c r="V9" s="385" t="s">
        <v>16</v>
      </c>
      <c r="W9" s="387">
        <v>148010279404.80093</v>
      </c>
      <c r="X9" s="387">
        <v>0</v>
      </c>
      <c r="Y9" s="387">
        <v>1052000000</v>
      </c>
      <c r="Z9" s="387">
        <v>0</v>
      </c>
      <c r="AA9" s="387">
        <v>0</v>
      </c>
      <c r="AB9" s="387">
        <v>0</v>
      </c>
      <c r="AC9" s="387">
        <v>100351084626.31567</v>
      </c>
      <c r="AD9" s="387">
        <v>36209004698.75</v>
      </c>
      <c r="AE9" s="387">
        <v>64142079927.565674</v>
      </c>
      <c r="AF9" s="387">
        <v>36013833803.75</v>
      </c>
      <c r="AG9" s="387">
        <v>195170895</v>
      </c>
      <c r="AH9" s="387">
        <v>36239675118.75</v>
      </c>
      <c r="AI9" s="387">
        <v>30670420</v>
      </c>
      <c r="AJ9" s="387">
        <v>64111409507.565674</v>
      </c>
      <c r="AK9" s="387">
        <v>0</v>
      </c>
      <c r="AL9" s="278"/>
      <c r="AM9" s="6">
        <f>+AM10+AM50</f>
        <v>5291871151.4740505</v>
      </c>
      <c r="AN9" s="6">
        <f>+AN10+AN50</f>
        <v>72854752371.727112</v>
      </c>
      <c r="AO9" s="6">
        <f>+AO10+AO50</f>
        <v>1311477202.447567</v>
      </c>
      <c r="AP9" s="6">
        <f>+AP10+AP50</f>
        <v>0</v>
      </c>
      <c r="AR9" s="292" t="s">
        <v>15</v>
      </c>
      <c r="AS9" s="293" t="s">
        <v>16</v>
      </c>
      <c r="AT9" s="331">
        <f>+AT10+AT50</f>
        <v>123044884626.47</v>
      </c>
    </row>
    <row r="10" spans="1:46" s="4" customFormat="1" x14ac:dyDescent="0.25">
      <c r="A10" s="11" t="s">
        <v>17</v>
      </c>
      <c r="B10" s="5" t="s">
        <v>18</v>
      </c>
      <c r="C10" s="6">
        <f>+C11+C26+C39</f>
        <v>88535778794.070007</v>
      </c>
      <c r="D10" s="6">
        <f>+D11+D26+D39</f>
        <v>101403084626.31569</v>
      </c>
      <c r="E10" s="6">
        <f t="shared" ref="E10:S10" si="2">+E11+E26+E39</f>
        <v>0</v>
      </c>
      <c r="F10" s="6">
        <f t="shared" si="2"/>
        <v>1000000000</v>
      </c>
      <c r="G10" s="6">
        <f t="shared" si="2"/>
        <v>0</v>
      </c>
      <c r="H10" s="6">
        <f t="shared" si="2"/>
        <v>100403084626.31569</v>
      </c>
      <c r="I10" s="6">
        <f t="shared" si="2"/>
        <v>6217777084.75</v>
      </c>
      <c r="J10" s="6">
        <f t="shared" si="2"/>
        <v>29962473812.75</v>
      </c>
      <c r="K10" s="6">
        <f t="shared" si="2"/>
        <v>70440610813.565689</v>
      </c>
      <c r="L10" s="6">
        <f t="shared" si="2"/>
        <v>6226011073.75</v>
      </c>
      <c r="M10" s="6">
        <f t="shared" si="2"/>
        <v>29821293428.75</v>
      </c>
      <c r="N10" s="6">
        <f t="shared" si="2"/>
        <v>141180384</v>
      </c>
      <c r="O10" s="6">
        <f t="shared" si="2"/>
        <v>6178197172</v>
      </c>
      <c r="P10" s="6">
        <f t="shared" si="2"/>
        <v>29970235564.75</v>
      </c>
      <c r="Q10" s="6">
        <f t="shared" si="2"/>
        <v>7761752</v>
      </c>
      <c r="R10" s="6">
        <f t="shared" si="2"/>
        <v>70432849061.565689</v>
      </c>
      <c r="S10" s="6">
        <f t="shared" si="2"/>
        <v>29821293428.75</v>
      </c>
      <c r="U10" s="335" t="s">
        <v>17</v>
      </c>
      <c r="V10" s="385" t="s">
        <v>18</v>
      </c>
      <c r="W10" s="387">
        <v>101403084626.31567</v>
      </c>
      <c r="X10" s="387">
        <v>0</v>
      </c>
      <c r="Y10" s="387">
        <v>1000000000</v>
      </c>
      <c r="Z10" s="387">
        <v>0</v>
      </c>
      <c r="AA10" s="387">
        <v>0</v>
      </c>
      <c r="AB10" s="387">
        <v>0</v>
      </c>
      <c r="AC10" s="387">
        <v>68423304803.897522</v>
      </c>
      <c r="AD10" s="387">
        <v>22866489187.75</v>
      </c>
      <c r="AE10" s="387">
        <v>45556815616.147522</v>
      </c>
      <c r="AF10" s="387">
        <v>22781516020.75</v>
      </c>
      <c r="AG10" s="387">
        <v>84973167</v>
      </c>
      <c r="AH10" s="387">
        <v>22890647240.75</v>
      </c>
      <c r="AI10" s="387">
        <v>24158053</v>
      </c>
      <c r="AJ10" s="387">
        <v>45532657563.147522</v>
      </c>
      <c r="AK10" s="387">
        <v>0</v>
      </c>
      <c r="AL10" s="278"/>
      <c r="AM10" s="6">
        <f t="shared" ref="AM10:AP10" si="3">+AM11+AM26+AM39</f>
        <v>4545195048.9522505</v>
      </c>
      <c r="AN10" s="6">
        <f t="shared" si="3"/>
        <v>69121371859.118118</v>
      </c>
      <c r="AO10" s="6">
        <f t="shared" si="3"/>
        <v>1311477202.447567</v>
      </c>
      <c r="AP10" s="6">
        <f t="shared" si="3"/>
        <v>0</v>
      </c>
      <c r="AR10" s="292" t="s">
        <v>17</v>
      </c>
      <c r="AS10" s="293" t="s">
        <v>18</v>
      </c>
      <c r="AT10" s="331">
        <f>+AT11+AT26+AT39</f>
        <v>88535778794.070007</v>
      </c>
    </row>
    <row r="11" spans="1:46" s="4" customFormat="1" x14ac:dyDescent="0.25">
      <c r="A11" s="11" t="s">
        <v>19</v>
      </c>
      <c r="B11" s="5" t="s">
        <v>20</v>
      </c>
      <c r="C11" s="6">
        <f>+C12+C23</f>
        <v>65765260912</v>
      </c>
      <c r="D11" s="6">
        <f>+D12+D23</f>
        <v>69423304803.897522</v>
      </c>
      <c r="E11" s="6">
        <f t="shared" ref="E11:S11" si="4">+E12+E23</f>
        <v>0</v>
      </c>
      <c r="F11" s="6">
        <f t="shared" si="4"/>
        <v>1000000000</v>
      </c>
      <c r="G11" s="6">
        <f t="shared" si="4"/>
        <v>0</v>
      </c>
      <c r="H11" s="6">
        <f t="shared" si="4"/>
        <v>68423304803.89753</v>
      </c>
      <c r="I11" s="6">
        <f t="shared" si="4"/>
        <v>4439638987.75</v>
      </c>
      <c r="J11" s="6">
        <f t="shared" si="4"/>
        <v>18288159128.75</v>
      </c>
      <c r="K11" s="6">
        <f t="shared" si="4"/>
        <v>50135145675.14753</v>
      </c>
      <c r="L11" s="6">
        <f t="shared" si="4"/>
        <v>4453841033.75</v>
      </c>
      <c r="M11" s="6">
        <f t="shared" si="4"/>
        <v>18239498786.75</v>
      </c>
      <c r="N11" s="6">
        <f t="shared" si="4"/>
        <v>48660342</v>
      </c>
      <c r="O11" s="6">
        <f t="shared" si="4"/>
        <v>4395716330</v>
      </c>
      <c r="P11" s="6">
        <f t="shared" si="4"/>
        <v>18289192128.75</v>
      </c>
      <c r="Q11" s="6">
        <f t="shared" si="4"/>
        <v>1033000</v>
      </c>
      <c r="R11" s="6">
        <f t="shared" si="4"/>
        <v>50134112675.14753</v>
      </c>
      <c r="S11" s="6">
        <f t="shared" si="4"/>
        <v>18239498786.75</v>
      </c>
      <c r="U11" s="335" t="s">
        <v>19</v>
      </c>
      <c r="V11" s="385" t="s">
        <v>20</v>
      </c>
      <c r="W11" s="387">
        <v>69423304803.897522</v>
      </c>
      <c r="X11" s="387">
        <v>0</v>
      </c>
      <c r="Y11" s="387">
        <v>1000000000</v>
      </c>
      <c r="Z11" s="387">
        <v>0</v>
      </c>
      <c r="AA11" s="387">
        <v>0</v>
      </c>
      <c r="AB11" s="387">
        <v>0</v>
      </c>
      <c r="AC11" s="387">
        <v>67923682983.417526</v>
      </c>
      <c r="AD11" s="387">
        <v>22768197943.75</v>
      </c>
      <c r="AE11" s="387">
        <v>45155485039.667526</v>
      </c>
      <c r="AF11" s="387">
        <v>22683224776.75</v>
      </c>
      <c r="AG11" s="387">
        <v>84973167</v>
      </c>
      <c r="AH11" s="387">
        <v>22792355996.75</v>
      </c>
      <c r="AI11" s="387">
        <v>24158053</v>
      </c>
      <c r="AJ11" s="387">
        <v>45131326986.667526</v>
      </c>
      <c r="AK11" s="387">
        <v>0</v>
      </c>
      <c r="AL11" s="278"/>
      <c r="AM11" s="6">
        <f t="shared" ref="AM11:AP11" si="5">+AM12+AM23</f>
        <v>3245376100.0452504</v>
      </c>
      <c r="AN11" s="6">
        <f t="shared" si="5"/>
        <v>55157341410.150116</v>
      </c>
      <c r="AO11" s="6">
        <f t="shared" si="5"/>
        <v>-5023228735.002594</v>
      </c>
      <c r="AP11" s="6">
        <f t="shared" si="5"/>
        <v>0</v>
      </c>
      <c r="AR11" s="292" t="s">
        <v>19</v>
      </c>
      <c r="AS11" s="293" t="s">
        <v>20</v>
      </c>
      <c r="AT11" s="331">
        <f>+AT12+AT23</f>
        <v>65765260912</v>
      </c>
    </row>
    <row r="12" spans="1:46" x14ac:dyDescent="0.25">
      <c r="A12" s="12" t="s">
        <v>21</v>
      </c>
      <c r="B12" s="7" t="s">
        <v>22</v>
      </c>
      <c r="C12" s="8">
        <f>+C13+C14+C15+C16+C17+C18+C19+C20+C21+C22</f>
        <v>65681045446</v>
      </c>
      <c r="D12" s="8">
        <f>+D13+D14+D15+D16+D17+D18+D19+D20+D21+D22</f>
        <v>68923682983.417526</v>
      </c>
      <c r="E12" s="8">
        <f t="shared" ref="E12:S12" si="6">+E13+E14+E15+E16+E17+E18+E19+E20+E21+E22</f>
        <v>0</v>
      </c>
      <c r="F12" s="8">
        <f t="shared" si="6"/>
        <v>1000000000</v>
      </c>
      <c r="G12" s="8">
        <f t="shared" si="6"/>
        <v>0</v>
      </c>
      <c r="H12" s="8">
        <f t="shared" si="6"/>
        <v>67923682983.417526</v>
      </c>
      <c r="I12" s="8">
        <f t="shared" si="6"/>
        <v>4397737065.75</v>
      </c>
      <c r="J12" s="8">
        <f t="shared" si="6"/>
        <v>18202856999.75</v>
      </c>
      <c r="K12" s="8">
        <f t="shared" si="6"/>
        <v>49720825983.667526</v>
      </c>
      <c r="L12" s="8">
        <f t="shared" si="6"/>
        <v>4411939111.75</v>
      </c>
      <c r="M12" s="8">
        <f t="shared" si="6"/>
        <v>18154196657.75</v>
      </c>
      <c r="N12" s="8">
        <f t="shared" si="6"/>
        <v>48660342</v>
      </c>
      <c r="O12" s="8">
        <f t="shared" si="6"/>
        <v>4353814408</v>
      </c>
      <c r="P12" s="8">
        <f t="shared" si="6"/>
        <v>18203889999.75</v>
      </c>
      <c r="Q12" s="8">
        <f t="shared" si="6"/>
        <v>1033000</v>
      </c>
      <c r="R12" s="8">
        <f t="shared" si="6"/>
        <v>49719792983.667526</v>
      </c>
      <c r="S12" s="8">
        <f t="shared" si="6"/>
        <v>18154196657.75</v>
      </c>
      <c r="U12" s="335" t="s">
        <v>21</v>
      </c>
      <c r="V12" s="385" t="s">
        <v>22</v>
      </c>
      <c r="W12" s="387">
        <v>68923682983.417526</v>
      </c>
      <c r="X12" s="387">
        <v>0</v>
      </c>
      <c r="Y12" s="387">
        <v>1000000000</v>
      </c>
      <c r="Z12" s="387">
        <v>0</v>
      </c>
      <c r="AA12" s="387">
        <v>0</v>
      </c>
      <c r="AB12" s="387">
        <v>0</v>
      </c>
      <c r="AC12" s="387">
        <v>32407689689.827702</v>
      </c>
      <c r="AD12" s="387">
        <v>14136108404.75</v>
      </c>
      <c r="AE12" s="387">
        <v>18271581285.077702</v>
      </c>
      <c r="AF12" s="387">
        <v>14103826729.75</v>
      </c>
      <c r="AG12" s="387">
        <v>32281675</v>
      </c>
      <c r="AH12" s="387">
        <v>14139723182.75</v>
      </c>
      <c r="AI12" s="387">
        <v>3614778</v>
      </c>
      <c r="AJ12" s="387">
        <v>18267966507.077702</v>
      </c>
      <c r="AK12" s="387">
        <v>0</v>
      </c>
      <c r="AL12" s="278"/>
      <c r="AM12" s="8">
        <f t="shared" ref="AM12:AP12" si="7">+AM13+AM14+AM15+AM16+AM17+AM18+AM19+AM20+AM21+AM22</f>
        <v>3214745795.0632505</v>
      </c>
      <c r="AN12" s="8">
        <f t="shared" si="7"/>
        <v>54852987905.059319</v>
      </c>
      <c r="AO12" s="8">
        <f t="shared" si="7"/>
        <v>-5133194921.3917942</v>
      </c>
      <c r="AP12" s="8">
        <f t="shared" si="7"/>
        <v>0</v>
      </c>
      <c r="AR12" s="294" t="s">
        <v>21</v>
      </c>
      <c r="AS12" s="295" t="s">
        <v>22</v>
      </c>
      <c r="AT12" s="332">
        <f t="shared" ref="AT12" si="8">SUM(AT13:AT21)</f>
        <v>65681045446</v>
      </c>
    </row>
    <row r="13" spans="1:46" x14ac:dyDescent="0.25">
      <c r="A13" s="13" t="s">
        <v>23</v>
      </c>
      <c r="B13" s="1" t="s">
        <v>24</v>
      </c>
      <c r="C13" s="247">
        <v>34196574977</v>
      </c>
      <c r="D13" s="182">
        <v>33407689689.827702</v>
      </c>
      <c r="E13" s="182">
        <v>0</v>
      </c>
      <c r="F13" s="182">
        <v>1000000000</v>
      </c>
      <c r="G13" s="182">
        <v>0</v>
      </c>
      <c r="H13" s="182">
        <f t="shared" ref="H13:H78" si="9">+D13+E13-F13+G13</f>
        <v>32407689689.827702</v>
      </c>
      <c r="I13" s="182">
        <v>2732743371.75</v>
      </c>
      <c r="J13" s="182">
        <v>11356629925.75</v>
      </c>
      <c r="K13" s="182">
        <f t="shared" ref="K13:K78" si="10">+H13-J13</f>
        <v>21051059764.077702</v>
      </c>
      <c r="L13" s="182">
        <v>2739777368.75</v>
      </c>
      <c r="M13" s="182">
        <v>11338215146.75</v>
      </c>
      <c r="N13" s="182">
        <f>+J13-M13</f>
        <v>18414779</v>
      </c>
      <c r="O13" s="182">
        <v>2703619762</v>
      </c>
      <c r="P13" s="182">
        <v>11357662925.75</v>
      </c>
      <c r="Q13" s="182">
        <f>+P13-J13</f>
        <v>1033000</v>
      </c>
      <c r="R13" s="182">
        <f t="shared" ref="R13:R78" si="11">+H13-P13</f>
        <v>21050026764.077702</v>
      </c>
      <c r="S13" s="182">
        <f t="shared" ref="S13:S78" si="12">+M13</f>
        <v>11338215146.75</v>
      </c>
      <c r="U13" s="335" t="s">
        <v>23</v>
      </c>
      <c r="V13" s="385" t="s">
        <v>24</v>
      </c>
      <c r="W13" s="387">
        <v>33407689689.827702</v>
      </c>
      <c r="X13" s="387">
        <v>0</v>
      </c>
      <c r="Y13" s="387">
        <v>0</v>
      </c>
      <c r="Z13" s="387">
        <v>0</v>
      </c>
      <c r="AA13" s="387">
        <v>0</v>
      </c>
      <c r="AB13" s="387">
        <v>0</v>
      </c>
      <c r="AC13" s="387">
        <v>16515320637.2269</v>
      </c>
      <c r="AD13" s="387">
        <v>6471083828</v>
      </c>
      <c r="AE13" s="387">
        <v>10044236809.2269</v>
      </c>
      <c r="AF13" s="387">
        <v>6471083828</v>
      </c>
      <c r="AG13" s="387">
        <v>0</v>
      </c>
      <c r="AH13" s="387">
        <v>6471083828</v>
      </c>
      <c r="AI13" s="387">
        <v>0</v>
      </c>
      <c r="AJ13" s="387">
        <v>10044236809.2269</v>
      </c>
      <c r="AK13" s="387">
        <v>0</v>
      </c>
      <c r="AL13" s="278"/>
      <c r="AM13" s="182">
        <f>((I13*$AM$6)*5)</f>
        <v>1997635404.7492499</v>
      </c>
      <c r="AN13" s="182">
        <f>((I13*(1+$AM$6)*8))</f>
        <v>25058163621.598797</v>
      </c>
      <c r="AO13" s="182">
        <f>+R13-AN13</f>
        <v>-4008136857.5210953</v>
      </c>
      <c r="AP13" s="182"/>
      <c r="AR13" s="296" t="s">
        <v>23</v>
      </c>
      <c r="AS13" s="297" t="s">
        <v>24</v>
      </c>
      <c r="AT13" s="333">
        <v>34196574977</v>
      </c>
    </row>
    <row r="14" spans="1:46" x14ac:dyDescent="0.25">
      <c r="A14" s="13" t="s">
        <v>25</v>
      </c>
      <c r="B14" s="1" t="s">
        <v>26</v>
      </c>
      <c r="C14" s="247">
        <v>15087602707</v>
      </c>
      <c r="D14" s="182">
        <v>16515320637.2269</v>
      </c>
      <c r="E14" s="182">
        <v>0</v>
      </c>
      <c r="F14" s="182">
        <v>0</v>
      </c>
      <c r="G14" s="182">
        <v>0</v>
      </c>
      <c r="H14" s="182">
        <f t="shared" si="9"/>
        <v>16515320637.2269</v>
      </c>
      <c r="I14" s="182">
        <v>1293582521</v>
      </c>
      <c r="J14" s="182">
        <v>5176492598</v>
      </c>
      <c r="K14" s="182">
        <f t="shared" si="10"/>
        <v>11338828039.2269</v>
      </c>
      <c r="L14" s="182">
        <v>1293582521</v>
      </c>
      <c r="M14" s="182">
        <v>5176492598</v>
      </c>
      <c r="N14" s="182">
        <f t="shared" ref="N14:N79" si="13">+J14-M14</f>
        <v>0</v>
      </c>
      <c r="O14" s="182">
        <v>1293582521</v>
      </c>
      <c r="P14" s="182">
        <v>5176492598</v>
      </c>
      <c r="Q14" s="182">
        <f t="shared" ref="Q14:Q78" si="14">+P14-J14</f>
        <v>0</v>
      </c>
      <c r="R14" s="182">
        <f t="shared" si="11"/>
        <v>11338828039.2269</v>
      </c>
      <c r="S14" s="182">
        <f t="shared" si="12"/>
        <v>5176492598</v>
      </c>
      <c r="U14" s="335" t="s">
        <v>25</v>
      </c>
      <c r="V14" s="385" t="s">
        <v>26</v>
      </c>
      <c r="W14" s="387">
        <v>16515320637.2269</v>
      </c>
      <c r="X14" s="387">
        <v>0</v>
      </c>
      <c r="Y14" s="387">
        <v>0</v>
      </c>
      <c r="Z14" s="387">
        <v>0</v>
      </c>
      <c r="AA14" s="387">
        <v>0</v>
      </c>
      <c r="AB14" s="387">
        <v>0</v>
      </c>
      <c r="AC14" s="387">
        <v>285216713.04000002</v>
      </c>
      <c r="AD14" s="387">
        <v>129666108</v>
      </c>
      <c r="AE14" s="387">
        <v>155550605.04000002</v>
      </c>
      <c r="AF14" s="387">
        <v>129666108</v>
      </c>
      <c r="AG14" s="387">
        <v>0</v>
      </c>
      <c r="AH14" s="387">
        <v>129666108</v>
      </c>
      <c r="AI14" s="387">
        <v>0</v>
      </c>
      <c r="AJ14" s="387">
        <v>155550605.04000002</v>
      </c>
      <c r="AK14" s="387">
        <v>0</v>
      </c>
      <c r="AL14" s="278"/>
      <c r="AM14" s="182">
        <f t="shared" ref="AM14:AM22" si="15">((I14*$AM$6)*5)</f>
        <v>945608822.85099995</v>
      </c>
      <c r="AN14" s="182">
        <f t="shared" ref="AN14:AN16" si="16">((I14*(1+$AM$6)*8))</f>
        <v>11861634284.5616</v>
      </c>
      <c r="AO14" s="182">
        <f t="shared" ref="AO14:AO25" si="17">+R14-AN14</f>
        <v>-522806245.33469963</v>
      </c>
      <c r="AP14" s="182"/>
      <c r="AR14" s="296" t="s">
        <v>25</v>
      </c>
      <c r="AS14" s="297" t="s">
        <v>26</v>
      </c>
      <c r="AT14" s="333">
        <v>15087602707</v>
      </c>
    </row>
    <row r="15" spans="1:46" x14ac:dyDescent="0.25">
      <c r="A15" s="13" t="s">
        <v>27</v>
      </c>
      <c r="B15" s="1" t="s">
        <v>28</v>
      </c>
      <c r="C15" s="247">
        <v>310966745</v>
      </c>
      <c r="D15" s="182">
        <v>285216713.04000002</v>
      </c>
      <c r="E15" s="182">
        <v>0</v>
      </c>
      <c r="F15" s="182">
        <v>0</v>
      </c>
      <c r="G15" s="182">
        <v>0</v>
      </c>
      <c r="H15" s="182">
        <f t="shared" si="9"/>
        <v>285216713.04000002</v>
      </c>
      <c r="I15" s="182">
        <v>27851905</v>
      </c>
      <c r="J15" s="182">
        <v>92374952</v>
      </c>
      <c r="K15" s="182">
        <f t="shared" si="10"/>
        <v>192841761.04000002</v>
      </c>
      <c r="L15" s="182">
        <v>27851905</v>
      </c>
      <c r="M15" s="182">
        <v>92374952</v>
      </c>
      <c r="N15" s="182">
        <f t="shared" si="13"/>
        <v>0</v>
      </c>
      <c r="O15" s="182">
        <v>27851905</v>
      </c>
      <c r="P15" s="182">
        <v>92374952</v>
      </c>
      <c r="Q15" s="182">
        <f t="shared" si="14"/>
        <v>0</v>
      </c>
      <c r="R15" s="182">
        <f t="shared" si="11"/>
        <v>192841761.04000002</v>
      </c>
      <c r="S15" s="182">
        <f t="shared" si="12"/>
        <v>92374952</v>
      </c>
      <c r="U15" s="335" t="s">
        <v>27</v>
      </c>
      <c r="V15" s="385" t="s">
        <v>28</v>
      </c>
      <c r="W15" s="387">
        <v>285216713.04000002</v>
      </c>
      <c r="X15" s="387">
        <v>0</v>
      </c>
      <c r="Y15" s="387">
        <v>0</v>
      </c>
      <c r="Z15" s="387">
        <v>0</v>
      </c>
      <c r="AA15" s="387">
        <v>0</v>
      </c>
      <c r="AB15" s="387">
        <v>0</v>
      </c>
      <c r="AC15" s="387">
        <v>377600944</v>
      </c>
      <c r="AD15" s="387">
        <v>217593236</v>
      </c>
      <c r="AE15" s="387">
        <v>160007708</v>
      </c>
      <c r="AF15" s="387">
        <v>217593236</v>
      </c>
      <c r="AG15" s="387">
        <v>0</v>
      </c>
      <c r="AH15" s="387">
        <v>217593236</v>
      </c>
      <c r="AI15" s="387">
        <v>0</v>
      </c>
      <c r="AJ15" s="387">
        <v>160007708</v>
      </c>
      <c r="AK15" s="387">
        <v>0</v>
      </c>
      <c r="AL15" s="278"/>
      <c r="AM15" s="182">
        <f t="shared" si="15"/>
        <v>20359742.555</v>
      </c>
      <c r="AN15" s="182">
        <f t="shared" si="16"/>
        <v>255390828.08799997</v>
      </c>
      <c r="AO15" s="182">
        <f t="shared" si="17"/>
        <v>-62549067.047999948</v>
      </c>
      <c r="AP15" s="182"/>
      <c r="AR15" s="296" t="s">
        <v>27</v>
      </c>
      <c r="AS15" s="297" t="s">
        <v>28</v>
      </c>
      <c r="AT15" s="333">
        <v>310966745</v>
      </c>
    </row>
    <row r="16" spans="1:46" x14ac:dyDescent="0.25">
      <c r="A16" s="13" t="s">
        <v>29</v>
      </c>
      <c r="B16" s="1" t="s">
        <v>30</v>
      </c>
      <c r="C16" s="247">
        <v>315818985</v>
      </c>
      <c r="D16" s="182">
        <v>377600944</v>
      </c>
      <c r="E16" s="182">
        <v>0</v>
      </c>
      <c r="F16" s="182">
        <v>0</v>
      </c>
      <c r="G16" s="182">
        <v>0</v>
      </c>
      <c r="H16" s="182">
        <f t="shared" si="9"/>
        <v>377600944</v>
      </c>
      <c r="I16" s="182">
        <v>40961639</v>
      </c>
      <c r="J16" s="182">
        <v>167137759</v>
      </c>
      <c r="K16" s="182">
        <f t="shared" si="10"/>
        <v>210463185</v>
      </c>
      <c r="L16" s="182">
        <v>40961639</v>
      </c>
      <c r="M16" s="182">
        <v>167137759</v>
      </c>
      <c r="N16" s="182">
        <f t="shared" si="13"/>
        <v>0</v>
      </c>
      <c r="O16" s="182">
        <v>40961639</v>
      </c>
      <c r="P16" s="182">
        <v>167137759</v>
      </c>
      <c r="Q16" s="182">
        <f t="shared" si="14"/>
        <v>0</v>
      </c>
      <c r="R16" s="182">
        <f t="shared" si="11"/>
        <v>210463185</v>
      </c>
      <c r="S16" s="182">
        <f t="shared" si="12"/>
        <v>167137759</v>
      </c>
      <c r="U16" s="335" t="s">
        <v>29</v>
      </c>
      <c r="V16" s="385" t="s">
        <v>30</v>
      </c>
      <c r="W16" s="387">
        <v>377600944</v>
      </c>
      <c r="X16" s="387">
        <v>0</v>
      </c>
      <c r="Y16" s="387">
        <v>0</v>
      </c>
      <c r="Z16" s="387">
        <v>0</v>
      </c>
      <c r="AA16" s="387">
        <v>0</v>
      </c>
      <c r="AB16" s="387">
        <v>0</v>
      </c>
      <c r="AC16" s="387">
        <v>5153181410.46418</v>
      </c>
      <c r="AD16" s="387">
        <v>46013535</v>
      </c>
      <c r="AE16" s="387">
        <v>5107167875.46418</v>
      </c>
      <c r="AF16" s="387">
        <v>36113631</v>
      </c>
      <c r="AG16" s="387">
        <v>9899904</v>
      </c>
      <c r="AH16" s="387">
        <v>51417530</v>
      </c>
      <c r="AI16" s="387">
        <v>5403995</v>
      </c>
      <c r="AJ16" s="387">
        <v>5101763880.46418</v>
      </c>
      <c r="AK16" s="387">
        <v>0</v>
      </c>
      <c r="AL16" s="278"/>
      <c r="AM16" s="182">
        <f t="shared" si="15"/>
        <v>29942958.108999997</v>
      </c>
      <c r="AN16" s="182">
        <f t="shared" si="16"/>
        <v>375601844.97439998</v>
      </c>
      <c r="AO16" s="182">
        <f t="shared" si="17"/>
        <v>-165138659.97439998</v>
      </c>
      <c r="AP16" s="182"/>
      <c r="AR16" s="296" t="s">
        <v>29</v>
      </c>
      <c r="AS16" s="297" t="s">
        <v>30</v>
      </c>
      <c r="AT16" s="333">
        <v>315818985</v>
      </c>
    </row>
    <row r="17" spans="1:46" x14ac:dyDescent="0.25">
      <c r="A17" s="13" t="s">
        <v>31</v>
      </c>
      <c r="B17" s="1" t="s">
        <v>32</v>
      </c>
      <c r="C17" s="247">
        <v>4151842973</v>
      </c>
      <c r="D17" s="182">
        <v>5153181410.46418</v>
      </c>
      <c r="E17" s="182">
        <v>0</v>
      </c>
      <c r="F17" s="182">
        <v>0</v>
      </c>
      <c r="G17" s="182">
        <v>0</v>
      </c>
      <c r="H17" s="182">
        <f t="shared" si="9"/>
        <v>5153181410.46418</v>
      </c>
      <c r="I17" s="182">
        <v>6606559</v>
      </c>
      <c r="J17" s="182">
        <v>27324269</v>
      </c>
      <c r="K17" s="182">
        <f t="shared" si="10"/>
        <v>5125857141.46418</v>
      </c>
      <c r="L17" s="182">
        <v>11641208</v>
      </c>
      <c r="M17" s="182">
        <v>23182929</v>
      </c>
      <c r="N17" s="182">
        <f t="shared" si="13"/>
        <v>4141340</v>
      </c>
      <c r="O17" s="182">
        <v>27330</v>
      </c>
      <c r="P17" s="182">
        <v>27324269</v>
      </c>
      <c r="Q17" s="182">
        <f t="shared" si="14"/>
        <v>0</v>
      </c>
      <c r="R17" s="182">
        <f t="shared" si="11"/>
        <v>5125857141.46418</v>
      </c>
      <c r="S17" s="182">
        <f t="shared" si="12"/>
        <v>23182929</v>
      </c>
      <c r="U17" s="335" t="s">
        <v>31</v>
      </c>
      <c r="V17" s="385" t="s">
        <v>32</v>
      </c>
      <c r="W17" s="387">
        <v>5153181410.46418</v>
      </c>
      <c r="X17" s="387">
        <v>0</v>
      </c>
      <c r="Y17" s="387">
        <v>0</v>
      </c>
      <c r="Z17" s="387">
        <v>0</v>
      </c>
      <c r="AA17" s="387">
        <v>0</v>
      </c>
      <c r="AB17" s="387">
        <v>0</v>
      </c>
      <c r="AC17" s="387">
        <v>1559394069.904</v>
      </c>
      <c r="AD17" s="387">
        <v>829769055</v>
      </c>
      <c r="AE17" s="387">
        <v>729625014.90400004</v>
      </c>
      <c r="AF17" s="387">
        <v>801577461</v>
      </c>
      <c r="AG17" s="387">
        <v>28191594</v>
      </c>
      <c r="AH17" s="387">
        <v>831489989</v>
      </c>
      <c r="AI17" s="387">
        <v>1720934</v>
      </c>
      <c r="AJ17" s="387">
        <v>727904080.90400004</v>
      </c>
      <c r="AK17" s="387">
        <v>0</v>
      </c>
      <c r="AL17" s="278"/>
      <c r="AM17" s="182">
        <f t="shared" si="15"/>
        <v>4829394.6289999997</v>
      </c>
      <c r="AN17" s="182">
        <f>+R17</f>
        <v>5125857141.46418</v>
      </c>
      <c r="AO17" s="182">
        <f t="shared" si="17"/>
        <v>0</v>
      </c>
      <c r="AP17" s="182"/>
      <c r="AR17" s="296" t="s">
        <v>31</v>
      </c>
      <c r="AS17" s="297" t="s">
        <v>32</v>
      </c>
      <c r="AT17" s="333">
        <v>4151842973</v>
      </c>
    </row>
    <row r="18" spans="1:46" x14ac:dyDescent="0.25">
      <c r="A18" s="13" t="s">
        <v>33</v>
      </c>
      <c r="B18" s="1" t="s">
        <v>34</v>
      </c>
      <c r="C18" s="247">
        <v>2423176629</v>
      </c>
      <c r="D18" s="182">
        <v>1559394069.904</v>
      </c>
      <c r="E18" s="182">
        <v>0</v>
      </c>
      <c r="F18" s="182">
        <v>0</v>
      </c>
      <c r="G18" s="182">
        <v>0</v>
      </c>
      <c r="H18" s="182">
        <f t="shared" si="9"/>
        <v>1559394069.904</v>
      </c>
      <c r="I18" s="182">
        <v>73801854</v>
      </c>
      <c r="J18" s="182">
        <v>729123884</v>
      </c>
      <c r="K18" s="182">
        <f t="shared" si="10"/>
        <v>830270185.90400004</v>
      </c>
      <c r="L18" s="182">
        <v>76259743</v>
      </c>
      <c r="M18" s="182">
        <v>704597902</v>
      </c>
      <c r="N18" s="182">
        <f t="shared" si="13"/>
        <v>24525982</v>
      </c>
      <c r="O18" s="182">
        <v>69934805</v>
      </c>
      <c r="P18" s="182">
        <v>729123884</v>
      </c>
      <c r="Q18" s="182">
        <f t="shared" si="14"/>
        <v>0</v>
      </c>
      <c r="R18" s="182">
        <f t="shared" si="11"/>
        <v>830270185.90400004</v>
      </c>
      <c r="S18" s="182">
        <f t="shared" si="12"/>
        <v>704597902</v>
      </c>
      <c r="U18" s="335" t="s">
        <v>33</v>
      </c>
      <c r="V18" s="385" t="s">
        <v>34</v>
      </c>
      <c r="W18" s="387">
        <v>1559394069.904</v>
      </c>
      <c r="X18" s="387">
        <v>0</v>
      </c>
      <c r="Y18" s="387">
        <v>0</v>
      </c>
      <c r="Z18" s="387">
        <v>0</v>
      </c>
      <c r="AA18" s="387">
        <v>0</v>
      </c>
      <c r="AB18" s="387">
        <v>0</v>
      </c>
      <c r="AC18" s="387">
        <v>2019936478.4000001</v>
      </c>
      <c r="AD18" s="387">
        <v>886852375</v>
      </c>
      <c r="AE18" s="387">
        <v>1133084103.4000001</v>
      </c>
      <c r="AF18" s="387">
        <v>886496820</v>
      </c>
      <c r="AG18" s="387">
        <v>355555</v>
      </c>
      <c r="AH18" s="387">
        <v>887155898</v>
      </c>
      <c r="AI18" s="387">
        <v>303523</v>
      </c>
      <c r="AJ18" s="387">
        <v>1132780580.4000001</v>
      </c>
      <c r="AK18" s="387">
        <v>0</v>
      </c>
      <c r="AL18" s="278"/>
      <c r="AM18" s="182">
        <f t="shared" si="15"/>
        <v>53949155.274000004</v>
      </c>
      <c r="AN18" s="182">
        <f t="shared" ref="AN18:AN19" si="18">((I18*(1+$AM$6)*8))</f>
        <v>676733480.43839991</v>
      </c>
      <c r="AO18" s="182">
        <f t="shared" si="17"/>
        <v>153536705.46560013</v>
      </c>
      <c r="AP18" s="182"/>
      <c r="AR18" s="296" t="s">
        <v>33</v>
      </c>
      <c r="AS18" s="297" t="s">
        <v>34</v>
      </c>
      <c r="AT18" s="333">
        <v>2423176629</v>
      </c>
    </row>
    <row r="19" spans="1:46" x14ac:dyDescent="0.25">
      <c r="A19" s="13" t="s">
        <v>35</v>
      </c>
      <c r="B19" s="1" t="s">
        <v>36</v>
      </c>
      <c r="C19" s="247">
        <v>1151884022</v>
      </c>
      <c r="D19" s="182">
        <v>2019936478.4000001</v>
      </c>
      <c r="E19" s="182">
        <v>0</v>
      </c>
      <c r="F19" s="182">
        <v>0</v>
      </c>
      <c r="G19" s="182">
        <v>0</v>
      </c>
      <c r="H19" s="182">
        <f t="shared" si="9"/>
        <v>2019936478.4000001</v>
      </c>
      <c r="I19" s="182">
        <v>210223652</v>
      </c>
      <c r="J19" s="182">
        <v>624370476</v>
      </c>
      <c r="K19" s="182">
        <f t="shared" si="10"/>
        <v>1395566002.4000001</v>
      </c>
      <c r="L19" s="182">
        <v>210223652</v>
      </c>
      <c r="M19" s="182">
        <v>624370476</v>
      </c>
      <c r="N19" s="182">
        <f t="shared" si="13"/>
        <v>0</v>
      </c>
      <c r="O19" s="182">
        <v>210223652</v>
      </c>
      <c r="P19" s="182">
        <v>624370476</v>
      </c>
      <c r="Q19" s="182">
        <f t="shared" si="14"/>
        <v>0</v>
      </c>
      <c r="R19" s="182">
        <f t="shared" si="11"/>
        <v>1395566002.4000001</v>
      </c>
      <c r="S19" s="182">
        <f t="shared" si="12"/>
        <v>624370476</v>
      </c>
      <c r="U19" s="335" t="s">
        <v>35</v>
      </c>
      <c r="V19" s="385" t="s">
        <v>36</v>
      </c>
      <c r="W19" s="387">
        <v>2019936478.4000001</v>
      </c>
      <c r="X19" s="387">
        <v>0</v>
      </c>
      <c r="Y19" s="387">
        <v>0</v>
      </c>
      <c r="Z19" s="387">
        <v>0</v>
      </c>
      <c r="AA19" s="387">
        <v>0</v>
      </c>
      <c r="AB19" s="387">
        <v>0</v>
      </c>
      <c r="AC19" s="387">
        <v>5485952377.2466602</v>
      </c>
      <c r="AD19" s="387">
        <v>24852739</v>
      </c>
      <c r="AE19" s="387">
        <v>5461099638.2466602</v>
      </c>
      <c r="AF19" s="387">
        <v>18201229</v>
      </c>
      <c r="AG19" s="387">
        <v>6651510</v>
      </c>
      <c r="AH19" s="387">
        <v>27627474</v>
      </c>
      <c r="AI19" s="387">
        <v>2774735</v>
      </c>
      <c r="AJ19" s="387">
        <v>5458324903.2466602</v>
      </c>
      <c r="AK19" s="387">
        <v>0</v>
      </c>
      <c r="AL19" s="278"/>
      <c r="AM19" s="182">
        <f t="shared" si="15"/>
        <v>153673489.61199999</v>
      </c>
      <c r="AN19" s="182">
        <f t="shared" si="18"/>
        <v>1927666799.3791997</v>
      </c>
      <c r="AO19" s="182">
        <f t="shared" si="17"/>
        <v>-532100796.97919965</v>
      </c>
      <c r="AP19" s="182"/>
      <c r="AR19" s="296" t="s">
        <v>35</v>
      </c>
      <c r="AS19" s="297" t="s">
        <v>36</v>
      </c>
      <c r="AT19" s="333">
        <v>1151884022</v>
      </c>
    </row>
    <row r="20" spans="1:46" x14ac:dyDescent="0.25">
      <c r="A20" s="13" t="s">
        <v>37</v>
      </c>
      <c r="B20" s="1" t="s">
        <v>38</v>
      </c>
      <c r="C20" s="247">
        <v>4827732648</v>
      </c>
      <c r="D20" s="182">
        <v>5485952377.2466602</v>
      </c>
      <c r="E20" s="182">
        <v>0</v>
      </c>
      <c r="F20" s="182">
        <v>0</v>
      </c>
      <c r="G20" s="182">
        <v>0</v>
      </c>
      <c r="H20" s="182">
        <f t="shared" si="9"/>
        <v>5485952377.2466602</v>
      </c>
      <c r="I20" s="182">
        <v>7033121</v>
      </c>
      <c r="J20" s="182">
        <v>12033321</v>
      </c>
      <c r="K20" s="182">
        <f t="shared" si="10"/>
        <v>5473919056.2466602</v>
      </c>
      <c r="L20" s="182">
        <v>6867870</v>
      </c>
      <c r="M20" s="182">
        <v>10614318</v>
      </c>
      <c r="N20" s="182">
        <f t="shared" si="13"/>
        <v>1419003</v>
      </c>
      <c r="O20" s="182">
        <v>4485381</v>
      </c>
      <c r="P20" s="182">
        <v>12033321</v>
      </c>
      <c r="Q20" s="182">
        <f t="shared" si="14"/>
        <v>0</v>
      </c>
      <c r="R20" s="182">
        <f t="shared" si="11"/>
        <v>5473919056.2466602</v>
      </c>
      <c r="S20" s="182">
        <f t="shared" si="12"/>
        <v>10614318</v>
      </c>
      <c r="U20" s="335" t="s">
        <v>37</v>
      </c>
      <c r="V20" s="385" t="s">
        <v>38</v>
      </c>
      <c r="W20" s="387">
        <v>5485952377.2466602</v>
      </c>
      <c r="X20" s="387">
        <v>0</v>
      </c>
      <c r="Y20" s="387">
        <v>0</v>
      </c>
      <c r="Z20" s="387">
        <v>0</v>
      </c>
      <c r="AA20" s="387">
        <v>0</v>
      </c>
      <c r="AB20" s="387">
        <v>0</v>
      </c>
      <c r="AC20" s="387">
        <v>4115390663.3080802</v>
      </c>
      <c r="AD20" s="387">
        <v>26258663</v>
      </c>
      <c r="AE20" s="387">
        <v>4089132000.3080802</v>
      </c>
      <c r="AF20" s="387">
        <v>18665734</v>
      </c>
      <c r="AG20" s="387">
        <v>7592929</v>
      </c>
      <c r="AH20" s="387">
        <v>36598751</v>
      </c>
      <c r="AI20" s="387">
        <v>10340088</v>
      </c>
      <c r="AJ20" s="387">
        <v>4078791912.3080802</v>
      </c>
      <c r="AK20" s="387">
        <v>0</v>
      </c>
      <c r="AL20" s="278"/>
      <c r="AM20" s="182">
        <f t="shared" si="15"/>
        <v>5141211.4509999994</v>
      </c>
      <c r="AN20" s="182">
        <f>+R20</f>
        <v>5473919056.2466602</v>
      </c>
      <c r="AO20" s="182">
        <f t="shared" si="17"/>
        <v>0</v>
      </c>
      <c r="AP20" s="182"/>
      <c r="AR20" s="296" t="s">
        <v>37</v>
      </c>
      <c r="AS20" s="297" t="s">
        <v>38</v>
      </c>
      <c r="AT20" s="333">
        <v>4827732648</v>
      </c>
    </row>
    <row r="21" spans="1:46" x14ac:dyDescent="0.25">
      <c r="A21" s="13" t="s">
        <v>39</v>
      </c>
      <c r="B21" s="1" t="s">
        <v>40</v>
      </c>
      <c r="C21" s="247">
        <v>3215445760</v>
      </c>
      <c r="D21" s="182">
        <v>4115390663.3080802</v>
      </c>
      <c r="E21" s="182">
        <v>0</v>
      </c>
      <c r="F21" s="182">
        <v>0</v>
      </c>
      <c r="G21" s="182">
        <v>0</v>
      </c>
      <c r="H21" s="182">
        <f t="shared" si="9"/>
        <v>4115390663.3080802</v>
      </c>
      <c r="I21" s="182">
        <v>4932443</v>
      </c>
      <c r="J21" s="182">
        <v>17369815</v>
      </c>
      <c r="K21" s="182">
        <f t="shared" si="10"/>
        <v>4098020848.3080802</v>
      </c>
      <c r="L21" s="182">
        <v>4773205</v>
      </c>
      <c r="M21" s="182">
        <v>17210577</v>
      </c>
      <c r="N21" s="182">
        <f t="shared" si="13"/>
        <v>159238</v>
      </c>
      <c r="O21" s="182">
        <v>3127413</v>
      </c>
      <c r="P21" s="182">
        <v>17369815</v>
      </c>
      <c r="Q21" s="182">
        <f t="shared" si="14"/>
        <v>0</v>
      </c>
      <c r="R21" s="182">
        <f t="shared" si="11"/>
        <v>4098020848.3080802</v>
      </c>
      <c r="S21" s="182">
        <f t="shared" si="12"/>
        <v>17210577</v>
      </c>
      <c r="U21" s="335" t="s">
        <v>39</v>
      </c>
      <c r="V21" s="385" t="s">
        <v>40</v>
      </c>
      <c r="W21" s="387">
        <v>4115390663.3080802</v>
      </c>
      <c r="X21" s="387">
        <v>0</v>
      </c>
      <c r="Y21" s="387">
        <v>0</v>
      </c>
      <c r="Z21" s="387">
        <v>0</v>
      </c>
      <c r="AA21" s="387">
        <v>0</v>
      </c>
      <c r="AB21" s="387">
        <v>0</v>
      </c>
      <c r="AC21" s="387">
        <v>4000000</v>
      </c>
      <c r="AD21" s="387">
        <v>0</v>
      </c>
      <c r="AE21" s="387">
        <v>4000000</v>
      </c>
      <c r="AF21" s="387">
        <v>0</v>
      </c>
      <c r="AG21" s="387">
        <v>0</v>
      </c>
      <c r="AH21" s="387">
        <v>0</v>
      </c>
      <c r="AI21" s="387">
        <v>0</v>
      </c>
      <c r="AJ21" s="387">
        <v>4000000</v>
      </c>
      <c r="AK21" s="387">
        <v>0</v>
      </c>
      <c r="AL21" s="278"/>
      <c r="AM21" s="182">
        <f t="shared" si="15"/>
        <v>3605615.8330000001</v>
      </c>
      <c r="AN21" s="182">
        <f>+R21</f>
        <v>4098020848.3080802</v>
      </c>
      <c r="AO21" s="182">
        <f t="shared" si="17"/>
        <v>0</v>
      </c>
      <c r="AP21" s="182"/>
      <c r="AR21" s="296" t="s">
        <v>39</v>
      </c>
      <c r="AS21" s="297" t="s">
        <v>40</v>
      </c>
      <c r="AT21" s="333">
        <v>3215445760</v>
      </c>
    </row>
    <row r="22" spans="1:46" x14ac:dyDescent="0.25">
      <c r="A22" s="13" t="s">
        <v>41</v>
      </c>
      <c r="B22" s="1" t="s">
        <v>42</v>
      </c>
      <c r="C22" s="247"/>
      <c r="D22" s="182">
        <v>4000000</v>
      </c>
      <c r="E22" s="182">
        <v>0</v>
      </c>
      <c r="F22" s="182">
        <v>0</v>
      </c>
      <c r="G22" s="182">
        <v>0</v>
      </c>
      <c r="H22" s="182">
        <f t="shared" si="9"/>
        <v>4000000</v>
      </c>
      <c r="I22" s="182">
        <v>0</v>
      </c>
      <c r="J22" s="182">
        <v>0</v>
      </c>
      <c r="K22" s="182">
        <f t="shared" si="10"/>
        <v>4000000</v>
      </c>
      <c r="L22" s="182">
        <v>0</v>
      </c>
      <c r="M22" s="182">
        <v>0</v>
      </c>
      <c r="N22" s="182">
        <f t="shared" si="13"/>
        <v>0</v>
      </c>
      <c r="O22" s="182">
        <v>0</v>
      </c>
      <c r="P22" s="182">
        <v>0</v>
      </c>
      <c r="Q22" s="182">
        <f t="shared" si="14"/>
        <v>0</v>
      </c>
      <c r="R22" s="182">
        <f t="shared" si="11"/>
        <v>4000000</v>
      </c>
      <c r="S22" s="182">
        <f t="shared" si="12"/>
        <v>0</v>
      </c>
      <c r="U22" s="335" t="s">
        <v>41</v>
      </c>
      <c r="V22" s="385" t="s">
        <v>42</v>
      </c>
      <c r="W22" s="387">
        <v>4000000</v>
      </c>
      <c r="X22" s="387">
        <v>0</v>
      </c>
      <c r="Y22" s="387">
        <v>0</v>
      </c>
      <c r="Z22" s="387">
        <v>0</v>
      </c>
      <c r="AA22" s="387">
        <v>0</v>
      </c>
      <c r="AB22" s="387">
        <v>0</v>
      </c>
      <c r="AC22" s="387">
        <v>499621820.47999996</v>
      </c>
      <c r="AD22" s="387">
        <v>98291244</v>
      </c>
      <c r="AE22" s="387">
        <v>401330576.47999996</v>
      </c>
      <c r="AF22" s="387">
        <v>98291244</v>
      </c>
      <c r="AG22" s="387">
        <v>0</v>
      </c>
      <c r="AH22" s="387">
        <v>98291244</v>
      </c>
      <c r="AI22" s="387">
        <v>0</v>
      </c>
      <c r="AJ22" s="387">
        <v>401330576.47999996</v>
      </c>
      <c r="AK22" s="387">
        <v>0</v>
      </c>
      <c r="AL22" s="278"/>
      <c r="AM22" s="182">
        <f t="shared" si="15"/>
        <v>0</v>
      </c>
      <c r="AN22" s="182">
        <f t="shared" ref="AN22:AN25" si="19">((I22*(1+$AM$6)*6))</f>
        <v>0</v>
      </c>
      <c r="AO22" s="182">
        <f t="shared" si="17"/>
        <v>4000000</v>
      </c>
      <c r="AP22" s="182"/>
      <c r="AR22" s="296"/>
      <c r="AS22" s="297"/>
      <c r="AT22" s="333"/>
    </row>
    <row r="23" spans="1:46" s="4" customFormat="1" x14ac:dyDescent="0.25">
      <c r="A23" s="14" t="s">
        <v>43</v>
      </c>
      <c r="B23" s="9" t="s">
        <v>44</v>
      </c>
      <c r="C23" s="10">
        <f>+C24+C25</f>
        <v>84215466</v>
      </c>
      <c r="D23" s="10">
        <f>+D24+D25</f>
        <v>499621820.47999996</v>
      </c>
      <c r="E23" s="10">
        <f t="shared" ref="E23:AO23" si="20">+E24+E25</f>
        <v>0</v>
      </c>
      <c r="F23" s="10">
        <f t="shared" si="20"/>
        <v>0</v>
      </c>
      <c r="G23" s="10">
        <f t="shared" si="20"/>
        <v>0</v>
      </c>
      <c r="H23" s="10">
        <f t="shared" si="9"/>
        <v>499621820.47999996</v>
      </c>
      <c r="I23" s="10">
        <f t="shared" si="20"/>
        <v>41901922</v>
      </c>
      <c r="J23" s="10">
        <f t="shared" si="20"/>
        <v>85302129</v>
      </c>
      <c r="K23" s="10">
        <f t="shared" si="10"/>
        <v>414319691.47999996</v>
      </c>
      <c r="L23" s="10">
        <f t="shared" si="20"/>
        <v>41901922</v>
      </c>
      <c r="M23" s="10">
        <f t="shared" si="20"/>
        <v>85302129</v>
      </c>
      <c r="N23" s="10">
        <f t="shared" si="13"/>
        <v>0</v>
      </c>
      <c r="O23" s="10">
        <f t="shared" si="20"/>
        <v>41901922</v>
      </c>
      <c r="P23" s="10">
        <f t="shared" si="20"/>
        <v>85302129</v>
      </c>
      <c r="Q23" s="10">
        <f t="shared" si="20"/>
        <v>0</v>
      </c>
      <c r="R23" s="10">
        <f t="shared" si="11"/>
        <v>414319691.47999996</v>
      </c>
      <c r="S23" s="10">
        <f t="shared" si="20"/>
        <v>85302129</v>
      </c>
      <c r="T23" s="10">
        <f t="shared" si="20"/>
        <v>0</v>
      </c>
      <c r="U23" s="335" t="s">
        <v>43</v>
      </c>
      <c r="V23" s="385" t="s">
        <v>44</v>
      </c>
      <c r="W23" s="387">
        <v>499621820.47999996</v>
      </c>
      <c r="X23" s="387">
        <v>0</v>
      </c>
      <c r="Y23" s="387">
        <v>0</v>
      </c>
      <c r="Z23" s="387">
        <v>0</v>
      </c>
      <c r="AA23" s="387">
        <v>0</v>
      </c>
      <c r="AB23" s="387">
        <v>0</v>
      </c>
      <c r="AC23" s="387">
        <v>87223075.200000003</v>
      </c>
      <c r="AD23" s="387">
        <v>35359105</v>
      </c>
      <c r="AE23" s="387">
        <v>51863970.200000003</v>
      </c>
      <c r="AF23" s="387">
        <v>35359105</v>
      </c>
      <c r="AG23" s="387">
        <v>0</v>
      </c>
      <c r="AH23" s="387">
        <v>35359105</v>
      </c>
      <c r="AI23" s="387">
        <v>0</v>
      </c>
      <c r="AJ23" s="387">
        <v>51863970.200000003</v>
      </c>
      <c r="AK23" s="387">
        <v>0</v>
      </c>
      <c r="AL23" s="10"/>
      <c r="AM23" s="10">
        <f t="shared" si="20"/>
        <v>30630304.982000001</v>
      </c>
      <c r="AN23" s="10">
        <f t="shared" si="20"/>
        <v>304353505.09079993</v>
      </c>
      <c r="AO23" s="10">
        <f t="shared" si="20"/>
        <v>109966186.38920003</v>
      </c>
      <c r="AP23" s="10"/>
      <c r="AR23" s="294" t="s">
        <v>43</v>
      </c>
      <c r="AS23" s="295" t="s">
        <v>44</v>
      </c>
      <c r="AT23" s="332">
        <f t="shared" ref="AT23" si="21">+AT24</f>
        <v>84215466</v>
      </c>
    </row>
    <row r="24" spans="1:46" x14ac:dyDescent="0.25">
      <c r="A24" s="13" t="s">
        <v>45</v>
      </c>
      <c r="B24" s="1" t="s">
        <v>46</v>
      </c>
      <c r="C24" s="247">
        <v>84215466</v>
      </c>
      <c r="D24" s="182">
        <v>87223075.200000003</v>
      </c>
      <c r="E24" s="182">
        <v>0</v>
      </c>
      <c r="F24" s="182">
        <v>0</v>
      </c>
      <c r="G24" s="182">
        <v>0</v>
      </c>
      <c r="H24" s="182">
        <f t="shared" si="9"/>
        <v>87223075.200000003</v>
      </c>
      <c r="I24" s="182">
        <v>7060551</v>
      </c>
      <c r="J24" s="182">
        <v>27242292</v>
      </c>
      <c r="K24" s="182">
        <f t="shared" si="10"/>
        <v>59980783.200000003</v>
      </c>
      <c r="L24" s="182">
        <v>7060551</v>
      </c>
      <c r="M24" s="182">
        <v>27242292</v>
      </c>
      <c r="N24" s="182">
        <f t="shared" si="13"/>
        <v>0</v>
      </c>
      <c r="O24" s="182">
        <v>7060551</v>
      </c>
      <c r="P24" s="182">
        <v>27242292</v>
      </c>
      <c r="Q24" s="182">
        <f t="shared" si="14"/>
        <v>0</v>
      </c>
      <c r="R24" s="182">
        <f t="shared" si="11"/>
        <v>59980783.200000003</v>
      </c>
      <c r="S24" s="182">
        <f t="shared" si="12"/>
        <v>27242292</v>
      </c>
      <c r="U24" s="335" t="s">
        <v>45</v>
      </c>
      <c r="V24" s="385" t="s">
        <v>46</v>
      </c>
      <c r="W24" s="387">
        <v>87223075.200000003</v>
      </c>
      <c r="X24" s="387">
        <v>0</v>
      </c>
      <c r="Y24" s="387">
        <v>0</v>
      </c>
      <c r="Z24" s="387">
        <v>0</v>
      </c>
      <c r="AA24" s="387">
        <v>0</v>
      </c>
      <c r="AB24" s="387">
        <v>0</v>
      </c>
      <c r="AC24" s="387">
        <v>412398745.27999997</v>
      </c>
      <c r="AD24" s="387">
        <v>62932139</v>
      </c>
      <c r="AE24" s="387">
        <v>349466606.27999997</v>
      </c>
      <c r="AF24" s="387">
        <v>62932139</v>
      </c>
      <c r="AG24" s="387">
        <v>0</v>
      </c>
      <c r="AH24" s="387">
        <v>62932139</v>
      </c>
      <c r="AI24" s="387">
        <v>0</v>
      </c>
      <c r="AJ24" s="387">
        <v>349466606.27999997</v>
      </c>
      <c r="AK24" s="387">
        <v>0</v>
      </c>
      <c r="AL24" s="278"/>
      <c r="AM24" s="182">
        <f t="shared" ref="AM24:AM25" si="22">((I24*$AM$6)*5)</f>
        <v>5161262.7809999995</v>
      </c>
      <c r="AN24" s="182">
        <f>((I24*(1+$AM$6)*8))</f>
        <v>64742428.449599996</v>
      </c>
      <c r="AO24" s="182">
        <f t="shared" si="17"/>
        <v>-4761645.2495999932</v>
      </c>
      <c r="AP24" s="182"/>
      <c r="AR24" s="296" t="s">
        <v>45</v>
      </c>
      <c r="AS24" s="297" t="s">
        <v>46</v>
      </c>
      <c r="AT24" s="333">
        <v>84215466</v>
      </c>
    </row>
    <row r="25" spans="1:46" x14ac:dyDescent="0.25">
      <c r="A25" s="13" t="s">
        <v>47</v>
      </c>
      <c r="B25" s="1" t="s">
        <v>48</v>
      </c>
      <c r="C25" s="247"/>
      <c r="D25" s="182">
        <v>412398745.27999997</v>
      </c>
      <c r="E25" s="182">
        <v>0</v>
      </c>
      <c r="F25" s="182">
        <v>0</v>
      </c>
      <c r="G25" s="182">
        <v>0</v>
      </c>
      <c r="H25" s="182">
        <f t="shared" si="9"/>
        <v>412398745.27999997</v>
      </c>
      <c r="I25" s="182">
        <v>34841371</v>
      </c>
      <c r="J25" s="182">
        <v>58059837</v>
      </c>
      <c r="K25" s="182">
        <f t="shared" si="10"/>
        <v>354338908.27999997</v>
      </c>
      <c r="L25" s="182">
        <v>34841371</v>
      </c>
      <c r="M25" s="182">
        <v>58059837</v>
      </c>
      <c r="N25" s="182">
        <f t="shared" si="13"/>
        <v>0</v>
      </c>
      <c r="O25" s="182">
        <v>34841371</v>
      </c>
      <c r="P25" s="182">
        <v>58059837</v>
      </c>
      <c r="Q25" s="182">
        <f t="shared" si="14"/>
        <v>0</v>
      </c>
      <c r="R25" s="182">
        <f t="shared" si="11"/>
        <v>354338908.27999997</v>
      </c>
      <c r="S25" s="182">
        <f t="shared" si="12"/>
        <v>58059837</v>
      </c>
      <c r="U25" s="335" t="s">
        <v>47</v>
      </c>
      <c r="V25" s="385" t="s">
        <v>48</v>
      </c>
      <c r="W25" s="387">
        <v>412398745.27999997</v>
      </c>
      <c r="X25" s="387">
        <v>0</v>
      </c>
      <c r="Y25" s="387">
        <v>0</v>
      </c>
      <c r="Z25" s="387">
        <v>0</v>
      </c>
      <c r="AA25" s="387">
        <v>0</v>
      </c>
      <c r="AB25" s="387">
        <v>0</v>
      </c>
      <c r="AC25" s="387">
        <v>25914052557.82769</v>
      </c>
      <c r="AD25" s="387">
        <v>12080938970</v>
      </c>
      <c r="AE25" s="387">
        <v>13833113587.82769</v>
      </c>
      <c r="AF25" s="387">
        <v>11975154653</v>
      </c>
      <c r="AG25" s="387">
        <v>105784317</v>
      </c>
      <c r="AH25" s="387">
        <v>12086233337</v>
      </c>
      <c r="AI25" s="387">
        <v>5294367</v>
      </c>
      <c r="AJ25" s="387">
        <v>13827819220.82769</v>
      </c>
      <c r="AK25" s="387">
        <v>0</v>
      </c>
      <c r="AL25" s="278"/>
      <c r="AM25" s="182">
        <f t="shared" si="22"/>
        <v>25469042.201000001</v>
      </c>
      <c r="AN25" s="182">
        <f t="shared" si="19"/>
        <v>239611076.64119995</v>
      </c>
      <c r="AO25" s="182">
        <f t="shared" si="17"/>
        <v>114727831.63880002</v>
      </c>
      <c r="AP25" s="182"/>
      <c r="AR25" s="296"/>
      <c r="AS25" s="297"/>
      <c r="AT25" s="333"/>
    </row>
    <row r="26" spans="1:46" s="4" customFormat="1" x14ac:dyDescent="0.25">
      <c r="A26" s="11" t="s">
        <v>49</v>
      </c>
      <c r="B26" s="5" t="s">
        <v>50</v>
      </c>
      <c r="C26" s="6">
        <f>+C27+C29+C31+C33+C35+C37</f>
        <v>20763376658.07</v>
      </c>
      <c r="D26" s="6">
        <f>+D27+D29+D31+D33+D35+D37</f>
        <v>25914052557.82769</v>
      </c>
      <c r="E26" s="6">
        <f t="shared" ref="E26:AP26" si="23">+E27+E29+E31+E33+E35+E37</f>
        <v>0</v>
      </c>
      <c r="F26" s="6">
        <f t="shared" si="23"/>
        <v>0</v>
      </c>
      <c r="G26" s="6">
        <f t="shared" si="23"/>
        <v>0</v>
      </c>
      <c r="H26" s="6">
        <f t="shared" si="9"/>
        <v>25914052557.82769</v>
      </c>
      <c r="I26" s="6">
        <f t="shared" si="23"/>
        <v>1310025068</v>
      </c>
      <c r="J26" s="6">
        <f t="shared" si="23"/>
        <v>10748905178</v>
      </c>
      <c r="K26" s="6">
        <f t="shared" si="10"/>
        <v>15165147379.82769</v>
      </c>
      <c r="L26" s="6">
        <f t="shared" si="23"/>
        <v>1284391402</v>
      </c>
      <c r="M26" s="6">
        <f t="shared" si="23"/>
        <v>10656413105</v>
      </c>
      <c r="N26" s="6">
        <f t="shared" si="13"/>
        <v>92492073</v>
      </c>
      <c r="O26" s="6">
        <f t="shared" si="23"/>
        <v>1314570624</v>
      </c>
      <c r="P26" s="6">
        <f t="shared" si="23"/>
        <v>10754241930</v>
      </c>
      <c r="Q26" s="6">
        <f t="shared" si="23"/>
        <v>5336752</v>
      </c>
      <c r="R26" s="6">
        <f t="shared" si="11"/>
        <v>15159810627.82769</v>
      </c>
      <c r="S26" s="6">
        <f t="shared" si="23"/>
        <v>10656413105</v>
      </c>
      <c r="T26" s="6">
        <f t="shared" si="23"/>
        <v>0</v>
      </c>
      <c r="U26" s="335" t="s">
        <v>49</v>
      </c>
      <c r="V26" s="385" t="s">
        <v>50</v>
      </c>
      <c r="W26" s="387">
        <v>25914052557.82769</v>
      </c>
      <c r="X26" s="387">
        <v>0</v>
      </c>
      <c r="Y26" s="387">
        <v>0</v>
      </c>
      <c r="Z26" s="387">
        <v>0</v>
      </c>
      <c r="AA26" s="387">
        <v>0</v>
      </c>
      <c r="AB26" s="387">
        <v>0</v>
      </c>
      <c r="AC26" s="387">
        <v>8955496978.0898991</v>
      </c>
      <c r="AD26" s="387">
        <v>2672651615</v>
      </c>
      <c r="AE26" s="387">
        <v>6282845363.0898991</v>
      </c>
      <c r="AF26" s="387">
        <v>2672651615</v>
      </c>
      <c r="AG26" s="387">
        <v>0</v>
      </c>
      <c r="AH26" s="387">
        <v>2672651615</v>
      </c>
      <c r="AI26" s="387">
        <v>0</v>
      </c>
      <c r="AJ26" s="387">
        <v>6282845363.0898991</v>
      </c>
      <c r="AK26" s="387">
        <v>0</v>
      </c>
      <c r="AL26" s="6"/>
      <c r="AM26" s="6">
        <f t="shared" si="23"/>
        <v>957628324.70799994</v>
      </c>
      <c r="AN26" s="6">
        <f t="shared" si="23"/>
        <v>12012405863.532799</v>
      </c>
      <c r="AO26" s="6">
        <f t="shared" si="23"/>
        <v>3147404764.2948904</v>
      </c>
      <c r="AP26" s="6">
        <f t="shared" si="23"/>
        <v>0</v>
      </c>
      <c r="AR26" s="292" t="s">
        <v>49</v>
      </c>
      <c r="AS26" s="293" t="s">
        <v>50</v>
      </c>
      <c r="AT26" s="331">
        <f t="shared" ref="AT26" si="24">+AT27+AT29+AT31+AT33+AT35+AT37</f>
        <v>20763376658.07</v>
      </c>
    </row>
    <row r="27" spans="1:46" s="4" customFormat="1" x14ac:dyDescent="0.25">
      <c r="A27" s="14" t="s">
        <v>51</v>
      </c>
      <c r="B27" s="9" t="s">
        <v>52</v>
      </c>
      <c r="C27" s="10">
        <f>+C28</f>
        <v>6220093508.4799995</v>
      </c>
      <c r="D27" s="10">
        <f>+D28</f>
        <v>8955496978.0898991</v>
      </c>
      <c r="E27" s="10">
        <f t="shared" ref="E27:AP27" si="25">+E28</f>
        <v>0</v>
      </c>
      <c r="F27" s="10">
        <f t="shared" si="25"/>
        <v>0</v>
      </c>
      <c r="G27" s="10">
        <f t="shared" si="25"/>
        <v>0</v>
      </c>
      <c r="H27" s="10">
        <f t="shared" si="9"/>
        <v>8955496978.0898991</v>
      </c>
      <c r="I27" s="10">
        <f t="shared" si="25"/>
        <v>535765683</v>
      </c>
      <c r="J27" s="10">
        <f t="shared" si="25"/>
        <v>2122971909</v>
      </c>
      <c r="K27" s="10">
        <f t="shared" si="10"/>
        <v>6832525069.0898991</v>
      </c>
      <c r="L27" s="10">
        <f t="shared" si="25"/>
        <v>535765683</v>
      </c>
      <c r="M27" s="10">
        <f t="shared" si="25"/>
        <v>2122971909</v>
      </c>
      <c r="N27" s="10">
        <f t="shared" si="13"/>
        <v>0</v>
      </c>
      <c r="O27" s="10">
        <f t="shared" si="25"/>
        <v>535765683</v>
      </c>
      <c r="P27" s="10">
        <f t="shared" si="25"/>
        <v>2122971909</v>
      </c>
      <c r="Q27" s="10">
        <f t="shared" si="25"/>
        <v>0</v>
      </c>
      <c r="R27" s="10">
        <f t="shared" si="11"/>
        <v>6832525069.0898991</v>
      </c>
      <c r="S27" s="10">
        <f t="shared" si="25"/>
        <v>2122971909</v>
      </c>
      <c r="T27" s="10">
        <f t="shared" si="25"/>
        <v>0</v>
      </c>
      <c r="U27" s="335" t="s">
        <v>51</v>
      </c>
      <c r="V27" s="385" t="s">
        <v>52</v>
      </c>
      <c r="W27" s="387">
        <v>8955496978.0898991</v>
      </c>
      <c r="X27" s="387">
        <v>0</v>
      </c>
      <c r="Y27" s="387">
        <v>0</v>
      </c>
      <c r="Z27" s="387">
        <v>0</v>
      </c>
      <c r="AA27" s="387">
        <v>0</v>
      </c>
      <c r="AB27" s="387">
        <v>0</v>
      </c>
      <c r="AC27" s="387">
        <v>8955496978.0898991</v>
      </c>
      <c r="AD27" s="387">
        <v>2672651615</v>
      </c>
      <c r="AE27" s="387">
        <v>6282845363.0898991</v>
      </c>
      <c r="AF27" s="387">
        <v>2672651615</v>
      </c>
      <c r="AG27" s="387">
        <v>0</v>
      </c>
      <c r="AH27" s="387">
        <v>2672651615</v>
      </c>
      <c r="AI27" s="387">
        <v>0</v>
      </c>
      <c r="AJ27" s="387">
        <v>6282845363.0898991</v>
      </c>
      <c r="AK27" s="387">
        <v>0</v>
      </c>
      <c r="AL27" s="10"/>
      <c r="AM27" s="10">
        <f t="shared" si="25"/>
        <v>391644714.273</v>
      </c>
      <c r="AN27" s="10">
        <f t="shared" si="25"/>
        <v>4912757006.8367996</v>
      </c>
      <c r="AO27" s="10">
        <f t="shared" si="25"/>
        <v>1919768062.2530994</v>
      </c>
      <c r="AP27" s="10">
        <f t="shared" si="25"/>
        <v>0</v>
      </c>
      <c r="AR27" s="294" t="s">
        <v>51</v>
      </c>
      <c r="AS27" s="295" t="s">
        <v>52</v>
      </c>
      <c r="AT27" s="332">
        <f t="shared" ref="AT27" si="26">+AT28</f>
        <v>6220093508.4799995</v>
      </c>
    </row>
    <row r="28" spans="1:46" x14ac:dyDescent="0.25">
      <c r="A28" s="13" t="s">
        <v>53</v>
      </c>
      <c r="B28" s="1" t="s">
        <v>52</v>
      </c>
      <c r="C28" s="247">
        <v>6220093508.4799995</v>
      </c>
      <c r="D28" s="182">
        <v>8955496978.0898991</v>
      </c>
      <c r="E28" s="182">
        <v>0</v>
      </c>
      <c r="F28" s="182">
        <v>0</v>
      </c>
      <c r="G28" s="182">
        <v>0</v>
      </c>
      <c r="H28" s="182">
        <f t="shared" si="9"/>
        <v>8955496978.0898991</v>
      </c>
      <c r="I28" s="182">
        <v>535765683</v>
      </c>
      <c r="J28" s="182">
        <v>2122971909</v>
      </c>
      <c r="K28" s="182">
        <f t="shared" si="10"/>
        <v>6832525069.0898991</v>
      </c>
      <c r="L28" s="182">
        <v>535765683</v>
      </c>
      <c r="M28" s="182">
        <v>2122971909</v>
      </c>
      <c r="N28" s="182">
        <f t="shared" si="13"/>
        <v>0</v>
      </c>
      <c r="O28" s="182">
        <v>535765683</v>
      </c>
      <c r="P28" s="182">
        <v>2122971909</v>
      </c>
      <c r="Q28" s="182">
        <f t="shared" si="14"/>
        <v>0</v>
      </c>
      <c r="R28" s="182">
        <f t="shared" si="11"/>
        <v>6832525069.0898991</v>
      </c>
      <c r="S28" s="182">
        <f t="shared" si="12"/>
        <v>2122971909</v>
      </c>
      <c r="U28" s="335" t="s">
        <v>53</v>
      </c>
      <c r="V28" s="385" t="s">
        <v>52</v>
      </c>
      <c r="W28" s="387">
        <v>8955496978.0898991</v>
      </c>
      <c r="X28" s="387">
        <v>0</v>
      </c>
      <c r="Y28" s="387">
        <v>0</v>
      </c>
      <c r="Z28" s="387">
        <v>0</v>
      </c>
      <c r="AA28" s="387">
        <v>0</v>
      </c>
      <c r="AB28" s="387">
        <v>0</v>
      </c>
      <c r="AC28" s="387">
        <v>4757607769.61026</v>
      </c>
      <c r="AD28" s="387">
        <v>2148290104</v>
      </c>
      <c r="AE28" s="387">
        <v>2609317665.61026</v>
      </c>
      <c r="AF28" s="387">
        <v>2148217215</v>
      </c>
      <c r="AG28" s="387">
        <v>72889</v>
      </c>
      <c r="AH28" s="387">
        <v>2148290104</v>
      </c>
      <c r="AI28" s="387">
        <v>0</v>
      </c>
      <c r="AJ28" s="387">
        <v>2609317665.61026</v>
      </c>
      <c r="AK28" s="387">
        <v>0</v>
      </c>
      <c r="AL28" s="278"/>
      <c r="AM28" s="182">
        <f>((I28*$AM$6)*5)</f>
        <v>391644714.273</v>
      </c>
      <c r="AN28" s="182">
        <f>((I28*(1+$AM$6)*8))</f>
        <v>4912757006.8367996</v>
      </c>
      <c r="AO28" s="182">
        <f t="shared" ref="AO28" si="27">+R28-AN28</f>
        <v>1919768062.2530994</v>
      </c>
      <c r="AP28" s="182"/>
      <c r="AR28" s="296" t="s">
        <v>53</v>
      </c>
      <c r="AS28" s="297" t="s">
        <v>52</v>
      </c>
      <c r="AT28" s="333">
        <v>6220093508.4799995</v>
      </c>
    </row>
    <row r="29" spans="1:46" s="4" customFormat="1" x14ac:dyDescent="0.25">
      <c r="A29" s="14" t="s">
        <v>54</v>
      </c>
      <c r="B29" s="9" t="s">
        <v>55</v>
      </c>
      <c r="C29" s="10">
        <f>+C30</f>
        <v>4802275249.5900002</v>
      </c>
      <c r="D29" s="10">
        <f>+D30</f>
        <v>4757607769.61026</v>
      </c>
      <c r="E29" s="10">
        <f t="shared" ref="E29:AO29" si="28">+E30</f>
        <v>0</v>
      </c>
      <c r="F29" s="10">
        <f t="shared" si="28"/>
        <v>0</v>
      </c>
      <c r="G29" s="10">
        <f t="shared" si="28"/>
        <v>0</v>
      </c>
      <c r="H29" s="10">
        <f t="shared" si="9"/>
        <v>4757607769.61026</v>
      </c>
      <c r="I29" s="10">
        <f t="shared" si="28"/>
        <v>404174111</v>
      </c>
      <c r="J29" s="10">
        <f t="shared" si="28"/>
        <v>1733400782</v>
      </c>
      <c r="K29" s="10">
        <f t="shared" si="10"/>
        <v>3024206987.61026</v>
      </c>
      <c r="L29" s="10">
        <f t="shared" si="28"/>
        <v>404174111</v>
      </c>
      <c r="M29" s="10">
        <f t="shared" si="28"/>
        <v>1733400782</v>
      </c>
      <c r="N29" s="10">
        <f t="shared" si="13"/>
        <v>0</v>
      </c>
      <c r="O29" s="10">
        <f t="shared" si="28"/>
        <v>404174111</v>
      </c>
      <c r="P29" s="10">
        <f t="shared" si="28"/>
        <v>1733400782</v>
      </c>
      <c r="Q29" s="10">
        <f t="shared" si="28"/>
        <v>0</v>
      </c>
      <c r="R29" s="10">
        <f t="shared" si="11"/>
        <v>3024206987.61026</v>
      </c>
      <c r="S29" s="10">
        <f t="shared" si="28"/>
        <v>1733400782</v>
      </c>
      <c r="T29" s="10">
        <f t="shared" si="28"/>
        <v>0</v>
      </c>
      <c r="U29" s="335" t="s">
        <v>54</v>
      </c>
      <c r="V29" s="385" t="s">
        <v>55</v>
      </c>
      <c r="W29" s="387">
        <v>4757607769.61026</v>
      </c>
      <c r="X29" s="387">
        <v>0</v>
      </c>
      <c r="Y29" s="387">
        <v>0</v>
      </c>
      <c r="Z29" s="387">
        <v>0</v>
      </c>
      <c r="AA29" s="387">
        <v>0</v>
      </c>
      <c r="AB29" s="387">
        <v>0</v>
      </c>
      <c r="AC29" s="387">
        <v>4757607769.61026</v>
      </c>
      <c r="AD29" s="387">
        <v>2148290104</v>
      </c>
      <c r="AE29" s="387">
        <v>2609317665.61026</v>
      </c>
      <c r="AF29" s="387">
        <v>2148217215</v>
      </c>
      <c r="AG29" s="387">
        <v>72889</v>
      </c>
      <c r="AH29" s="387">
        <v>2148290104</v>
      </c>
      <c r="AI29" s="387">
        <v>0</v>
      </c>
      <c r="AJ29" s="387">
        <v>2609317665.61026</v>
      </c>
      <c r="AK29" s="387">
        <v>0</v>
      </c>
      <c r="AL29" s="10"/>
      <c r="AM29" s="10">
        <f t="shared" si="28"/>
        <v>295451275.14100003</v>
      </c>
      <c r="AN29" s="10">
        <f t="shared" si="28"/>
        <v>3706114928.2255998</v>
      </c>
      <c r="AO29" s="10">
        <f t="shared" si="28"/>
        <v>-681907940.61533976</v>
      </c>
      <c r="AP29" s="10"/>
      <c r="AR29" s="294" t="s">
        <v>54</v>
      </c>
      <c r="AS29" s="295" t="s">
        <v>55</v>
      </c>
      <c r="AT29" s="332">
        <f t="shared" ref="AT29" si="29">+AT30</f>
        <v>4802275249.5900002</v>
      </c>
    </row>
    <row r="30" spans="1:46" x14ac:dyDescent="0.25">
      <c r="A30" s="13" t="s">
        <v>56</v>
      </c>
      <c r="B30" s="1" t="s">
        <v>55</v>
      </c>
      <c r="C30" s="247">
        <v>4802275249.5900002</v>
      </c>
      <c r="D30" s="182">
        <v>4757607769.61026</v>
      </c>
      <c r="E30" s="182">
        <v>0</v>
      </c>
      <c r="F30" s="182">
        <v>0</v>
      </c>
      <c r="G30" s="182">
        <v>0</v>
      </c>
      <c r="H30" s="182">
        <f t="shared" si="9"/>
        <v>4757607769.61026</v>
      </c>
      <c r="I30" s="182">
        <v>404174111</v>
      </c>
      <c r="J30" s="182">
        <v>1733400782</v>
      </c>
      <c r="K30" s="182">
        <f t="shared" si="10"/>
        <v>3024206987.61026</v>
      </c>
      <c r="L30" s="182">
        <v>404174111</v>
      </c>
      <c r="M30" s="182">
        <v>1733400782</v>
      </c>
      <c r="N30" s="182">
        <f t="shared" si="13"/>
        <v>0</v>
      </c>
      <c r="O30" s="182">
        <v>404174111</v>
      </c>
      <c r="P30" s="182">
        <v>1733400782</v>
      </c>
      <c r="Q30" s="182">
        <f t="shared" si="14"/>
        <v>0</v>
      </c>
      <c r="R30" s="182">
        <f t="shared" si="11"/>
        <v>3024206987.61026</v>
      </c>
      <c r="S30" s="182">
        <f t="shared" si="12"/>
        <v>1733400782</v>
      </c>
      <c r="U30" s="335" t="s">
        <v>56</v>
      </c>
      <c r="V30" s="385" t="s">
        <v>55</v>
      </c>
      <c r="W30" s="387">
        <v>4757607769.61026</v>
      </c>
      <c r="X30" s="387">
        <v>0</v>
      </c>
      <c r="Y30" s="387">
        <v>0</v>
      </c>
      <c r="Z30" s="387">
        <v>0</v>
      </c>
      <c r="AA30" s="387">
        <v>0</v>
      </c>
      <c r="AB30" s="387">
        <v>0</v>
      </c>
      <c r="AC30" s="387">
        <v>5341622671</v>
      </c>
      <c r="AD30" s="387">
        <v>5341622671</v>
      </c>
      <c r="AE30" s="387">
        <v>0</v>
      </c>
      <c r="AF30" s="387">
        <v>5341622671</v>
      </c>
      <c r="AG30" s="387">
        <v>0</v>
      </c>
      <c r="AH30" s="387">
        <v>5341622671</v>
      </c>
      <c r="AI30" s="387">
        <v>0</v>
      </c>
      <c r="AJ30" s="387">
        <v>0</v>
      </c>
      <c r="AK30" s="387">
        <v>0</v>
      </c>
      <c r="AL30" s="278"/>
      <c r="AM30" s="182">
        <f>((I30*$AM$6)*5)</f>
        <v>295451275.14100003</v>
      </c>
      <c r="AN30" s="182">
        <f>((I30*(1+$AM$6)*8))</f>
        <v>3706114928.2255998</v>
      </c>
      <c r="AO30" s="182">
        <f t="shared" ref="AO30" si="30">+R30-AN30</f>
        <v>-681907940.61533976</v>
      </c>
      <c r="AP30" s="182"/>
      <c r="AR30" s="296" t="s">
        <v>56</v>
      </c>
      <c r="AS30" s="297" t="s">
        <v>55</v>
      </c>
      <c r="AT30" s="333">
        <v>4802275249.5900002</v>
      </c>
    </row>
    <row r="31" spans="1:46" s="4" customFormat="1" x14ac:dyDescent="0.25">
      <c r="A31" s="14" t="s">
        <v>57</v>
      </c>
      <c r="B31" s="9" t="s">
        <v>58</v>
      </c>
      <c r="C31" s="10">
        <f>+C32</f>
        <v>5480700723</v>
      </c>
      <c r="D31" s="10">
        <f>+D32</f>
        <v>5341622671</v>
      </c>
      <c r="E31" s="10">
        <f t="shared" ref="E31:AO31" si="31">+E32</f>
        <v>0</v>
      </c>
      <c r="F31" s="10">
        <f t="shared" si="31"/>
        <v>0</v>
      </c>
      <c r="G31" s="10">
        <f t="shared" si="31"/>
        <v>0</v>
      </c>
      <c r="H31" s="10">
        <f t="shared" si="9"/>
        <v>5341622671</v>
      </c>
      <c r="I31" s="10">
        <f t="shared" si="31"/>
        <v>0</v>
      </c>
      <c r="J31" s="10">
        <f t="shared" si="31"/>
        <v>5341622671</v>
      </c>
      <c r="K31" s="10">
        <f t="shared" si="10"/>
        <v>0</v>
      </c>
      <c r="L31" s="10">
        <f t="shared" si="31"/>
        <v>0</v>
      </c>
      <c r="M31" s="10">
        <f t="shared" si="31"/>
        <v>5341622671</v>
      </c>
      <c r="N31" s="10">
        <f t="shared" si="13"/>
        <v>0</v>
      </c>
      <c r="O31" s="10">
        <f t="shared" si="31"/>
        <v>0</v>
      </c>
      <c r="P31" s="10">
        <f t="shared" si="31"/>
        <v>5341622671</v>
      </c>
      <c r="Q31" s="10">
        <f t="shared" si="31"/>
        <v>0</v>
      </c>
      <c r="R31" s="10">
        <f t="shared" si="11"/>
        <v>0</v>
      </c>
      <c r="S31" s="10">
        <f t="shared" si="31"/>
        <v>5341622671</v>
      </c>
      <c r="T31" s="10">
        <f t="shared" si="31"/>
        <v>0</v>
      </c>
      <c r="U31" s="335" t="s">
        <v>57</v>
      </c>
      <c r="V31" s="385" t="s">
        <v>58</v>
      </c>
      <c r="W31" s="387">
        <v>5341622671</v>
      </c>
      <c r="X31" s="387">
        <v>0</v>
      </c>
      <c r="Y31" s="387">
        <v>0</v>
      </c>
      <c r="Z31" s="387">
        <v>0</v>
      </c>
      <c r="AA31" s="387">
        <v>0</v>
      </c>
      <c r="AB31" s="387">
        <v>0</v>
      </c>
      <c r="AC31" s="387">
        <v>5341622671</v>
      </c>
      <c r="AD31" s="387">
        <v>5341622671</v>
      </c>
      <c r="AE31" s="387">
        <v>0</v>
      </c>
      <c r="AF31" s="387">
        <v>5341622671</v>
      </c>
      <c r="AG31" s="387">
        <v>0</v>
      </c>
      <c r="AH31" s="387">
        <v>5341622671</v>
      </c>
      <c r="AI31" s="387">
        <v>0</v>
      </c>
      <c r="AJ31" s="387">
        <v>0</v>
      </c>
      <c r="AK31" s="387">
        <v>0</v>
      </c>
      <c r="AL31" s="10"/>
      <c r="AM31" s="10">
        <f t="shared" si="31"/>
        <v>0</v>
      </c>
      <c r="AN31" s="10">
        <f t="shared" si="31"/>
        <v>0</v>
      </c>
      <c r="AO31" s="10">
        <f t="shared" si="31"/>
        <v>0</v>
      </c>
      <c r="AP31" s="10"/>
      <c r="AR31" s="294" t="s">
        <v>57</v>
      </c>
      <c r="AS31" s="295" t="s">
        <v>58</v>
      </c>
      <c r="AT31" s="332">
        <f t="shared" ref="AT31" si="32">+AT32</f>
        <v>5480700723</v>
      </c>
    </row>
    <row r="32" spans="1:46" x14ac:dyDescent="0.25">
      <c r="A32" s="13" t="s">
        <v>59</v>
      </c>
      <c r="B32" s="1" t="s">
        <v>58</v>
      </c>
      <c r="C32" s="247">
        <v>5480700723</v>
      </c>
      <c r="D32" s="182">
        <v>5341622671</v>
      </c>
      <c r="E32" s="182">
        <v>0</v>
      </c>
      <c r="F32" s="182">
        <v>0</v>
      </c>
      <c r="G32" s="182">
        <v>0</v>
      </c>
      <c r="H32" s="182">
        <f t="shared" si="9"/>
        <v>5341622671</v>
      </c>
      <c r="I32" s="182">
        <v>0</v>
      </c>
      <c r="J32" s="182">
        <v>5341622671</v>
      </c>
      <c r="K32" s="182">
        <f t="shared" si="10"/>
        <v>0</v>
      </c>
      <c r="L32" s="182">
        <v>0</v>
      </c>
      <c r="M32" s="182">
        <v>5341622671</v>
      </c>
      <c r="N32" s="182">
        <f t="shared" si="13"/>
        <v>0</v>
      </c>
      <c r="O32" s="182">
        <v>0</v>
      </c>
      <c r="P32" s="182">
        <v>5341622671</v>
      </c>
      <c r="Q32" s="182">
        <f t="shared" si="14"/>
        <v>0</v>
      </c>
      <c r="R32" s="182">
        <f t="shared" si="11"/>
        <v>0</v>
      </c>
      <c r="S32" s="182">
        <f t="shared" si="12"/>
        <v>5341622671</v>
      </c>
      <c r="U32" s="335" t="s">
        <v>59</v>
      </c>
      <c r="V32" s="385" t="s">
        <v>58</v>
      </c>
      <c r="W32" s="387">
        <v>5341622671</v>
      </c>
      <c r="X32" s="387">
        <v>0</v>
      </c>
      <c r="Y32" s="387">
        <v>0</v>
      </c>
      <c r="Z32" s="387">
        <v>0</v>
      </c>
      <c r="AA32" s="387">
        <v>0</v>
      </c>
      <c r="AB32" s="387">
        <v>0</v>
      </c>
      <c r="AC32" s="387">
        <v>2265386950.80408</v>
      </c>
      <c r="AD32" s="387">
        <v>914747516</v>
      </c>
      <c r="AE32" s="387">
        <v>1350639434.80408</v>
      </c>
      <c r="AF32" s="387">
        <v>914722627</v>
      </c>
      <c r="AG32" s="387">
        <v>24889</v>
      </c>
      <c r="AH32" s="387">
        <v>914747516</v>
      </c>
      <c r="AI32" s="387">
        <v>0</v>
      </c>
      <c r="AJ32" s="387">
        <v>1350639434.80408</v>
      </c>
      <c r="AK32" s="387">
        <v>0</v>
      </c>
      <c r="AL32" s="278"/>
      <c r="AM32" s="182">
        <f>((I32*$AM$6)*5)</f>
        <v>0</v>
      </c>
      <c r="AN32" s="182">
        <f t="shared" ref="AN32" si="33">((I32*(1+$AM$6)*6))</f>
        <v>0</v>
      </c>
      <c r="AO32" s="182">
        <f t="shared" ref="AO32" si="34">+R32-AN32</f>
        <v>0</v>
      </c>
      <c r="AP32" s="182"/>
      <c r="AR32" s="296" t="s">
        <v>59</v>
      </c>
      <c r="AS32" s="297" t="s">
        <v>58</v>
      </c>
      <c r="AT32" s="333">
        <v>5480700723</v>
      </c>
    </row>
    <row r="33" spans="1:47" s="4" customFormat="1" x14ac:dyDescent="0.25">
      <c r="A33" s="14" t="s">
        <v>60</v>
      </c>
      <c r="B33" s="9" t="s">
        <v>61</v>
      </c>
      <c r="C33" s="10">
        <f>+C34</f>
        <v>2175979462.3600001</v>
      </c>
      <c r="D33" s="10">
        <f>+D34</f>
        <v>2265386950.80408</v>
      </c>
      <c r="E33" s="10">
        <f t="shared" ref="E33:AO33" si="35">+E34</f>
        <v>0</v>
      </c>
      <c r="F33" s="10">
        <f t="shared" si="35"/>
        <v>0</v>
      </c>
      <c r="G33" s="10">
        <f t="shared" si="35"/>
        <v>0</v>
      </c>
      <c r="H33" s="10">
        <f t="shared" si="9"/>
        <v>2265386950.80408</v>
      </c>
      <c r="I33" s="10">
        <f t="shared" si="35"/>
        <v>178209251</v>
      </c>
      <c r="J33" s="10">
        <f t="shared" si="35"/>
        <v>731970858</v>
      </c>
      <c r="K33" s="10">
        <f t="shared" si="10"/>
        <v>1533416092.80408</v>
      </c>
      <c r="L33" s="10">
        <f t="shared" si="35"/>
        <v>178209251</v>
      </c>
      <c r="M33" s="10">
        <f t="shared" si="35"/>
        <v>731970858</v>
      </c>
      <c r="N33" s="10">
        <f t="shared" si="13"/>
        <v>0</v>
      </c>
      <c r="O33" s="10">
        <f t="shared" si="35"/>
        <v>178209251</v>
      </c>
      <c r="P33" s="10">
        <f t="shared" si="35"/>
        <v>731970858</v>
      </c>
      <c r="Q33" s="10">
        <f t="shared" si="35"/>
        <v>0</v>
      </c>
      <c r="R33" s="10">
        <f t="shared" si="11"/>
        <v>1533416092.80408</v>
      </c>
      <c r="S33" s="10">
        <f t="shared" si="35"/>
        <v>731970858</v>
      </c>
      <c r="T33" s="10">
        <f t="shared" si="35"/>
        <v>0</v>
      </c>
      <c r="U33" s="335" t="s">
        <v>60</v>
      </c>
      <c r="V33" s="385" t="s">
        <v>61</v>
      </c>
      <c r="W33" s="387">
        <v>2265386950.80408</v>
      </c>
      <c r="X33" s="387">
        <v>0</v>
      </c>
      <c r="Y33" s="387">
        <v>0</v>
      </c>
      <c r="Z33" s="387">
        <v>0</v>
      </c>
      <c r="AA33" s="387">
        <v>0</v>
      </c>
      <c r="AB33" s="387">
        <v>0</v>
      </c>
      <c r="AC33" s="387">
        <v>2265386950.80408</v>
      </c>
      <c r="AD33" s="387">
        <v>914747516</v>
      </c>
      <c r="AE33" s="387">
        <v>1350639434.80408</v>
      </c>
      <c r="AF33" s="387">
        <v>914722627</v>
      </c>
      <c r="AG33" s="387">
        <v>24889</v>
      </c>
      <c r="AH33" s="387">
        <v>914747516</v>
      </c>
      <c r="AI33" s="387">
        <v>0</v>
      </c>
      <c r="AJ33" s="387">
        <v>1350639434.80408</v>
      </c>
      <c r="AK33" s="387">
        <v>0</v>
      </c>
      <c r="AL33" s="10"/>
      <c r="AM33" s="10">
        <f t="shared" si="35"/>
        <v>130270962.48099999</v>
      </c>
      <c r="AN33" s="10">
        <f t="shared" si="35"/>
        <v>1634107547.9695997</v>
      </c>
      <c r="AO33" s="10">
        <f t="shared" si="35"/>
        <v>-100691455.16551971</v>
      </c>
      <c r="AP33" s="10"/>
      <c r="AR33" s="294" t="s">
        <v>60</v>
      </c>
      <c r="AS33" s="295" t="s">
        <v>61</v>
      </c>
      <c r="AT33" s="332">
        <f t="shared" ref="AT33" si="36">+AT34</f>
        <v>2175979462.3600001</v>
      </c>
    </row>
    <row r="34" spans="1:47" x14ac:dyDescent="0.25">
      <c r="A34" s="13" t="s">
        <v>62</v>
      </c>
      <c r="B34" s="1" t="s">
        <v>61</v>
      </c>
      <c r="C34" s="247">
        <v>2175979462.3600001</v>
      </c>
      <c r="D34" s="182">
        <v>2265386950.80408</v>
      </c>
      <c r="E34" s="182">
        <v>0</v>
      </c>
      <c r="F34" s="182">
        <v>0</v>
      </c>
      <c r="G34" s="182">
        <v>0</v>
      </c>
      <c r="H34" s="182">
        <f t="shared" si="9"/>
        <v>2265386950.80408</v>
      </c>
      <c r="I34" s="182">
        <v>178209251</v>
      </c>
      <c r="J34" s="182">
        <v>731970858</v>
      </c>
      <c r="K34" s="182">
        <f t="shared" si="10"/>
        <v>1533416092.80408</v>
      </c>
      <c r="L34" s="182">
        <v>178209251</v>
      </c>
      <c r="M34" s="182">
        <v>731970858</v>
      </c>
      <c r="N34" s="182">
        <f t="shared" si="13"/>
        <v>0</v>
      </c>
      <c r="O34" s="182">
        <v>178209251</v>
      </c>
      <c r="P34" s="182">
        <v>731970858</v>
      </c>
      <c r="Q34" s="182">
        <f t="shared" si="14"/>
        <v>0</v>
      </c>
      <c r="R34" s="182">
        <f t="shared" si="11"/>
        <v>1533416092.80408</v>
      </c>
      <c r="S34" s="182">
        <f t="shared" si="12"/>
        <v>731970858</v>
      </c>
      <c r="U34" s="335" t="s">
        <v>62</v>
      </c>
      <c r="V34" s="385" t="s">
        <v>61</v>
      </c>
      <c r="W34" s="387">
        <v>2265386950.80408</v>
      </c>
      <c r="X34" s="387">
        <v>0</v>
      </c>
      <c r="Y34" s="387">
        <v>0</v>
      </c>
      <c r="Z34" s="387">
        <v>0</v>
      </c>
      <c r="AA34" s="387">
        <v>0</v>
      </c>
      <c r="AB34" s="387">
        <v>0</v>
      </c>
      <c r="AC34" s="387">
        <v>2894897975.2203898</v>
      </c>
      <c r="AD34" s="387">
        <v>266589842</v>
      </c>
      <c r="AE34" s="387">
        <v>2628308133.2203898</v>
      </c>
      <c r="AF34" s="387">
        <v>160903303</v>
      </c>
      <c r="AG34" s="387">
        <v>105686539</v>
      </c>
      <c r="AH34" s="387">
        <v>271884209</v>
      </c>
      <c r="AI34" s="387">
        <v>5294367</v>
      </c>
      <c r="AJ34" s="387">
        <v>2623013766.2203898</v>
      </c>
      <c r="AK34" s="387">
        <v>0</v>
      </c>
      <c r="AL34" s="278"/>
      <c r="AM34" s="182">
        <f>((I34*$AM$6)*5)</f>
        <v>130270962.48099999</v>
      </c>
      <c r="AN34" s="182">
        <f>((I34*(1+$AM$6)*8))</f>
        <v>1634107547.9695997</v>
      </c>
      <c r="AO34" s="182">
        <f t="shared" ref="AO34" si="37">+R34-AN34</f>
        <v>-100691455.16551971</v>
      </c>
      <c r="AP34" s="182"/>
      <c r="AR34" s="296" t="s">
        <v>62</v>
      </c>
      <c r="AS34" s="297" t="s">
        <v>61</v>
      </c>
      <c r="AT34" s="333">
        <v>2175979462.3600001</v>
      </c>
    </row>
    <row r="35" spans="1:47" s="4" customFormat="1" x14ac:dyDescent="0.25">
      <c r="A35" s="14" t="s">
        <v>63</v>
      </c>
      <c r="B35" s="9" t="s">
        <v>64</v>
      </c>
      <c r="C35" s="10">
        <f>+C36</f>
        <v>425604827</v>
      </c>
      <c r="D35" s="10">
        <f>+D36</f>
        <v>2894897975.2203898</v>
      </c>
      <c r="E35" s="10">
        <f t="shared" ref="E35:AO35" si="38">+E36</f>
        <v>0</v>
      </c>
      <c r="F35" s="10">
        <f t="shared" si="38"/>
        <v>0</v>
      </c>
      <c r="G35" s="10">
        <f t="shared" si="38"/>
        <v>0</v>
      </c>
      <c r="H35" s="10">
        <f t="shared" si="9"/>
        <v>2894897975.2203898</v>
      </c>
      <c r="I35" s="10">
        <f t="shared" si="38"/>
        <v>57437466</v>
      </c>
      <c r="J35" s="10">
        <f t="shared" si="38"/>
        <v>219729554</v>
      </c>
      <c r="K35" s="10">
        <f t="shared" si="10"/>
        <v>2675168421.2203898</v>
      </c>
      <c r="L35" s="10">
        <f t="shared" si="38"/>
        <v>31803800</v>
      </c>
      <c r="M35" s="10">
        <f t="shared" si="38"/>
        <v>127237481</v>
      </c>
      <c r="N35" s="10">
        <f t="shared" si="13"/>
        <v>92492073</v>
      </c>
      <c r="O35" s="10">
        <f t="shared" si="38"/>
        <v>61983022</v>
      </c>
      <c r="P35" s="10">
        <f t="shared" si="38"/>
        <v>225066306</v>
      </c>
      <c r="Q35" s="10">
        <f t="shared" si="38"/>
        <v>5336752</v>
      </c>
      <c r="R35" s="10">
        <f t="shared" si="11"/>
        <v>2669831669.2203898</v>
      </c>
      <c r="S35" s="10">
        <f t="shared" si="38"/>
        <v>127237481</v>
      </c>
      <c r="T35" s="10">
        <f t="shared" si="38"/>
        <v>0</v>
      </c>
      <c r="U35" s="335" t="s">
        <v>63</v>
      </c>
      <c r="V35" s="385" t="s">
        <v>64</v>
      </c>
      <c r="W35" s="387">
        <v>2894897975.2203898</v>
      </c>
      <c r="X35" s="387">
        <v>0</v>
      </c>
      <c r="Y35" s="387">
        <v>0</v>
      </c>
      <c r="Z35" s="387">
        <v>0</v>
      </c>
      <c r="AA35" s="387">
        <v>0</v>
      </c>
      <c r="AB35" s="387">
        <v>0</v>
      </c>
      <c r="AC35" s="387">
        <v>2894897975.2203898</v>
      </c>
      <c r="AD35" s="387">
        <v>266589842</v>
      </c>
      <c r="AE35" s="387">
        <v>2628308133.2203898</v>
      </c>
      <c r="AF35" s="387">
        <v>160903303</v>
      </c>
      <c r="AG35" s="387">
        <v>105686539</v>
      </c>
      <c r="AH35" s="387">
        <v>271884209</v>
      </c>
      <c r="AI35" s="387">
        <v>5294367</v>
      </c>
      <c r="AJ35" s="387">
        <v>2623013766.2203898</v>
      </c>
      <c r="AK35" s="387">
        <v>0</v>
      </c>
      <c r="AL35" s="10"/>
      <c r="AM35" s="10">
        <f t="shared" si="38"/>
        <v>41986787.646000005</v>
      </c>
      <c r="AN35" s="10">
        <f t="shared" si="38"/>
        <v>526678588.23359996</v>
      </c>
      <c r="AO35" s="10">
        <f t="shared" si="38"/>
        <v>2143153080.9867899</v>
      </c>
      <c r="AP35" s="10"/>
      <c r="AR35" s="294" t="s">
        <v>63</v>
      </c>
      <c r="AS35" s="295" t="s">
        <v>64</v>
      </c>
      <c r="AT35" s="332">
        <f t="shared" ref="AT35" si="39">+AT36</f>
        <v>425604827</v>
      </c>
    </row>
    <row r="36" spans="1:47" x14ac:dyDescent="0.25">
      <c r="A36" s="13" t="s">
        <v>65</v>
      </c>
      <c r="B36" s="1" t="s">
        <v>64</v>
      </c>
      <c r="C36" s="247">
        <v>425604827</v>
      </c>
      <c r="D36" s="182">
        <v>2894897975.2203898</v>
      </c>
      <c r="E36" s="182">
        <v>0</v>
      </c>
      <c r="F36" s="182">
        <v>0</v>
      </c>
      <c r="G36" s="182">
        <v>0</v>
      </c>
      <c r="H36" s="182">
        <f t="shared" si="9"/>
        <v>2894897975.2203898</v>
      </c>
      <c r="I36" s="182">
        <v>57437466</v>
      </c>
      <c r="J36" s="182">
        <v>219729554</v>
      </c>
      <c r="K36" s="182">
        <f t="shared" si="10"/>
        <v>2675168421.2203898</v>
      </c>
      <c r="L36" s="182">
        <v>31803800</v>
      </c>
      <c r="M36" s="182">
        <v>127237481</v>
      </c>
      <c r="N36" s="182">
        <f t="shared" si="13"/>
        <v>92492073</v>
      </c>
      <c r="O36" s="182">
        <v>61983022</v>
      </c>
      <c r="P36" s="182">
        <v>225066306</v>
      </c>
      <c r="Q36" s="182">
        <f t="shared" si="14"/>
        <v>5336752</v>
      </c>
      <c r="R36" s="182">
        <f t="shared" si="11"/>
        <v>2669831669.2203898</v>
      </c>
      <c r="S36" s="182">
        <f t="shared" si="12"/>
        <v>127237481</v>
      </c>
      <c r="U36" s="335" t="s">
        <v>65</v>
      </c>
      <c r="V36" s="385" t="s">
        <v>64</v>
      </c>
      <c r="W36" s="387">
        <v>2894897975.2203898</v>
      </c>
      <c r="X36" s="387">
        <v>0</v>
      </c>
      <c r="Y36" s="387">
        <v>0</v>
      </c>
      <c r="Z36" s="387">
        <v>0</v>
      </c>
      <c r="AA36" s="387">
        <v>0</v>
      </c>
      <c r="AB36" s="387">
        <v>0</v>
      </c>
      <c r="AC36" s="387">
        <v>1699040213.10306</v>
      </c>
      <c r="AD36" s="387">
        <v>737037222</v>
      </c>
      <c r="AE36" s="387">
        <v>962002991.10306001</v>
      </c>
      <c r="AF36" s="387">
        <v>737037222</v>
      </c>
      <c r="AG36" s="387">
        <v>0</v>
      </c>
      <c r="AH36" s="387">
        <v>737037222</v>
      </c>
      <c r="AI36" s="387">
        <v>0</v>
      </c>
      <c r="AJ36" s="387">
        <v>962002991.10306001</v>
      </c>
      <c r="AK36" s="387">
        <v>0</v>
      </c>
      <c r="AL36" s="278"/>
      <c r="AM36" s="182">
        <f>((I36*$AM$6)*5)</f>
        <v>41986787.646000005</v>
      </c>
      <c r="AN36" s="182">
        <f>((I36*(1+$AM$6)*8))</f>
        <v>526678588.23359996</v>
      </c>
      <c r="AO36" s="182">
        <f t="shared" ref="AO36" si="40">+R36-AN36</f>
        <v>2143153080.9867899</v>
      </c>
      <c r="AP36" s="182"/>
      <c r="AR36" s="296" t="s">
        <v>65</v>
      </c>
      <c r="AS36" s="297" t="s">
        <v>64</v>
      </c>
      <c r="AT36" s="333">
        <v>425604827</v>
      </c>
    </row>
    <row r="37" spans="1:47" s="4" customFormat="1" x14ac:dyDescent="0.25">
      <c r="A37" s="14" t="s">
        <v>66</v>
      </c>
      <c r="B37" s="9" t="s">
        <v>67</v>
      </c>
      <c r="C37" s="10">
        <f>+C38</f>
        <v>1658722887.6400001</v>
      </c>
      <c r="D37" s="10">
        <f>+D38</f>
        <v>1699040213.10306</v>
      </c>
      <c r="E37" s="10">
        <f t="shared" ref="E37:AO37" si="41">+E38</f>
        <v>0</v>
      </c>
      <c r="F37" s="10">
        <f t="shared" si="41"/>
        <v>0</v>
      </c>
      <c r="G37" s="10">
        <f t="shared" si="41"/>
        <v>0</v>
      </c>
      <c r="H37" s="10">
        <f t="shared" si="9"/>
        <v>1699040213.10306</v>
      </c>
      <c r="I37" s="10">
        <f t="shared" si="41"/>
        <v>134438557</v>
      </c>
      <c r="J37" s="10">
        <f t="shared" si="41"/>
        <v>599209404</v>
      </c>
      <c r="K37" s="10">
        <f t="shared" si="10"/>
        <v>1099830809.10306</v>
      </c>
      <c r="L37" s="10">
        <f t="shared" si="41"/>
        <v>134438557</v>
      </c>
      <c r="M37" s="10">
        <f t="shared" si="41"/>
        <v>599209404</v>
      </c>
      <c r="N37" s="10">
        <f t="shared" si="13"/>
        <v>0</v>
      </c>
      <c r="O37" s="10">
        <f t="shared" si="41"/>
        <v>134438557</v>
      </c>
      <c r="P37" s="10">
        <f t="shared" si="41"/>
        <v>599209404</v>
      </c>
      <c r="Q37" s="10">
        <f t="shared" si="41"/>
        <v>0</v>
      </c>
      <c r="R37" s="10">
        <f t="shared" si="11"/>
        <v>1099830809.10306</v>
      </c>
      <c r="S37" s="10">
        <f t="shared" si="41"/>
        <v>599209404</v>
      </c>
      <c r="T37" s="10">
        <f t="shared" si="41"/>
        <v>0</v>
      </c>
      <c r="U37" s="335" t="s">
        <v>66</v>
      </c>
      <c r="V37" s="385" t="s">
        <v>67</v>
      </c>
      <c r="W37" s="387">
        <v>1699040213.10306</v>
      </c>
      <c r="X37" s="387">
        <v>0</v>
      </c>
      <c r="Y37" s="387">
        <v>0</v>
      </c>
      <c r="Z37" s="387">
        <v>0</v>
      </c>
      <c r="AA37" s="387">
        <v>0</v>
      </c>
      <c r="AB37" s="387">
        <v>0</v>
      </c>
      <c r="AC37" s="387">
        <v>1699040213.10306</v>
      </c>
      <c r="AD37" s="387">
        <v>737037222</v>
      </c>
      <c r="AE37" s="387">
        <v>962002991.10306001</v>
      </c>
      <c r="AF37" s="387">
        <v>737037222</v>
      </c>
      <c r="AG37" s="387">
        <v>0</v>
      </c>
      <c r="AH37" s="387">
        <v>737037222</v>
      </c>
      <c r="AI37" s="387">
        <v>0</v>
      </c>
      <c r="AJ37" s="387">
        <v>962002991.10306001</v>
      </c>
      <c r="AK37" s="387">
        <v>0</v>
      </c>
      <c r="AL37" s="10"/>
      <c r="AM37" s="10">
        <f t="shared" si="41"/>
        <v>98274585.166999996</v>
      </c>
      <c r="AN37" s="10">
        <f t="shared" si="41"/>
        <v>1232747792.2672</v>
      </c>
      <c r="AO37" s="10">
        <f t="shared" si="41"/>
        <v>-132916983.16413999</v>
      </c>
      <c r="AP37" s="10"/>
      <c r="AR37" s="294" t="s">
        <v>66</v>
      </c>
      <c r="AS37" s="295" t="s">
        <v>67</v>
      </c>
      <c r="AT37" s="332">
        <f t="shared" ref="AT37" si="42">+AT38</f>
        <v>1658722887.6400001</v>
      </c>
    </row>
    <row r="38" spans="1:47" x14ac:dyDescent="0.25">
      <c r="A38" s="13" t="s">
        <v>68</v>
      </c>
      <c r="B38" s="1" t="s">
        <v>67</v>
      </c>
      <c r="C38" s="247">
        <v>1658722887.6400001</v>
      </c>
      <c r="D38" s="182">
        <v>1699040213.10306</v>
      </c>
      <c r="E38" s="182">
        <v>0</v>
      </c>
      <c r="F38" s="182">
        <v>0</v>
      </c>
      <c r="G38" s="182">
        <v>0</v>
      </c>
      <c r="H38" s="182">
        <f t="shared" si="9"/>
        <v>1699040213.10306</v>
      </c>
      <c r="I38" s="182">
        <v>134438557</v>
      </c>
      <c r="J38" s="182">
        <v>599209404</v>
      </c>
      <c r="K38" s="182">
        <f t="shared" si="10"/>
        <v>1099830809.10306</v>
      </c>
      <c r="L38" s="182">
        <v>134438557</v>
      </c>
      <c r="M38" s="182">
        <v>599209404</v>
      </c>
      <c r="N38" s="182">
        <f t="shared" si="13"/>
        <v>0</v>
      </c>
      <c r="O38" s="182">
        <v>134438557</v>
      </c>
      <c r="P38" s="182">
        <v>599209404</v>
      </c>
      <c r="Q38" s="182">
        <f t="shared" si="14"/>
        <v>0</v>
      </c>
      <c r="R38" s="182">
        <f t="shared" si="11"/>
        <v>1099830809.10306</v>
      </c>
      <c r="S38" s="182">
        <f t="shared" si="12"/>
        <v>599209404</v>
      </c>
      <c r="U38" s="335" t="s">
        <v>68</v>
      </c>
      <c r="V38" s="385" t="s">
        <v>67</v>
      </c>
      <c r="W38" s="387">
        <v>1699040213.10306</v>
      </c>
      <c r="X38" s="387">
        <v>0</v>
      </c>
      <c r="Y38" s="387">
        <v>52000000</v>
      </c>
      <c r="Z38" s="387">
        <v>0</v>
      </c>
      <c r="AA38" s="387">
        <v>0</v>
      </c>
      <c r="AB38" s="387">
        <v>0</v>
      </c>
      <c r="AC38" s="387">
        <v>6013727264.5904703</v>
      </c>
      <c r="AD38" s="387">
        <v>1261576541</v>
      </c>
      <c r="AE38" s="387">
        <v>4752150723.5904703</v>
      </c>
      <c r="AF38" s="387">
        <v>1257163130</v>
      </c>
      <c r="AG38" s="387">
        <v>4413411</v>
      </c>
      <c r="AH38" s="387">
        <v>1262794541</v>
      </c>
      <c r="AI38" s="387">
        <v>1218000</v>
      </c>
      <c r="AJ38" s="387">
        <v>4750932723.5904703</v>
      </c>
      <c r="AK38" s="387">
        <v>0</v>
      </c>
      <c r="AL38" s="278"/>
      <c r="AM38" s="182">
        <f>((I38*$AM$6)*5)</f>
        <v>98274585.166999996</v>
      </c>
      <c r="AN38" s="182">
        <f>((I38*(1+$AM$6)*8))</f>
        <v>1232747792.2672</v>
      </c>
      <c r="AO38" s="182">
        <f t="shared" ref="AO38" si="43">+R38-AN38</f>
        <v>-132916983.16413999</v>
      </c>
      <c r="AP38" s="182"/>
      <c r="AR38" s="296" t="s">
        <v>68</v>
      </c>
      <c r="AS38" s="297" t="s">
        <v>67</v>
      </c>
      <c r="AT38" s="333">
        <v>1658722887.6400001</v>
      </c>
    </row>
    <row r="39" spans="1:47" s="4" customFormat="1" x14ac:dyDescent="0.25">
      <c r="A39" s="11" t="s">
        <v>69</v>
      </c>
      <c r="B39" s="5" t="s">
        <v>70</v>
      </c>
      <c r="C39" s="6">
        <f>+C40</f>
        <v>2007141224</v>
      </c>
      <c r="D39" s="6">
        <f>+D40</f>
        <v>6065727264.5904703</v>
      </c>
      <c r="E39" s="6">
        <f t="shared" ref="E39:AO39" si="44">+E40</f>
        <v>0</v>
      </c>
      <c r="F39" s="6">
        <f t="shared" si="44"/>
        <v>0</v>
      </c>
      <c r="G39" s="6">
        <f t="shared" si="44"/>
        <v>0</v>
      </c>
      <c r="H39" s="6">
        <f t="shared" si="9"/>
        <v>6065727264.5904703</v>
      </c>
      <c r="I39" s="6">
        <f t="shared" si="44"/>
        <v>468113029</v>
      </c>
      <c r="J39" s="6">
        <f t="shared" si="44"/>
        <v>925409506</v>
      </c>
      <c r="K39" s="6">
        <f t="shared" si="10"/>
        <v>5140317758.5904703</v>
      </c>
      <c r="L39" s="6">
        <f t="shared" si="44"/>
        <v>487778638</v>
      </c>
      <c r="M39" s="6">
        <f t="shared" si="44"/>
        <v>925381537</v>
      </c>
      <c r="N39" s="6">
        <f t="shared" si="13"/>
        <v>27969</v>
      </c>
      <c r="O39" s="6">
        <f t="shared" si="44"/>
        <v>467910218</v>
      </c>
      <c r="P39" s="6">
        <f t="shared" si="44"/>
        <v>926801506</v>
      </c>
      <c r="Q39" s="6">
        <f t="shared" si="44"/>
        <v>1392000</v>
      </c>
      <c r="R39" s="6">
        <f t="shared" si="11"/>
        <v>5138925758.5904703</v>
      </c>
      <c r="S39" s="6">
        <f t="shared" si="44"/>
        <v>925381537</v>
      </c>
      <c r="T39" s="6">
        <f t="shared" si="44"/>
        <v>0</v>
      </c>
      <c r="U39" s="335" t="s">
        <v>69</v>
      </c>
      <c r="V39" s="385" t="s">
        <v>70</v>
      </c>
      <c r="W39" s="387">
        <v>6065727264.5904703</v>
      </c>
      <c r="X39" s="387">
        <v>0</v>
      </c>
      <c r="Y39" s="387">
        <v>52000000</v>
      </c>
      <c r="Z39" s="387">
        <v>0</v>
      </c>
      <c r="AA39" s="387">
        <v>0</v>
      </c>
      <c r="AB39" s="387">
        <v>0</v>
      </c>
      <c r="AC39" s="387">
        <v>6013727264.5904703</v>
      </c>
      <c r="AD39" s="387">
        <v>1261576541</v>
      </c>
      <c r="AE39" s="387">
        <v>4752150723.5904703</v>
      </c>
      <c r="AF39" s="387">
        <v>1257163130</v>
      </c>
      <c r="AG39" s="387">
        <v>4413411</v>
      </c>
      <c r="AH39" s="387">
        <v>1262794541</v>
      </c>
      <c r="AI39" s="387">
        <v>1218000</v>
      </c>
      <c r="AJ39" s="387">
        <v>4750932723.5904703</v>
      </c>
      <c r="AK39" s="387">
        <v>0</v>
      </c>
      <c r="AL39" s="6"/>
      <c r="AM39" s="6">
        <f t="shared" si="44"/>
        <v>342190624.199</v>
      </c>
      <c r="AN39" s="6">
        <f t="shared" si="44"/>
        <v>1951624585.4352</v>
      </c>
      <c r="AO39" s="6">
        <f t="shared" si="44"/>
        <v>3187301173.1552706</v>
      </c>
      <c r="AP39" s="6"/>
      <c r="AR39" s="292" t="s">
        <v>69</v>
      </c>
      <c r="AS39" s="293" t="s">
        <v>70</v>
      </c>
      <c r="AT39" s="331">
        <f t="shared" ref="AT39" si="45">+AT40</f>
        <v>2007141224</v>
      </c>
    </row>
    <row r="40" spans="1:47" s="4" customFormat="1" x14ac:dyDescent="0.25">
      <c r="A40" s="14" t="s">
        <v>71</v>
      </c>
      <c r="B40" s="9" t="s">
        <v>72</v>
      </c>
      <c r="C40" s="10">
        <f>SUM(C41:C48)</f>
        <v>2007141224</v>
      </c>
      <c r="D40" s="10">
        <f>+D41+D42+D43+D45+D47+D48</f>
        <v>6065727264.5904703</v>
      </c>
      <c r="E40" s="10">
        <f>+E41+E42+E43+E45+E47+E48</f>
        <v>0</v>
      </c>
      <c r="F40" s="10">
        <f>+F41+F42+F43+F45+F47+F48</f>
        <v>0</v>
      </c>
      <c r="G40" s="10">
        <f>+G41+G42+G43+G45+G47+G48</f>
        <v>0</v>
      </c>
      <c r="H40" s="10">
        <f t="shared" si="9"/>
        <v>6065727264.5904703</v>
      </c>
      <c r="I40" s="10">
        <f>+I41+I42+I43+I45+I47+I48</f>
        <v>468113029</v>
      </c>
      <c r="J40" s="10">
        <f>+J41+J42+J43+J45+J47+J48</f>
        <v>925409506</v>
      </c>
      <c r="K40" s="10">
        <f t="shared" si="10"/>
        <v>5140317758.5904703</v>
      </c>
      <c r="L40" s="10">
        <f>+L41+L42+L43+L45+L47+L48</f>
        <v>487778638</v>
      </c>
      <c r="M40" s="10">
        <f>+M41+M42+M43+M45+M47+M48</f>
        <v>925381537</v>
      </c>
      <c r="N40" s="10">
        <f t="shared" si="13"/>
        <v>27969</v>
      </c>
      <c r="O40" s="10">
        <f>+O41+O42+O43+O45+O47+O48</f>
        <v>467910218</v>
      </c>
      <c r="P40" s="10">
        <f>+P41+P42+P43+P45+P47+P48</f>
        <v>926801506</v>
      </c>
      <c r="Q40" s="10">
        <f>+Q41+Q42+Q43+Q45+Q47+Q48</f>
        <v>1392000</v>
      </c>
      <c r="R40" s="10">
        <f t="shared" si="11"/>
        <v>5138925758.5904703</v>
      </c>
      <c r="S40" s="10">
        <f t="shared" ref="S40:T40" si="46">+S41+S42+S43+S45+S47+S48</f>
        <v>925381537</v>
      </c>
      <c r="T40" s="10">
        <f t="shared" si="46"/>
        <v>0</v>
      </c>
      <c r="U40" s="335" t="s">
        <v>71</v>
      </c>
      <c r="V40" s="385" t="s">
        <v>72</v>
      </c>
      <c r="W40" s="387">
        <v>6065727264.5904703</v>
      </c>
      <c r="X40" s="387">
        <v>0</v>
      </c>
      <c r="Y40" s="387">
        <v>52000000</v>
      </c>
      <c r="Z40" s="387">
        <v>0</v>
      </c>
      <c r="AA40" s="387">
        <v>0</v>
      </c>
      <c r="AB40" s="387">
        <v>0</v>
      </c>
      <c r="AC40" s="387">
        <v>1862583264.5904701</v>
      </c>
      <c r="AD40" s="387">
        <v>0</v>
      </c>
      <c r="AE40" s="387">
        <v>1862583264.5904701</v>
      </c>
      <c r="AF40" s="387">
        <v>0</v>
      </c>
      <c r="AG40" s="387">
        <v>0</v>
      </c>
      <c r="AH40" s="387">
        <v>0</v>
      </c>
      <c r="AI40" s="387">
        <v>0</v>
      </c>
      <c r="AJ40" s="387">
        <v>1862583264.5904701</v>
      </c>
      <c r="AK40" s="387">
        <v>0</v>
      </c>
      <c r="AL40" s="10"/>
      <c r="AM40" s="10">
        <f>+AM41+AM42+AM43+AM46+AM48+AM49</f>
        <v>342190624.199</v>
      </c>
      <c r="AN40" s="10">
        <f>+AN41+AN42+AN43+AN46+AN48+AN49</f>
        <v>1951624585.4352</v>
      </c>
      <c r="AO40" s="10">
        <f>+AO41+AO42+AO43+AO46+AO48+AO49</f>
        <v>3187301173.1552706</v>
      </c>
      <c r="AP40" s="10"/>
      <c r="AR40" s="294" t="s">
        <v>71</v>
      </c>
      <c r="AS40" s="295" t="s">
        <v>72</v>
      </c>
      <c r="AT40" s="332">
        <f>SUM(AT41:AT49)</f>
        <v>2007141224</v>
      </c>
    </row>
    <row r="41" spans="1:47" x14ac:dyDescent="0.25">
      <c r="A41" s="13" t="s">
        <v>73</v>
      </c>
      <c r="B41" s="1" t="s">
        <v>74</v>
      </c>
      <c r="C41" s="247">
        <v>0</v>
      </c>
      <c r="D41" s="182">
        <v>1914583264.5904701</v>
      </c>
      <c r="E41" s="182">
        <v>0</v>
      </c>
      <c r="F41" s="182">
        <v>0</v>
      </c>
      <c r="G41" s="182">
        <v>0</v>
      </c>
      <c r="H41" s="182">
        <f t="shared" si="9"/>
        <v>1914583264.5904701</v>
      </c>
      <c r="I41" s="182">
        <v>0</v>
      </c>
      <c r="J41" s="182">
        <v>0</v>
      </c>
      <c r="K41" s="182">
        <f t="shared" si="10"/>
        <v>1914583264.5904701</v>
      </c>
      <c r="L41" s="182">
        <v>0</v>
      </c>
      <c r="M41" s="182">
        <v>0</v>
      </c>
      <c r="N41" s="182">
        <f t="shared" si="13"/>
        <v>0</v>
      </c>
      <c r="O41" s="182">
        <v>0</v>
      </c>
      <c r="P41" s="182">
        <v>0</v>
      </c>
      <c r="Q41" s="182">
        <f t="shared" si="14"/>
        <v>0</v>
      </c>
      <c r="R41" s="182">
        <f t="shared" si="11"/>
        <v>1914583264.5904701</v>
      </c>
      <c r="S41" s="182">
        <f t="shared" si="12"/>
        <v>0</v>
      </c>
      <c r="U41" s="335" t="s">
        <v>73</v>
      </c>
      <c r="V41" s="385" t="s">
        <v>74</v>
      </c>
      <c r="W41" s="387">
        <v>1914583264.5904701</v>
      </c>
      <c r="X41" s="387">
        <v>0</v>
      </c>
      <c r="Y41" s="387">
        <v>0</v>
      </c>
      <c r="Z41" s="387">
        <v>0</v>
      </c>
      <c r="AA41" s="387">
        <v>0</v>
      </c>
      <c r="AB41" s="387">
        <v>0</v>
      </c>
      <c r="AC41" s="387">
        <v>524000000</v>
      </c>
      <c r="AD41" s="387">
        <v>552908</v>
      </c>
      <c r="AE41" s="387">
        <v>523447092</v>
      </c>
      <c r="AF41" s="387">
        <v>361897</v>
      </c>
      <c r="AG41" s="387">
        <v>191011</v>
      </c>
      <c r="AH41" s="387">
        <v>552908</v>
      </c>
      <c r="AI41" s="387">
        <v>0</v>
      </c>
      <c r="AJ41" s="387">
        <v>523447092</v>
      </c>
      <c r="AK41" s="387">
        <v>0</v>
      </c>
      <c r="AL41" s="278"/>
      <c r="AM41" s="182">
        <f t="shared" ref="AM41:AM43" si="47">((I41*$AM$6)*5)</f>
        <v>0</v>
      </c>
      <c r="AN41" s="182">
        <f t="shared" ref="AN41" si="48">((I41*(1+$AM$6)*6))</f>
        <v>0</v>
      </c>
      <c r="AO41" s="182">
        <f t="shared" ref="AO41:AO43" si="49">+R41-AN41</f>
        <v>1914583264.5904701</v>
      </c>
      <c r="AP41" s="182"/>
      <c r="AR41" s="296" t="s">
        <v>1678</v>
      </c>
      <c r="AS41" s="297" t="s">
        <v>141</v>
      </c>
      <c r="AT41" s="333">
        <v>0</v>
      </c>
    </row>
    <row r="42" spans="1:47" x14ac:dyDescent="0.25">
      <c r="A42" s="13" t="s">
        <v>75</v>
      </c>
      <c r="B42" s="1" t="s">
        <v>76</v>
      </c>
      <c r="C42" s="247">
        <v>0</v>
      </c>
      <c r="D42" s="182">
        <v>524000000</v>
      </c>
      <c r="E42" s="182">
        <v>0</v>
      </c>
      <c r="F42" s="182">
        <v>0</v>
      </c>
      <c r="G42" s="182">
        <v>0</v>
      </c>
      <c r="H42" s="182">
        <f t="shared" si="9"/>
        <v>524000000</v>
      </c>
      <c r="I42" s="182">
        <v>38558</v>
      </c>
      <c r="J42" s="182">
        <v>380119</v>
      </c>
      <c r="K42" s="182">
        <f t="shared" si="10"/>
        <v>523619881</v>
      </c>
      <c r="L42" s="182">
        <v>28811</v>
      </c>
      <c r="M42" s="182">
        <v>352150</v>
      </c>
      <c r="N42" s="182">
        <f t="shared" si="13"/>
        <v>27969</v>
      </c>
      <c r="O42" s="182">
        <v>9747</v>
      </c>
      <c r="P42" s="182">
        <v>380119</v>
      </c>
      <c r="Q42" s="182">
        <f t="shared" si="14"/>
        <v>0</v>
      </c>
      <c r="R42" s="182">
        <f t="shared" si="11"/>
        <v>523619881</v>
      </c>
      <c r="S42" s="182">
        <f t="shared" si="12"/>
        <v>352150</v>
      </c>
      <c r="U42" s="335" t="s">
        <v>75</v>
      </c>
      <c r="V42" s="385" t="s">
        <v>76</v>
      </c>
      <c r="W42" s="387">
        <v>524000000</v>
      </c>
      <c r="X42" s="387">
        <v>0</v>
      </c>
      <c r="Y42" s="387">
        <v>0</v>
      </c>
      <c r="Z42" s="387">
        <v>0</v>
      </c>
      <c r="AA42" s="387">
        <v>0</v>
      </c>
      <c r="AB42" s="387">
        <v>0</v>
      </c>
      <c r="AC42" s="387">
        <v>261732000</v>
      </c>
      <c r="AD42" s="387">
        <v>101728103</v>
      </c>
      <c r="AE42" s="387">
        <v>160003897</v>
      </c>
      <c r="AF42" s="387">
        <v>101728103</v>
      </c>
      <c r="AG42" s="387">
        <v>0</v>
      </c>
      <c r="AH42" s="387">
        <v>101728103</v>
      </c>
      <c r="AI42" s="387">
        <v>0</v>
      </c>
      <c r="AJ42" s="387">
        <v>160003897</v>
      </c>
      <c r="AK42" s="387">
        <v>0</v>
      </c>
      <c r="AL42" s="278"/>
      <c r="AM42" s="182">
        <f t="shared" si="47"/>
        <v>28185.897999999997</v>
      </c>
      <c r="AN42" s="182">
        <f t="shared" ref="AN42:AN43" si="50">((I42*(1+$AM$6)*8))</f>
        <v>353561.43679999997</v>
      </c>
      <c r="AO42" s="182">
        <f t="shared" si="49"/>
        <v>523266319.5632</v>
      </c>
      <c r="AP42" s="182"/>
      <c r="AR42" s="296" t="s">
        <v>75</v>
      </c>
      <c r="AS42" s="297" t="s">
        <v>76</v>
      </c>
      <c r="AT42" s="333">
        <v>0</v>
      </c>
    </row>
    <row r="43" spans="1:47" x14ac:dyDescent="0.25">
      <c r="A43" s="13" t="s">
        <v>77</v>
      </c>
      <c r="B43" s="1" t="s">
        <v>78</v>
      </c>
      <c r="C43" s="247">
        <v>290863076</v>
      </c>
      <c r="D43" s="182">
        <v>261732000</v>
      </c>
      <c r="E43" s="182">
        <v>0</v>
      </c>
      <c r="F43" s="182">
        <v>0</v>
      </c>
      <c r="G43" s="182">
        <v>0</v>
      </c>
      <c r="H43" s="182">
        <f t="shared" si="9"/>
        <v>261732000</v>
      </c>
      <c r="I43" s="182">
        <v>24811829</v>
      </c>
      <c r="J43" s="182">
        <v>76916274</v>
      </c>
      <c r="K43" s="182">
        <f t="shared" si="10"/>
        <v>184815726</v>
      </c>
      <c r="L43" s="182">
        <v>24811829</v>
      </c>
      <c r="M43" s="182">
        <v>76916274</v>
      </c>
      <c r="N43" s="182">
        <f t="shared" si="13"/>
        <v>0</v>
      </c>
      <c r="O43" s="182">
        <v>24811829</v>
      </c>
      <c r="P43" s="182">
        <v>76916274</v>
      </c>
      <c r="Q43" s="182">
        <f t="shared" si="14"/>
        <v>0</v>
      </c>
      <c r="R43" s="182">
        <f t="shared" si="11"/>
        <v>184815726</v>
      </c>
      <c r="S43" s="182">
        <f t="shared" si="12"/>
        <v>76916274</v>
      </c>
      <c r="U43" s="335" t="s">
        <v>77</v>
      </c>
      <c r="V43" s="385" t="s">
        <v>78</v>
      </c>
      <c r="W43" s="387">
        <v>261732000</v>
      </c>
      <c r="X43" s="387">
        <v>0</v>
      </c>
      <c r="Y43" s="387">
        <v>0</v>
      </c>
      <c r="Z43" s="387">
        <v>0</v>
      </c>
      <c r="AA43" s="387">
        <v>0</v>
      </c>
      <c r="AB43" s="387">
        <v>0</v>
      </c>
      <c r="AC43" s="387">
        <v>1440000000</v>
      </c>
      <c r="AD43" s="387">
        <v>343288000</v>
      </c>
      <c r="AE43" s="387">
        <v>1096712000</v>
      </c>
      <c r="AF43" s="387">
        <v>343288000</v>
      </c>
      <c r="AG43" s="387">
        <v>0</v>
      </c>
      <c r="AH43" s="387">
        <v>343288000</v>
      </c>
      <c r="AI43" s="387">
        <v>0</v>
      </c>
      <c r="AJ43" s="387">
        <v>1096712000</v>
      </c>
      <c r="AK43" s="387">
        <v>0</v>
      </c>
      <c r="AL43" s="278"/>
      <c r="AM43" s="182">
        <f t="shared" si="47"/>
        <v>18137446.998999998</v>
      </c>
      <c r="AN43" s="182">
        <f t="shared" si="50"/>
        <v>227514547.19839999</v>
      </c>
      <c r="AO43" s="182">
        <f t="shared" si="49"/>
        <v>-42698821.198399991</v>
      </c>
      <c r="AP43" s="182"/>
      <c r="AR43" s="296" t="s">
        <v>77</v>
      </c>
      <c r="AS43" s="297" t="s">
        <v>78</v>
      </c>
      <c r="AT43" s="333">
        <v>290863076</v>
      </c>
    </row>
    <row r="44" spans="1:47" x14ac:dyDescent="0.25">
      <c r="A44" s="335" t="s">
        <v>1679</v>
      </c>
      <c r="B44" s="282" t="s">
        <v>1680</v>
      </c>
      <c r="C44" s="247">
        <v>2308062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81"/>
      <c r="U44" s="335"/>
      <c r="V44" s="385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278"/>
      <c r="AM44" s="247"/>
      <c r="AN44" s="247"/>
      <c r="AO44" s="247"/>
      <c r="AP44" s="247"/>
      <c r="AQ44" s="383"/>
      <c r="AR44" s="296"/>
      <c r="AS44" s="297"/>
      <c r="AT44" s="333"/>
      <c r="AU44" s="383"/>
    </row>
    <row r="45" spans="1:47" x14ac:dyDescent="0.25">
      <c r="A45" s="13" t="s">
        <v>79</v>
      </c>
      <c r="B45" s="1" t="s">
        <v>80</v>
      </c>
      <c r="C45" s="247">
        <v>1090751723</v>
      </c>
      <c r="D45" s="182">
        <v>1440000000</v>
      </c>
      <c r="E45" s="182">
        <v>0</v>
      </c>
      <c r="F45" s="182">
        <v>0</v>
      </c>
      <c r="G45" s="182">
        <v>0</v>
      </c>
      <c r="H45" s="182">
        <f t="shared" si="9"/>
        <v>1440000000</v>
      </c>
      <c r="I45" s="182">
        <v>177944000</v>
      </c>
      <c r="J45" s="182">
        <v>343288000</v>
      </c>
      <c r="K45" s="182">
        <f t="shared" si="10"/>
        <v>1096712000</v>
      </c>
      <c r="L45" s="182">
        <v>177944000</v>
      </c>
      <c r="M45" s="182">
        <v>343288000</v>
      </c>
      <c r="N45" s="182">
        <f t="shared" si="13"/>
        <v>0</v>
      </c>
      <c r="O45" s="182">
        <v>177944000</v>
      </c>
      <c r="P45" s="182">
        <v>343288000</v>
      </c>
      <c r="Q45" s="182">
        <f t="shared" si="14"/>
        <v>0</v>
      </c>
      <c r="R45" s="182">
        <f t="shared" si="11"/>
        <v>1096712000</v>
      </c>
      <c r="S45" s="182">
        <f t="shared" si="12"/>
        <v>343288000</v>
      </c>
      <c r="U45" s="335" t="s">
        <v>79</v>
      </c>
      <c r="V45" s="385" t="s">
        <v>80</v>
      </c>
      <c r="W45" s="387">
        <v>1440000000</v>
      </c>
      <c r="X45" s="387">
        <v>0</v>
      </c>
      <c r="Y45" s="387">
        <v>0</v>
      </c>
      <c r="Z45" s="387">
        <v>0</v>
      </c>
      <c r="AA45" s="387">
        <v>0</v>
      </c>
      <c r="AB45" s="387">
        <v>0</v>
      </c>
      <c r="AC45" s="387">
        <v>1000000000</v>
      </c>
      <c r="AD45" s="387">
        <v>0</v>
      </c>
      <c r="AE45" s="387">
        <v>1000000000</v>
      </c>
      <c r="AF45" s="387">
        <v>0</v>
      </c>
      <c r="AG45" s="387">
        <v>0</v>
      </c>
      <c r="AH45" s="387">
        <v>0</v>
      </c>
      <c r="AI45" s="387">
        <v>0</v>
      </c>
      <c r="AJ45" s="387">
        <v>1000000000</v>
      </c>
      <c r="AK45" s="387">
        <v>0</v>
      </c>
      <c r="AL45" s="278"/>
      <c r="AM45" s="247"/>
      <c r="AN45" s="247"/>
      <c r="AO45" s="247"/>
      <c r="AP45" s="247"/>
      <c r="AQ45" s="281"/>
      <c r="AR45" s="296" t="s">
        <v>1679</v>
      </c>
      <c r="AS45" s="297" t="s">
        <v>1680</v>
      </c>
      <c r="AT45" s="333">
        <v>2308062</v>
      </c>
    </row>
    <row r="46" spans="1:47" x14ac:dyDescent="0.25">
      <c r="A46" s="335" t="s">
        <v>1681</v>
      </c>
      <c r="B46" s="282" t="s">
        <v>48</v>
      </c>
      <c r="C46" s="247">
        <v>214680675</v>
      </c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81"/>
      <c r="U46" s="335"/>
      <c r="V46" s="385"/>
      <c r="W46" s="387"/>
      <c r="X46" s="387">
        <v>0</v>
      </c>
      <c r="Y46" s="387">
        <v>0</v>
      </c>
      <c r="Z46" s="387">
        <v>0</v>
      </c>
      <c r="AA46" s="387">
        <v>0</v>
      </c>
      <c r="AB46" s="387">
        <v>0</v>
      </c>
      <c r="AC46" s="387">
        <v>925412000</v>
      </c>
      <c r="AD46" s="387">
        <v>816007530</v>
      </c>
      <c r="AE46" s="387">
        <v>109404470</v>
      </c>
      <c r="AF46" s="387">
        <v>811785130</v>
      </c>
      <c r="AG46" s="387">
        <v>4222400</v>
      </c>
      <c r="AH46" s="387">
        <v>817225530</v>
      </c>
      <c r="AI46" s="387">
        <v>1218000</v>
      </c>
      <c r="AJ46" s="387">
        <v>108186470</v>
      </c>
      <c r="AK46" s="387">
        <v>0</v>
      </c>
      <c r="AL46" s="278"/>
      <c r="AM46" s="182">
        <f>((I45*$AM$6)*5)</f>
        <v>130077064</v>
      </c>
      <c r="AN46" s="182">
        <f>((I45*(1+$AM$6)*6))</f>
        <v>1223756476.8</v>
      </c>
      <c r="AO46" s="182">
        <f>+R45-AN46</f>
        <v>-127044476.79999995</v>
      </c>
      <c r="AP46" s="182"/>
      <c r="AR46" s="296" t="s">
        <v>79</v>
      </c>
      <c r="AS46" s="297" t="s">
        <v>80</v>
      </c>
      <c r="AT46" s="333">
        <v>1090751723</v>
      </c>
    </row>
    <row r="47" spans="1:47" s="4" customFormat="1" x14ac:dyDescent="0.25">
      <c r="A47" s="13" t="s">
        <v>81</v>
      </c>
      <c r="B47" s="1" t="s">
        <v>82</v>
      </c>
      <c r="C47" s="247"/>
      <c r="D47" s="182">
        <v>1000000000</v>
      </c>
      <c r="E47" s="182">
        <v>0</v>
      </c>
      <c r="F47" s="182">
        <v>0</v>
      </c>
      <c r="G47" s="182">
        <v>0</v>
      </c>
      <c r="H47" s="182">
        <f t="shared" si="9"/>
        <v>1000000000</v>
      </c>
      <c r="I47" s="182">
        <v>0</v>
      </c>
      <c r="J47" s="182">
        <v>0</v>
      </c>
      <c r="K47" s="182">
        <f t="shared" si="10"/>
        <v>1000000000</v>
      </c>
      <c r="L47" s="182">
        <v>0</v>
      </c>
      <c r="M47" s="182">
        <v>0</v>
      </c>
      <c r="N47" s="182">
        <f t="shared" si="13"/>
        <v>0</v>
      </c>
      <c r="O47" s="182">
        <v>0</v>
      </c>
      <c r="P47" s="182">
        <v>0</v>
      </c>
      <c r="Q47" s="182">
        <f t="shared" si="14"/>
        <v>0</v>
      </c>
      <c r="R47" s="182">
        <f t="shared" si="11"/>
        <v>1000000000</v>
      </c>
      <c r="S47" s="182">
        <f t="shared" si="12"/>
        <v>0</v>
      </c>
      <c r="T47"/>
      <c r="U47" s="335" t="s">
        <v>81</v>
      </c>
      <c r="V47" s="385" t="s">
        <v>82</v>
      </c>
      <c r="W47" s="387">
        <v>1000000000</v>
      </c>
      <c r="X47" s="387">
        <v>0</v>
      </c>
      <c r="Y47" s="387">
        <v>0</v>
      </c>
      <c r="Z47" s="387">
        <v>0</v>
      </c>
      <c r="AA47" s="387">
        <v>0</v>
      </c>
      <c r="AB47" s="387">
        <v>0</v>
      </c>
      <c r="AC47" s="387">
        <v>46607194778.485298</v>
      </c>
      <c r="AD47" s="387">
        <v>32399852131.560001</v>
      </c>
      <c r="AE47" s="387">
        <v>14207342646.925297</v>
      </c>
      <c r="AF47" s="387">
        <v>15367074495</v>
      </c>
      <c r="AG47" s="387">
        <v>17032777636.560001</v>
      </c>
      <c r="AH47" s="387">
        <v>35981080679.559998</v>
      </c>
      <c r="AI47" s="387">
        <v>3581228547.9999962</v>
      </c>
      <c r="AJ47" s="387">
        <v>10626114098.925301</v>
      </c>
      <c r="AK47" s="387">
        <v>0</v>
      </c>
      <c r="AL47" s="278"/>
      <c r="AM47" s="247"/>
      <c r="AN47" s="247"/>
      <c r="AO47" s="247"/>
      <c r="AP47" s="247"/>
      <c r="AQ47" s="281"/>
      <c r="AR47" s="296" t="s">
        <v>1681</v>
      </c>
      <c r="AS47" s="297" t="s">
        <v>48</v>
      </c>
      <c r="AT47" s="333">
        <v>214680675</v>
      </c>
      <c r="AU47"/>
    </row>
    <row r="48" spans="1:47" s="4" customFormat="1" x14ac:dyDescent="0.25">
      <c r="A48" s="13" t="s">
        <v>83</v>
      </c>
      <c r="B48" s="1" t="s">
        <v>84</v>
      </c>
      <c r="C48" s="247">
        <v>408537688</v>
      </c>
      <c r="D48" s="182">
        <v>925412000</v>
      </c>
      <c r="E48" s="182">
        <v>0</v>
      </c>
      <c r="F48" s="182">
        <v>0</v>
      </c>
      <c r="G48" s="182">
        <v>0</v>
      </c>
      <c r="H48" s="182">
        <f t="shared" si="9"/>
        <v>925412000</v>
      </c>
      <c r="I48" s="182">
        <v>265318642</v>
      </c>
      <c r="J48" s="182">
        <v>504825113</v>
      </c>
      <c r="K48" s="182">
        <f t="shared" si="10"/>
        <v>420586887</v>
      </c>
      <c r="L48" s="182">
        <v>284993998</v>
      </c>
      <c r="M48" s="182">
        <v>504825113</v>
      </c>
      <c r="N48" s="182">
        <f t="shared" si="13"/>
        <v>0</v>
      </c>
      <c r="O48" s="182">
        <v>265144642</v>
      </c>
      <c r="P48" s="182">
        <v>506217113</v>
      </c>
      <c r="Q48" s="182">
        <f t="shared" si="14"/>
        <v>1392000</v>
      </c>
      <c r="R48" s="182">
        <f t="shared" si="11"/>
        <v>419194887</v>
      </c>
      <c r="S48" s="182">
        <f t="shared" si="12"/>
        <v>504825113</v>
      </c>
      <c r="T48"/>
      <c r="U48" s="335" t="s">
        <v>83</v>
      </c>
      <c r="V48" s="385" t="s">
        <v>84</v>
      </c>
      <c r="W48" s="387">
        <v>925412000</v>
      </c>
      <c r="X48" s="387">
        <v>0</v>
      </c>
      <c r="Y48" s="387">
        <v>0</v>
      </c>
      <c r="Z48" s="387">
        <v>0</v>
      </c>
      <c r="AA48" s="387">
        <v>0</v>
      </c>
      <c r="AB48" s="387">
        <v>0</v>
      </c>
      <c r="AC48" s="387">
        <v>38351409636.480003</v>
      </c>
      <c r="AD48" s="387">
        <v>27963832125.560001</v>
      </c>
      <c r="AE48" s="387">
        <v>10387577510.920002</v>
      </c>
      <c r="AF48" s="387">
        <v>14849689322</v>
      </c>
      <c r="AG48" s="387">
        <v>13114142803.560001</v>
      </c>
      <c r="AH48" s="387">
        <v>31136174247.560001</v>
      </c>
      <c r="AI48" s="387">
        <v>3172342122</v>
      </c>
      <c r="AJ48" s="387">
        <v>7215235388.920002</v>
      </c>
      <c r="AK48" s="387">
        <v>0</v>
      </c>
      <c r="AL48" s="278"/>
      <c r="AM48" s="182">
        <f>((I47*$AM$6)*5)</f>
        <v>0</v>
      </c>
      <c r="AN48" s="182">
        <f>((I47*(1+$AM$6)*6))</f>
        <v>0</v>
      </c>
      <c r="AO48" s="182">
        <f>+R47-AN48</f>
        <v>1000000000</v>
      </c>
      <c r="AP48" s="182"/>
      <c r="AQ48"/>
      <c r="AR48" s="296"/>
      <c r="AS48" s="297"/>
      <c r="AT48" s="333"/>
      <c r="AU48" s="281"/>
    </row>
    <row r="49" spans="1:47" s="4" customFormat="1" x14ac:dyDescent="0.25">
      <c r="A49" s="11" t="s">
        <v>85</v>
      </c>
      <c r="B49" s="5" t="s">
        <v>86</v>
      </c>
      <c r="C49" s="6">
        <f>+C50+C74+C97</f>
        <v>34509105832.400002</v>
      </c>
      <c r="D49" s="6">
        <f>+D50+D74+D97</f>
        <v>47968359369.663406</v>
      </c>
      <c r="E49" s="6">
        <f t="shared" ref="E49:AO50" si="51">+E50+E74+E97</f>
        <v>0</v>
      </c>
      <c r="F49" s="6">
        <f t="shared" si="51"/>
        <v>0</v>
      </c>
      <c r="G49" s="6">
        <f t="shared" si="51"/>
        <v>0</v>
      </c>
      <c r="H49" s="6">
        <f t="shared" si="9"/>
        <v>47968359369.663406</v>
      </c>
      <c r="I49" s="6">
        <f t="shared" si="51"/>
        <v>651436139</v>
      </c>
      <c r="J49" s="6">
        <f t="shared" si="51"/>
        <v>20425682137.559998</v>
      </c>
      <c r="K49" s="6">
        <f t="shared" si="10"/>
        <v>27542677232.103409</v>
      </c>
      <c r="L49" s="6">
        <f t="shared" si="51"/>
        <v>3012836648</v>
      </c>
      <c r="M49" s="6">
        <f t="shared" si="51"/>
        <v>12096515146</v>
      </c>
      <c r="N49" s="6">
        <f t="shared" si="13"/>
        <v>8329166991.5599976</v>
      </c>
      <c r="O49" s="6">
        <f t="shared" si="51"/>
        <v>1224653480</v>
      </c>
      <c r="P49" s="6">
        <f t="shared" si="51"/>
        <v>36096554750.559998</v>
      </c>
      <c r="Q49" s="6">
        <f t="shared" si="51"/>
        <v>15670872613</v>
      </c>
      <c r="R49" s="6">
        <f t="shared" si="11"/>
        <v>11871804619.103409</v>
      </c>
      <c r="S49" s="6">
        <f t="shared" si="51"/>
        <v>12096515146</v>
      </c>
      <c r="T49" s="6">
        <f t="shared" si="51"/>
        <v>0</v>
      </c>
      <c r="U49" s="335" t="s">
        <v>85</v>
      </c>
      <c r="V49" s="385" t="s">
        <v>86</v>
      </c>
      <c r="W49" s="387">
        <v>46607194778.485298</v>
      </c>
      <c r="X49" s="387">
        <v>0</v>
      </c>
      <c r="Y49" s="387">
        <v>0</v>
      </c>
      <c r="Z49" s="387">
        <v>0</v>
      </c>
      <c r="AA49" s="387">
        <v>0</v>
      </c>
      <c r="AB49" s="387">
        <v>0</v>
      </c>
      <c r="AC49" s="387">
        <v>38351409636.480003</v>
      </c>
      <c r="AD49" s="387">
        <v>27963832125.560001</v>
      </c>
      <c r="AE49" s="387">
        <v>10387577510.920002</v>
      </c>
      <c r="AF49" s="387">
        <v>14849689322</v>
      </c>
      <c r="AG49" s="387">
        <v>13114142803.560001</v>
      </c>
      <c r="AH49" s="387">
        <v>31136174247.560001</v>
      </c>
      <c r="AI49" s="387">
        <v>3172342122</v>
      </c>
      <c r="AJ49" s="387">
        <v>7215235388.920002</v>
      </c>
      <c r="AK49" s="387">
        <v>0</v>
      </c>
      <c r="AL49" s="278"/>
      <c r="AM49" s="182">
        <f>((I48*$AM$6)*5)</f>
        <v>193947927.30199999</v>
      </c>
      <c r="AN49" s="182">
        <v>500000000</v>
      </c>
      <c r="AO49" s="182">
        <f>+R48-AN49</f>
        <v>-80805113</v>
      </c>
      <c r="AP49" s="182"/>
      <c r="AQ49"/>
      <c r="AR49" s="296" t="s">
        <v>83</v>
      </c>
      <c r="AS49" s="297" t="s">
        <v>84</v>
      </c>
      <c r="AT49" s="333">
        <v>408537688</v>
      </c>
    </row>
    <row r="50" spans="1:47" s="4" customFormat="1" x14ac:dyDescent="0.25">
      <c r="A50" s="11" t="s">
        <v>87</v>
      </c>
      <c r="B50" s="5" t="s">
        <v>20</v>
      </c>
      <c r="C50" s="6">
        <f>+C51</f>
        <v>25927311047.400002</v>
      </c>
      <c r="D50" s="6">
        <f>+D51</f>
        <v>38351409636.480003</v>
      </c>
      <c r="E50" s="6">
        <f t="shared" ref="E50:AO51" si="52">+E51</f>
        <v>0</v>
      </c>
      <c r="F50" s="6">
        <f t="shared" si="52"/>
        <v>0</v>
      </c>
      <c r="G50" s="6">
        <f t="shared" si="52"/>
        <v>0</v>
      </c>
      <c r="H50" s="6">
        <f t="shared" si="9"/>
        <v>38351409636.480003</v>
      </c>
      <c r="I50" s="6">
        <f t="shared" si="52"/>
        <v>651436139</v>
      </c>
      <c r="J50" s="6">
        <f t="shared" si="52"/>
        <v>17739662131.559998</v>
      </c>
      <c r="K50" s="6">
        <f t="shared" si="10"/>
        <v>20611747504.920006</v>
      </c>
      <c r="L50" s="6">
        <f t="shared" si="52"/>
        <v>3012836648</v>
      </c>
      <c r="M50" s="6">
        <f t="shared" si="52"/>
        <v>11579129973</v>
      </c>
      <c r="N50" s="6">
        <f t="shared" si="13"/>
        <v>6160532158.5599976</v>
      </c>
      <c r="O50" s="6">
        <f t="shared" si="52"/>
        <v>901194021</v>
      </c>
      <c r="P50" s="6">
        <f t="shared" si="52"/>
        <v>30890648318.560001</v>
      </c>
      <c r="Q50" s="6">
        <f t="shared" si="52"/>
        <v>13150986187</v>
      </c>
      <c r="R50" s="6">
        <f t="shared" si="11"/>
        <v>7460761317.920002</v>
      </c>
      <c r="S50" s="6">
        <f t="shared" si="52"/>
        <v>11579129973</v>
      </c>
      <c r="T50" s="6">
        <f t="shared" si="52"/>
        <v>0</v>
      </c>
      <c r="U50" s="335" t="s">
        <v>87</v>
      </c>
      <c r="V50" s="385" t="s">
        <v>20</v>
      </c>
      <c r="W50" s="387">
        <v>38351409636.480003</v>
      </c>
      <c r="X50" s="387">
        <v>0</v>
      </c>
      <c r="Y50" s="387">
        <v>0</v>
      </c>
      <c r="Z50" s="387">
        <v>0</v>
      </c>
      <c r="AA50" s="387">
        <v>0</v>
      </c>
      <c r="AB50" s="387">
        <v>0</v>
      </c>
      <c r="AC50" s="387">
        <v>32953340199</v>
      </c>
      <c r="AD50" s="387">
        <v>25889851312.560001</v>
      </c>
      <c r="AE50" s="387">
        <v>7063488886.4399986</v>
      </c>
      <c r="AF50" s="387">
        <v>14583921719</v>
      </c>
      <c r="AG50" s="387">
        <v>11305929593.560001</v>
      </c>
      <c r="AH50" s="387">
        <v>28812193434.560001</v>
      </c>
      <c r="AI50" s="387">
        <v>2922342122</v>
      </c>
      <c r="AJ50" s="387">
        <v>4141146764.4399986</v>
      </c>
      <c r="AK50" s="387">
        <v>0</v>
      </c>
      <c r="AL50" s="6"/>
      <c r="AM50" s="6">
        <f t="shared" si="51"/>
        <v>746676102.52179992</v>
      </c>
      <c r="AN50" s="6">
        <f t="shared" si="51"/>
        <v>3733380512.6089997</v>
      </c>
      <c r="AO50" s="6">
        <f t="shared" si="51"/>
        <v>0</v>
      </c>
      <c r="AP50" s="6"/>
      <c r="AR50" s="292" t="s">
        <v>85</v>
      </c>
      <c r="AS50" s="293" t="s">
        <v>86</v>
      </c>
      <c r="AT50" s="331">
        <f>+AT51+AT75+AT98</f>
        <v>34509105832.400002</v>
      </c>
    </row>
    <row r="51" spans="1:47" x14ac:dyDescent="0.25">
      <c r="A51" s="14" t="s">
        <v>88</v>
      </c>
      <c r="B51" s="9" t="s">
        <v>22</v>
      </c>
      <c r="C51" s="10">
        <f>+C52+C56+C59+C61+C63+C65+C67+C70+C73</f>
        <v>25927311047.400002</v>
      </c>
      <c r="D51" s="10">
        <f>+D52+D56+D59+D61+D63+D65+D67+D70+D73</f>
        <v>38351409636.480003</v>
      </c>
      <c r="E51" s="10">
        <f t="shared" ref="E51:AO52" si="53">+E52+E56+E59+E61+E63+E65+E67+E70+E73</f>
        <v>0</v>
      </c>
      <c r="F51" s="10">
        <f t="shared" si="53"/>
        <v>0</v>
      </c>
      <c r="G51" s="10">
        <f t="shared" si="53"/>
        <v>0</v>
      </c>
      <c r="H51" s="10">
        <f t="shared" si="9"/>
        <v>38351409636.480003</v>
      </c>
      <c r="I51" s="10">
        <f t="shared" si="53"/>
        <v>651436139</v>
      </c>
      <c r="J51" s="10">
        <f t="shared" si="53"/>
        <v>17739662131.559998</v>
      </c>
      <c r="K51" s="10">
        <f t="shared" si="10"/>
        <v>20611747504.920006</v>
      </c>
      <c r="L51" s="10">
        <f t="shared" si="53"/>
        <v>3012836648</v>
      </c>
      <c r="M51" s="10">
        <f t="shared" si="53"/>
        <v>11579129973</v>
      </c>
      <c r="N51" s="10">
        <f t="shared" si="13"/>
        <v>6160532158.5599976</v>
      </c>
      <c r="O51" s="10">
        <f t="shared" si="53"/>
        <v>901194021</v>
      </c>
      <c r="P51" s="10">
        <f t="shared" si="53"/>
        <v>30890648318.560001</v>
      </c>
      <c r="Q51" s="10">
        <f t="shared" si="53"/>
        <v>13150986187</v>
      </c>
      <c r="R51" s="10">
        <f t="shared" si="11"/>
        <v>7460761317.920002</v>
      </c>
      <c r="S51" s="10">
        <f t="shared" si="53"/>
        <v>11579129973</v>
      </c>
      <c r="T51" s="10">
        <f t="shared" si="53"/>
        <v>0</v>
      </c>
      <c r="U51" s="335" t="s">
        <v>88</v>
      </c>
      <c r="V51" s="385" t="s">
        <v>22</v>
      </c>
      <c r="W51" s="387">
        <v>38351409636.480003</v>
      </c>
      <c r="X51" s="387">
        <v>0</v>
      </c>
      <c r="Y51" s="387">
        <v>0</v>
      </c>
      <c r="Z51" s="387">
        <v>0</v>
      </c>
      <c r="AA51" s="387">
        <v>0</v>
      </c>
      <c r="AB51" s="387">
        <v>0</v>
      </c>
      <c r="AC51" s="387">
        <v>29308845062.439999</v>
      </c>
      <c r="AD51" s="387">
        <v>22685016327</v>
      </c>
      <c r="AE51" s="387">
        <v>6623828735.4399986</v>
      </c>
      <c r="AF51" s="387">
        <v>13400708187</v>
      </c>
      <c r="AG51" s="387">
        <v>9284308140</v>
      </c>
      <c r="AH51" s="387">
        <v>25492239316</v>
      </c>
      <c r="AI51" s="387">
        <v>2807222989</v>
      </c>
      <c r="AJ51" s="387">
        <v>3816605746.4399986</v>
      </c>
      <c r="AK51" s="387">
        <v>0</v>
      </c>
      <c r="AL51" s="6"/>
      <c r="AM51" s="6">
        <f t="shared" si="52"/>
        <v>746676102.52179992</v>
      </c>
      <c r="AN51" s="6">
        <f t="shared" si="52"/>
        <v>3733380512.6089997</v>
      </c>
      <c r="AO51" s="6">
        <f t="shared" si="52"/>
        <v>0</v>
      </c>
      <c r="AP51" s="6"/>
      <c r="AQ51" s="4"/>
      <c r="AR51" s="292" t="s">
        <v>87</v>
      </c>
      <c r="AS51" s="293" t="s">
        <v>20</v>
      </c>
      <c r="AT51" s="331">
        <f t="shared" ref="AT51" si="54">+AT52</f>
        <v>25927311047.400002</v>
      </c>
      <c r="AU51" s="4"/>
    </row>
    <row r="52" spans="1:47" x14ac:dyDescent="0.25">
      <c r="A52" s="14" t="s">
        <v>89</v>
      </c>
      <c r="B52" s="9" t="s">
        <v>24</v>
      </c>
      <c r="C52" s="341">
        <v>23093116224.400002</v>
      </c>
      <c r="D52" s="10">
        <f>+D53+D54+D55</f>
        <v>32953340199</v>
      </c>
      <c r="E52" s="10">
        <f t="shared" ref="E52:AO53" si="55">+E53+E54+E55</f>
        <v>0</v>
      </c>
      <c r="F52" s="10">
        <f t="shared" si="55"/>
        <v>0</v>
      </c>
      <c r="G52" s="10">
        <f t="shared" si="55"/>
        <v>0</v>
      </c>
      <c r="H52" s="10">
        <f t="shared" si="9"/>
        <v>32953340199</v>
      </c>
      <c r="I52" s="10">
        <f t="shared" si="55"/>
        <v>651436139</v>
      </c>
      <c r="J52" s="10">
        <f t="shared" si="55"/>
        <v>16485681318.559999</v>
      </c>
      <c r="K52" s="10">
        <f t="shared" si="10"/>
        <v>16467658880.440001</v>
      </c>
      <c r="L52" s="10">
        <f t="shared" si="55"/>
        <v>2910836648</v>
      </c>
      <c r="M52" s="10">
        <f t="shared" si="55"/>
        <v>11363362370</v>
      </c>
      <c r="N52" s="10">
        <f t="shared" si="13"/>
        <v>5122318948.5599995</v>
      </c>
      <c r="O52" s="10">
        <f t="shared" si="55"/>
        <v>651194021</v>
      </c>
      <c r="P52" s="10">
        <f t="shared" si="55"/>
        <v>28566667505.560001</v>
      </c>
      <c r="Q52" s="10">
        <f t="shared" si="55"/>
        <v>12080986187</v>
      </c>
      <c r="R52" s="10">
        <f t="shared" si="11"/>
        <v>4386672693.4399986</v>
      </c>
      <c r="S52" s="10">
        <f t="shared" si="55"/>
        <v>11363362370</v>
      </c>
      <c r="T52" s="10">
        <f t="shared" si="55"/>
        <v>0</v>
      </c>
      <c r="U52" s="335" t="s">
        <v>89</v>
      </c>
      <c r="V52" s="385" t="s">
        <v>24</v>
      </c>
      <c r="W52" s="387">
        <v>32953340199</v>
      </c>
      <c r="X52" s="387">
        <v>0</v>
      </c>
      <c r="Y52" s="387">
        <v>0</v>
      </c>
      <c r="Z52" s="387">
        <v>0</v>
      </c>
      <c r="AA52" s="387">
        <v>0</v>
      </c>
      <c r="AB52" s="387">
        <v>0</v>
      </c>
      <c r="AC52" s="387">
        <v>3124780136.5599999</v>
      </c>
      <c r="AD52" s="387">
        <v>3124780136.5599999</v>
      </c>
      <c r="AE52" s="387">
        <v>0</v>
      </c>
      <c r="AF52" s="387">
        <v>1125145865</v>
      </c>
      <c r="AG52" s="387">
        <v>1999634271.5599999</v>
      </c>
      <c r="AH52" s="387">
        <v>3124780136.5599999</v>
      </c>
      <c r="AI52" s="387">
        <v>0</v>
      </c>
      <c r="AJ52" s="387">
        <v>0</v>
      </c>
      <c r="AK52" s="387">
        <v>0</v>
      </c>
      <c r="AL52" s="10"/>
      <c r="AM52" s="10">
        <f t="shared" si="53"/>
        <v>746676102.52179992</v>
      </c>
      <c r="AN52" s="10">
        <f t="shared" si="53"/>
        <v>3733380512.6089997</v>
      </c>
      <c r="AO52" s="10">
        <f t="shared" si="53"/>
        <v>0</v>
      </c>
      <c r="AP52" s="10"/>
      <c r="AQ52" s="4"/>
      <c r="AR52" s="294" t="s">
        <v>88</v>
      </c>
      <c r="AS52" s="295" t="s">
        <v>22</v>
      </c>
      <c r="AT52" s="332">
        <f>SUM(AT53:AT74)</f>
        <v>25927311047.400002</v>
      </c>
      <c r="AU52" s="4"/>
    </row>
    <row r="53" spans="1:47" x14ac:dyDescent="0.25">
      <c r="A53" s="13" t="s">
        <v>90</v>
      </c>
      <c r="B53" s="1" t="s">
        <v>91</v>
      </c>
      <c r="C53" s="247"/>
      <c r="D53" s="182">
        <v>29308845062.439999</v>
      </c>
      <c r="E53" s="182">
        <v>0</v>
      </c>
      <c r="F53" s="182">
        <v>0</v>
      </c>
      <c r="G53" s="182">
        <v>0</v>
      </c>
      <c r="H53" s="182">
        <f t="shared" si="9"/>
        <v>29308845062.439999</v>
      </c>
      <c r="I53" s="182">
        <v>651436139</v>
      </c>
      <c r="J53" s="182">
        <v>13294380154</v>
      </c>
      <c r="K53" s="182">
        <f t="shared" si="10"/>
        <v>16014464908.439999</v>
      </c>
      <c r="L53" s="182">
        <v>2696439808</v>
      </c>
      <c r="M53" s="182">
        <v>10478513912</v>
      </c>
      <c r="N53" s="182">
        <f t="shared" si="13"/>
        <v>2815866242</v>
      </c>
      <c r="O53" s="182">
        <v>651194021</v>
      </c>
      <c r="P53" s="182">
        <v>25344734686</v>
      </c>
      <c r="Q53" s="182">
        <f t="shared" si="14"/>
        <v>12050354532</v>
      </c>
      <c r="R53" s="182">
        <f t="shared" si="11"/>
        <v>3964110376.4399986</v>
      </c>
      <c r="S53" s="182">
        <f t="shared" si="12"/>
        <v>10478513912</v>
      </c>
      <c r="U53" s="335" t="s">
        <v>90</v>
      </c>
      <c r="V53" s="385" t="s">
        <v>91</v>
      </c>
      <c r="W53" s="387">
        <v>29308845062.439999</v>
      </c>
      <c r="X53" s="387">
        <v>0</v>
      </c>
      <c r="Y53" s="387">
        <v>0</v>
      </c>
      <c r="Z53" s="387">
        <v>0</v>
      </c>
      <c r="AA53" s="387">
        <v>0</v>
      </c>
      <c r="AB53" s="387">
        <v>0</v>
      </c>
      <c r="AC53" s="387">
        <v>519715000</v>
      </c>
      <c r="AD53" s="387">
        <v>80054849</v>
      </c>
      <c r="AE53" s="387">
        <v>439660151</v>
      </c>
      <c r="AF53" s="387">
        <v>58067667</v>
      </c>
      <c r="AG53" s="387">
        <v>21987182</v>
      </c>
      <c r="AH53" s="387">
        <v>195173982</v>
      </c>
      <c r="AI53" s="387">
        <v>115119133</v>
      </c>
      <c r="AJ53" s="387">
        <v>324541018</v>
      </c>
      <c r="AK53" s="387">
        <v>0</v>
      </c>
      <c r="AL53" s="10"/>
      <c r="AM53" s="10">
        <f t="shared" si="55"/>
        <v>746676102.52179992</v>
      </c>
      <c r="AN53" s="10">
        <f t="shared" si="55"/>
        <v>3733380512.6089997</v>
      </c>
      <c r="AO53" s="10">
        <f t="shared" si="55"/>
        <v>0</v>
      </c>
      <c r="AP53" s="10"/>
      <c r="AQ53" s="4"/>
      <c r="AR53" s="296" t="s">
        <v>89</v>
      </c>
      <c r="AS53" s="297" t="s">
        <v>1682</v>
      </c>
      <c r="AT53" s="333">
        <v>23093116224.400002</v>
      </c>
    </row>
    <row r="54" spans="1:47" s="4" customFormat="1" x14ac:dyDescent="0.25">
      <c r="A54" s="13" t="s">
        <v>92</v>
      </c>
      <c r="B54" s="1" t="s">
        <v>93</v>
      </c>
      <c r="C54" s="247"/>
      <c r="D54" s="182">
        <v>3124780136.5599999</v>
      </c>
      <c r="E54" s="182">
        <v>0</v>
      </c>
      <c r="F54" s="182">
        <v>0</v>
      </c>
      <c r="G54" s="182">
        <v>0</v>
      </c>
      <c r="H54" s="182">
        <f t="shared" si="9"/>
        <v>3124780136.5599999</v>
      </c>
      <c r="I54" s="182">
        <v>0</v>
      </c>
      <c r="J54" s="182">
        <v>3124780136.5599999</v>
      </c>
      <c r="K54" s="182">
        <f t="shared" si="10"/>
        <v>0</v>
      </c>
      <c r="L54" s="182">
        <v>203425173</v>
      </c>
      <c r="M54" s="182">
        <v>838322791</v>
      </c>
      <c r="N54" s="182">
        <f t="shared" si="13"/>
        <v>2286457345.5599999</v>
      </c>
      <c r="O54" s="182">
        <v>0</v>
      </c>
      <c r="P54" s="182">
        <v>3124780136.5599999</v>
      </c>
      <c r="Q54" s="182">
        <f t="shared" si="14"/>
        <v>0</v>
      </c>
      <c r="R54" s="182">
        <f t="shared" si="11"/>
        <v>0</v>
      </c>
      <c r="S54" s="182">
        <f t="shared" si="12"/>
        <v>838322791</v>
      </c>
      <c r="T54"/>
      <c r="U54" s="335" t="s">
        <v>92</v>
      </c>
      <c r="V54" s="385" t="s">
        <v>93</v>
      </c>
      <c r="W54" s="387">
        <v>3124780136.5599999</v>
      </c>
      <c r="X54" s="387">
        <v>0</v>
      </c>
      <c r="Y54" s="387">
        <v>0</v>
      </c>
      <c r="Z54" s="387">
        <v>0</v>
      </c>
      <c r="AA54" s="387">
        <v>0</v>
      </c>
      <c r="AB54" s="387">
        <v>0</v>
      </c>
      <c r="AC54" s="387">
        <v>95190016</v>
      </c>
      <c r="AD54" s="387">
        <v>55190016</v>
      </c>
      <c r="AE54" s="387">
        <v>40000000</v>
      </c>
      <c r="AF54" s="387">
        <v>0</v>
      </c>
      <c r="AG54" s="387">
        <v>55190016</v>
      </c>
      <c r="AH54" s="387">
        <v>55190016</v>
      </c>
      <c r="AI54" s="387">
        <v>0</v>
      </c>
      <c r="AJ54" s="387">
        <v>40000000</v>
      </c>
      <c r="AK54" s="387">
        <v>0</v>
      </c>
      <c r="AL54" s="278"/>
      <c r="AM54" s="182">
        <f>(I53*(1+$AM$6))</f>
        <v>746676102.52179992</v>
      </c>
      <c r="AN54" s="182">
        <f t="shared" ref="AN54:AN56" si="56">+AM54*5</f>
        <v>3733380512.6089997</v>
      </c>
      <c r="AO54" s="182"/>
      <c r="AP54" s="182"/>
      <c r="AQ54"/>
      <c r="AR54" s="296"/>
      <c r="AS54" s="297"/>
      <c r="AT54" s="333"/>
      <c r="AU54" s="281"/>
    </row>
    <row r="55" spans="1:47" x14ac:dyDescent="0.25">
      <c r="A55" s="13" t="s">
        <v>94</v>
      </c>
      <c r="B55" s="1" t="s">
        <v>95</v>
      </c>
      <c r="C55" s="247"/>
      <c r="D55" s="182">
        <v>519715000</v>
      </c>
      <c r="E55" s="182">
        <v>0</v>
      </c>
      <c r="F55" s="182">
        <v>0</v>
      </c>
      <c r="G55" s="182">
        <v>0</v>
      </c>
      <c r="H55" s="182">
        <f t="shared" si="9"/>
        <v>519715000</v>
      </c>
      <c r="I55" s="182">
        <v>0</v>
      </c>
      <c r="J55" s="182">
        <v>66521028</v>
      </c>
      <c r="K55" s="182">
        <f t="shared" si="10"/>
        <v>453193972</v>
      </c>
      <c r="L55" s="182">
        <v>10971667</v>
      </c>
      <c r="M55" s="182">
        <v>46525667</v>
      </c>
      <c r="N55" s="182">
        <f t="shared" si="13"/>
        <v>19995361</v>
      </c>
      <c r="O55" s="182">
        <v>0</v>
      </c>
      <c r="P55" s="182">
        <v>97152683</v>
      </c>
      <c r="Q55" s="182">
        <f t="shared" si="14"/>
        <v>30631655</v>
      </c>
      <c r="R55" s="182">
        <f t="shared" si="11"/>
        <v>422562317</v>
      </c>
      <c r="S55" s="182">
        <f t="shared" si="12"/>
        <v>46525667</v>
      </c>
      <c r="U55" s="335" t="s">
        <v>94</v>
      </c>
      <c r="V55" s="385" t="s">
        <v>95</v>
      </c>
      <c r="W55" s="387">
        <v>519715000</v>
      </c>
      <c r="X55" s="387">
        <v>0</v>
      </c>
      <c r="Y55" s="387">
        <v>0</v>
      </c>
      <c r="Z55" s="387">
        <v>0</v>
      </c>
      <c r="AA55" s="387">
        <v>0</v>
      </c>
      <c r="AB55" s="387">
        <v>0</v>
      </c>
      <c r="AC55" s="387">
        <v>40000000</v>
      </c>
      <c r="AD55" s="387">
        <v>0</v>
      </c>
      <c r="AE55" s="387">
        <v>40000000</v>
      </c>
      <c r="AF55" s="387">
        <v>0</v>
      </c>
      <c r="AG55" s="387">
        <v>0</v>
      </c>
      <c r="AH55" s="387">
        <v>0</v>
      </c>
      <c r="AI55" s="387">
        <v>0</v>
      </c>
      <c r="AJ55" s="387">
        <v>40000000</v>
      </c>
      <c r="AK55" s="387">
        <v>0</v>
      </c>
      <c r="AL55" s="278"/>
      <c r="AM55" s="182">
        <f>(I54*(1+$AM$6))</f>
        <v>0</v>
      </c>
      <c r="AN55" s="182">
        <f t="shared" si="56"/>
        <v>0</v>
      </c>
      <c r="AO55" s="182"/>
      <c r="AP55" s="182"/>
      <c r="AR55" s="296"/>
      <c r="AS55" s="297"/>
      <c r="AT55" s="333"/>
      <c r="AU55" s="281"/>
    </row>
    <row r="56" spans="1:47" x14ac:dyDescent="0.25">
      <c r="A56" s="14" t="s">
        <v>96</v>
      </c>
      <c r="B56" s="9" t="s">
        <v>28</v>
      </c>
      <c r="C56" s="341">
        <v>40760855</v>
      </c>
      <c r="D56" s="10">
        <f>+D57+D58</f>
        <v>95190016</v>
      </c>
      <c r="E56" s="10">
        <f t="shared" ref="E56:AO57" si="57">+E57+E58</f>
        <v>0</v>
      </c>
      <c r="F56" s="10">
        <f t="shared" si="57"/>
        <v>0</v>
      </c>
      <c r="G56" s="10">
        <f t="shared" si="57"/>
        <v>0</v>
      </c>
      <c r="H56" s="10">
        <f t="shared" si="9"/>
        <v>95190016</v>
      </c>
      <c r="I56" s="10">
        <f t="shared" si="57"/>
        <v>0</v>
      </c>
      <c r="J56" s="10">
        <f t="shared" si="57"/>
        <v>55190016</v>
      </c>
      <c r="K56" s="10">
        <f t="shared" si="10"/>
        <v>40000000</v>
      </c>
      <c r="L56" s="10">
        <f t="shared" si="57"/>
        <v>0</v>
      </c>
      <c r="M56" s="10">
        <f t="shared" si="57"/>
        <v>0</v>
      </c>
      <c r="N56" s="10">
        <f t="shared" si="13"/>
        <v>55190016</v>
      </c>
      <c r="O56" s="10">
        <f t="shared" si="57"/>
        <v>0</v>
      </c>
      <c r="P56" s="10">
        <f t="shared" si="57"/>
        <v>55190016</v>
      </c>
      <c r="Q56" s="10">
        <f t="shared" si="57"/>
        <v>0</v>
      </c>
      <c r="R56" s="10">
        <f t="shared" si="11"/>
        <v>40000000</v>
      </c>
      <c r="S56" s="10">
        <f t="shared" si="57"/>
        <v>0</v>
      </c>
      <c r="T56" s="10">
        <f t="shared" si="57"/>
        <v>0</v>
      </c>
      <c r="U56" s="335" t="s">
        <v>96</v>
      </c>
      <c r="V56" s="385" t="s">
        <v>28</v>
      </c>
      <c r="W56" s="387">
        <v>95190016</v>
      </c>
      <c r="X56" s="387">
        <v>0</v>
      </c>
      <c r="Y56" s="387">
        <v>0</v>
      </c>
      <c r="Z56" s="387">
        <v>0</v>
      </c>
      <c r="AA56" s="387">
        <v>0</v>
      </c>
      <c r="AB56" s="387">
        <v>0</v>
      </c>
      <c r="AC56" s="387">
        <v>55190016</v>
      </c>
      <c r="AD56" s="387">
        <v>55190016</v>
      </c>
      <c r="AE56" s="387">
        <v>0</v>
      </c>
      <c r="AF56" s="387">
        <v>0</v>
      </c>
      <c r="AG56" s="387">
        <v>55190016</v>
      </c>
      <c r="AH56" s="387">
        <v>55190016</v>
      </c>
      <c r="AI56" s="387">
        <v>0</v>
      </c>
      <c r="AJ56" s="387">
        <v>0</v>
      </c>
      <c r="AK56" s="387">
        <v>0</v>
      </c>
      <c r="AL56" s="278"/>
      <c r="AM56" s="182">
        <f>(I55*(1+$AM$6))</f>
        <v>0</v>
      </c>
      <c r="AN56" s="182">
        <f t="shared" si="56"/>
        <v>0</v>
      </c>
      <c r="AO56" s="182"/>
      <c r="AP56" s="182"/>
      <c r="AR56" s="296"/>
      <c r="AS56" s="297"/>
      <c r="AT56" s="333"/>
      <c r="AU56" s="281"/>
    </row>
    <row r="57" spans="1:47" s="4" customFormat="1" x14ac:dyDescent="0.25">
      <c r="A57" s="13" t="s">
        <v>97</v>
      </c>
      <c r="B57" s="1" t="s">
        <v>91</v>
      </c>
      <c r="C57" s="247"/>
      <c r="D57" s="182">
        <v>40000000</v>
      </c>
      <c r="E57" s="182">
        <v>0</v>
      </c>
      <c r="F57" s="182">
        <v>0</v>
      </c>
      <c r="G57" s="182">
        <v>0</v>
      </c>
      <c r="H57" s="182">
        <f t="shared" si="9"/>
        <v>40000000</v>
      </c>
      <c r="I57" s="182">
        <v>0</v>
      </c>
      <c r="J57" s="182">
        <v>0</v>
      </c>
      <c r="K57" s="182">
        <f t="shared" si="10"/>
        <v>40000000</v>
      </c>
      <c r="L57" s="182">
        <v>0</v>
      </c>
      <c r="M57" s="182">
        <v>0</v>
      </c>
      <c r="N57" s="182">
        <f t="shared" si="13"/>
        <v>0</v>
      </c>
      <c r="O57" s="182">
        <v>0</v>
      </c>
      <c r="P57" s="182">
        <v>0</v>
      </c>
      <c r="Q57" s="182">
        <f t="shared" si="14"/>
        <v>0</v>
      </c>
      <c r="R57" s="182">
        <f t="shared" si="11"/>
        <v>40000000</v>
      </c>
      <c r="S57" s="182">
        <f t="shared" si="12"/>
        <v>0</v>
      </c>
      <c r="T57"/>
      <c r="U57" s="335" t="s">
        <v>97</v>
      </c>
      <c r="V57" s="385" t="s">
        <v>91</v>
      </c>
      <c r="W57" s="387">
        <v>40000000</v>
      </c>
      <c r="X57" s="387">
        <v>0</v>
      </c>
      <c r="Y57" s="387">
        <v>0</v>
      </c>
      <c r="Z57" s="387">
        <v>0</v>
      </c>
      <c r="AA57" s="387">
        <v>0</v>
      </c>
      <c r="AB57" s="387">
        <v>0</v>
      </c>
      <c r="AC57" s="387">
        <v>87358421</v>
      </c>
      <c r="AD57" s="387">
        <v>87358421</v>
      </c>
      <c r="AE57" s="387">
        <v>0</v>
      </c>
      <c r="AF57" s="387">
        <v>0</v>
      </c>
      <c r="AG57" s="387">
        <v>87358421</v>
      </c>
      <c r="AH57" s="387">
        <v>87358421</v>
      </c>
      <c r="AI57" s="387">
        <v>0</v>
      </c>
      <c r="AJ57" s="387">
        <v>0</v>
      </c>
      <c r="AK57" s="387">
        <v>0</v>
      </c>
      <c r="AL57" s="10"/>
      <c r="AM57" s="10">
        <f t="shared" si="57"/>
        <v>0</v>
      </c>
      <c r="AN57" s="10">
        <f t="shared" si="57"/>
        <v>0</v>
      </c>
      <c r="AO57" s="10">
        <f t="shared" si="57"/>
        <v>0</v>
      </c>
      <c r="AP57" s="10"/>
      <c r="AR57" s="296" t="s">
        <v>96</v>
      </c>
      <c r="AS57" s="297" t="s">
        <v>28</v>
      </c>
      <c r="AT57" s="333">
        <v>40760855</v>
      </c>
      <c r="AU57"/>
    </row>
    <row r="58" spans="1:47" x14ac:dyDescent="0.25">
      <c r="A58" s="13" t="s">
        <v>98</v>
      </c>
      <c r="B58" s="1" t="s">
        <v>93</v>
      </c>
      <c r="C58" s="247"/>
      <c r="D58" s="182">
        <v>55190016</v>
      </c>
      <c r="E58" s="182">
        <v>0</v>
      </c>
      <c r="F58" s="182">
        <v>0</v>
      </c>
      <c r="G58" s="182">
        <v>0</v>
      </c>
      <c r="H58" s="182">
        <f t="shared" si="9"/>
        <v>55190016</v>
      </c>
      <c r="I58" s="182">
        <v>0</v>
      </c>
      <c r="J58" s="182">
        <v>55190016</v>
      </c>
      <c r="K58" s="182">
        <f t="shared" si="10"/>
        <v>0</v>
      </c>
      <c r="L58" s="182">
        <v>0</v>
      </c>
      <c r="M58" s="182">
        <v>0</v>
      </c>
      <c r="N58" s="182">
        <f t="shared" si="13"/>
        <v>55190016</v>
      </c>
      <c r="O58" s="182">
        <v>0</v>
      </c>
      <c r="P58" s="182">
        <v>55190016</v>
      </c>
      <c r="Q58" s="182">
        <f t="shared" si="14"/>
        <v>0</v>
      </c>
      <c r="R58" s="182">
        <f t="shared" si="11"/>
        <v>0</v>
      </c>
      <c r="S58" s="182">
        <f t="shared" si="12"/>
        <v>0</v>
      </c>
      <c r="U58" s="335" t="s">
        <v>98</v>
      </c>
      <c r="V58" s="385" t="s">
        <v>93</v>
      </c>
      <c r="W58" s="387">
        <v>55190016</v>
      </c>
      <c r="X58" s="387">
        <v>0</v>
      </c>
      <c r="Y58" s="387">
        <v>0</v>
      </c>
      <c r="Z58" s="387">
        <v>0</v>
      </c>
      <c r="AA58" s="387">
        <v>0</v>
      </c>
      <c r="AB58" s="387">
        <v>0</v>
      </c>
      <c r="AC58" s="387">
        <v>87358421</v>
      </c>
      <c r="AD58" s="387">
        <v>87358421</v>
      </c>
      <c r="AE58" s="387">
        <v>0</v>
      </c>
      <c r="AF58" s="387">
        <v>0</v>
      </c>
      <c r="AG58" s="387">
        <v>87358421</v>
      </c>
      <c r="AH58" s="387">
        <v>87358421</v>
      </c>
      <c r="AI58" s="387">
        <v>0</v>
      </c>
      <c r="AJ58" s="387">
        <v>0</v>
      </c>
      <c r="AK58" s="387">
        <v>0</v>
      </c>
      <c r="AL58" s="278"/>
      <c r="AM58" s="182">
        <f>(I57*(1+$AM$6))</f>
        <v>0</v>
      </c>
      <c r="AN58" s="182">
        <f t="shared" ref="AN58:AN59" si="58">+AM58*5</f>
        <v>0</v>
      </c>
      <c r="AO58" s="182"/>
      <c r="AP58" s="182"/>
      <c r="AR58" s="296"/>
      <c r="AS58" s="297"/>
      <c r="AT58" s="333"/>
      <c r="AU58" s="281"/>
    </row>
    <row r="59" spans="1:47" s="4" customFormat="1" x14ac:dyDescent="0.25">
      <c r="A59" s="14" t="s">
        <v>99</v>
      </c>
      <c r="B59" s="9" t="s">
        <v>30</v>
      </c>
      <c r="C59" s="341">
        <v>59633419</v>
      </c>
      <c r="D59" s="10">
        <f>+D60</f>
        <v>87358421</v>
      </c>
      <c r="E59" s="10">
        <f t="shared" ref="E59:AO60" si="59">+E60</f>
        <v>0</v>
      </c>
      <c r="F59" s="10">
        <f t="shared" si="59"/>
        <v>0</v>
      </c>
      <c r="G59" s="10">
        <f t="shared" si="59"/>
        <v>0</v>
      </c>
      <c r="H59" s="10">
        <f t="shared" si="9"/>
        <v>87358421</v>
      </c>
      <c r="I59" s="10">
        <f t="shared" si="59"/>
        <v>0</v>
      </c>
      <c r="J59" s="10">
        <f t="shared" si="59"/>
        <v>87358421</v>
      </c>
      <c r="K59" s="10">
        <f t="shared" si="10"/>
        <v>0</v>
      </c>
      <c r="L59" s="10">
        <f t="shared" si="59"/>
        <v>0</v>
      </c>
      <c r="M59" s="10">
        <f t="shared" si="59"/>
        <v>0</v>
      </c>
      <c r="N59" s="10">
        <f t="shared" si="13"/>
        <v>87358421</v>
      </c>
      <c r="O59" s="10">
        <f t="shared" si="59"/>
        <v>0</v>
      </c>
      <c r="P59" s="10">
        <f t="shared" si="59"/>
        <v>87358421</v>
      </c>
      <c r="Q59" s="10">
        <f t="shared" si="59"/>
        <v>0</v>
      </c>
      <c r="R59" s="10">
        <f t="shared" si="11"/>
        <v>0</v>
      </c>
      <c r="S59" s="10">
        <f t="shared" si="59"/>
        <v>0</v>
      </c>
      <c r="T59" s="10">
        <f t="shared" si="59"/>
        <v>0</v>
      </c>
      <c r="U59" s="335" t="s">
        <v>99</v>
      </c>
      <c r="V59" s="385" t="s">
        <v>30</v>
      </c>
      <c r="W59" s="387">
        <v>87358421</v>
      </c>
      <c r="X59" s="387">
        <v>0</v>
      </c>
      <c r="Y59" s="387">
        <v>0</v>
      </c>
      <c r="Z59" s="387">
        <v>0</v>
      </c>
      <c r="AA59" s="387">
        <v>0</v>
      </c>
      <c r="AB59" s="387">
        <v>0</v>
      </c>
      <c r="AC59" s="387">
        <v>309536942</v>
      </c>
      <c r="AD59" s="387">
        <v>309536942</v>
      </c>
      <c r="AE59" s="387">
        <v>0</v>
      </c>
      <c r="AF59" s="387">
        <v>132883801</v>
      </c>
      <c r="AG59" s="387">
        <v>176653141</v>
      </c>
      <c r="AH59" s="387">
        <v>309536942</v>
      </c>
      <c r="AI59" s="387">
        <v>0</v>
      </c>
      <c r="AJ59" s="387">
        <v>0</v>
      </c>
      <c r="AK59" s="387">
        <v>0</v>
      </c>
      <c r="AL59" s="278"/>
      <c r="AM59" s="182">
        <f>(I58*(1+$AM$6))</f>
        <v>0</v>
      </c>
      <c r="AN59" s="182">
        <f t="shared" si="58"/>
        <v>0</v>
      </c>
      <c r="AO59" s="182"/>
      <c r="AP59" s="182"/>
      <c r="AQ59"/>
      <c r="AR59" s="296"/>
      <c r="AS59" s="297"/>
      <c r="AT59" s="333"/>
      <c r="AU59" s="281"/>
    </row>
    <row r="60" spans="1:47" x14ac:dyDescent="0.25">
      <c r="A60" s="13" t="s">
        <v>100</v>
      </c>
      <c r="B60" s="1" t="s">
        <v>93</v>
      </c>
      <c r="C60" s="247"/>
      <c r="D60" s="182">
        <v>87358421</v>
      </c>
      <c r="E60" s="182">
        <v>0</v>
      </c>
      <c r="F60" s="182">
        <v>0</v>
      </c>
      <c r="G60" s="182">
        <v>0</v>
      </c>
      <c r="H60" s="182">
        <f t="shared" si="9"/>
        <v>87358421</v>
      </c>
      <c r="I60" s="182">
        <v>0</v>
      </c>
      <c r="J60" s="182">
        <v>87358421</v>
      </c>
      <c r="K60" s="182">
        <f t="shared" si="10"/>
        <v>0</v>
      </c>
      <c r="L60" s="182">
        <v>0</v>
      </c>
      <c r="M60" s="182">
        <v>0</v>
      </c>
      <c r="N60" s="182">
        <f t="shared" si="13"/>
        <v>87358421</v>
      </c>
      <c r="O60" s="182">
        <v>0</v>
      </c>
      <c r="P60" s="182">
        <v>87358421</v>
      </c>
      <c r="Q60" s="182">
        <f t="shared" si="14"/>
        <v>0</v>
      </c>
      <c r="R60" s="182">
        <f t="shared" si="11"/>
        <v>0</v>
      </c>
      <c r="S60" s="182">
        <f t="shared" si="12"/>
        <v>0</v>
      </c>
      <c r="U60" s="335" t="s">
        <v>100</v>
      </c>
      <c r="V60" s="385" t="s">
        <v>93</v>
      </c>
      <c r="W60" s="387">
        <v>87358421</v>
      </c>
      <c r="X60" s="387">
        <v>0</v>
      </c>
      <c r="Y60" s="387">
        <v>0</v>
      </c>
      <c r="Z60" s="387">
        <v>0</v>
      </c>
      <c r="AA60" s="387">
        <v>0</v>
      </c>
      <c r="AB60" s="387">
        <v>0</v>
      </c>
      <c r="AC60" s="387">
        <v>309536942</v>
      </c>
      <c r="AD60" s="387">
        <v>309536942</v>
      </c>
      <c r="AE60" s="387">
        <v>0</v>
      </c>
      <c r="AF60" s="387">
        <v>132883801</v>
      </c>
      <c r="AG60" s="387">
        <v>176653141</v>
      </c>
      <c r="AH60" s="387">
        <v>309536942</v>
      </c>
      <c r="AI60" s="387">
        <v>0</v>
      </c>
      <c r="AJ60" s="387">
        <v>0</v>
      </c>
      <c r="AK60" s="387">
        <v>0</v>
      </c>
      <c r="AL60" s="10"/>
      <c r="AM60" s="10">
        <f t="shared" si="59"/>
        <v>0</v>
      </c>
      <c r="AN60" s="10">
        <f t="shared" si="59"/>
        <v>0</v>
      </c>
      <c r="AO60" s="10">
        <f t="shared" si="59"/>
        <v>0</v>
      </c>
      <c r="AP60" s="10"/>
      <c r="AQ60" s="4"/>
      <c r="AR60" s="296" t="s">
        <v>99</v>
      </c>
      <c r="AS60" s="297" t="s">
        <v>30</v>
      </c>
      <c r="AT60" s="333">
        <v>59633419</v>
      </c>
    </row>
    <row r="61" spans="1:47" s="4" customFormat="1" x14ac:dyDescent="0.25">
      <c r="A61" s="14" t="s">
        <v>101</v>
      </c>
      <c r="B61" s="9" t="s">
        <v>32</v>
      </c>
      <c r="C61" s="341">
        <v>305376287</v>
      </c>
      <c r="D61" s="10">
        <f>+D62</f>
        <v>309536942</v>
      </c>
      <c r="E61" s="10">
        <f t="shared" ref="E61:AO62" si="60">+E62</f>
        <v>0</v>
      </c>
      <c r="F61" s="10">
        <f t="shared" si="60"/>
        <v>0</v>
      </c>
      <c r="G61" s="10">
        <f t="shared" si="60"/>
        <v>0</v>
      </c>
      <c r="H61" s="10">
        <f t="shared" si="9"/>
        <v>309536942</v>
      </c>
      <c r="I61" s="10">
        <f t="shared" si="60"/>
        <v>0</v>
      </c>
      <c r="J61" s="10">
        <f t="shared" si="60"/>
        <v>309536942</v>
      </c>
      <c r="K61" s="10">
        <f t="shared" si="10"/>
        <v>0</v>
      </c>
      <c r="L61" s="10">
        <f t="shared" si="60"/>
        <v>51000000</v>
      </c>
      <c r="M61" s="10">
        <f t="shared" si="60"/>
        <v>107883801</v>
      </c>
      <c r="N61" s="10">
        <f t="shared" si="13"/>
        <v>201653141</v>
      </c>
      <c r="O61" s="10">
        <f t="shared" si="60"/>
        <v>0</v>
      </c>
      <c r="P61" s="10">
        <f t="shared" si="60"/>
        <v>309536942</v>
      </c>
      <c r="Q61" s="10">
        <f t="shared" si="60"/>
        <v>0</v>
      </c>
      <c r="R61" s="10">
        <f t="shared" si="11"/>
        <v>0</v>
      </c>
      <c r="S61" s="10">
        <f t="shared" si="60"/>
        <v>107883801</v>
      </c>
      <c r="T61" s="10">
        <f t="shared" si="60"/>
        <v>0</v>
      </c>
      <c r="U61" s="335" t="s">
        <v>101</v>
      </c>
      <c r="V61" s="385" t="s">
        <v>32</v>
      </c>
      <c r="W61" s="387">
        <v>309536942</v>
      </c>
      <c r="X61" s="387">
        <v>0</v>
      </c>
      <c r="Y61" s="387">
        <v>0</v>
      </c>
      <c r="Z61" s="387">
        <v>0</v>
      </c>
      <c r="AA61" s="387">
        <v>0</v>
      </c>
      <c r="AB61" s="387">
        <v>0</v>
      </c>
      <c r="AC61" s="387">
        <v>116734625</v>
      </c>
      <c r="AD61" s="387">
        <v>116734625</v>
      </c>
      <c r="AE61" s="387">
        <v>0</v>
      </c>
      <c r="AF61" s="387">
        <v>0</v>
      </c>
      <c r="AG61" s="387">
        <v>116734625</v>
      </c>
      <c r="AH61" s="387">
        <v>116734625</v>
      </c>
      <c r="AI61" s="387">
        <v>0</v>
      </c>
      <c r="AJ61" s="387">
        <v>0</v>
      </c>
      <c r="AK61" s="387">
        <v>0</v>
      </c>
      <c r="AL61" s="278"/>
      <c r="AM61" s="182">
        <f>(I60*(1+$AM$6))</f>
        <v>0</v>
      </c>
      <c r="AN61" s="182">
        <f t="shared" ref="AN61" si="61">+AM61*5</f>
        <v>0</v>
      </c>
      <c r="AO61" s="182"/>
      <c r="AP61" s="182"/>
      <c r="AQ61"/>
      <c r="AR61" s="296"/>
      <c r="AS61" s="297"/>
      <c r="AT61" s="333"/>
      <c r="AU61" s="281"/>
    </row>
    <row r="62" spans="1:47" x14ac:dyDescent="0.25">
      <c r="A62" s="13" t="s">
        <v>102</v>
      </c>
      <c r="B62" s="1" t="s">
        <v>93</v>
      </c>
      <c r="C62" s="247"/>
      <c r="D62" s="182">
        <v>309536942</v>
      </c>
      <c r="E62" s="182">
        <v>0</v>
      </c>
      <c r="F62" s="182">
        <v>0</v>
      </c>
      <c r="G62" s="182">
        <v>0</v>
      </c>
      <c r="H62" s="182">
        <f t="shared" si="9"/>
        <v>309536942</v>
      </c>
      <c r="I62" s="182">
        <v>0</v>
      </c>
      <c r="J62" s="182">
        <v>309536942</v>
      </c>
      <c r="K62" s="182">
        <f t="shared" si="10"/>
        <v>0</v>
      </c>
      <c r="L62" s="182">
        <v>51000000</v>
      </c>
      <c r="M62" s="182">
        <v>107883801</v>
      </c>
      <c r="N62" s="182">
        <f t="shared" si="13"/>
        <v>201653141</v>
      </c>
      <c r="O62" s="182">
        <v>0</v>
      </c>
      <c r="P62" s="182">
        <v>309536942</v>
      </c>
      <c r="Q62" s="182">
        <f t="shared" si="14"/>
        <v>0</v>
      </c>
      <c r="R62" s="182">
        <f t="shared" si="11"/>
        <v>0</v>
      </c>
      <c r="S62" s="182">
        <f t="shared" si="12"/>
        <v>107883801</v>
      </c>
      <c r="U62" s="335" t="s">
        <v>102</v>
      </c>
      <c r="V62" s="385" t="s">
        <v>93</v>
      </c>
      <c r="W62" s="387">
        <v>309536942</v>
      </c>
      <c r="X62" s="387">
        <v>0</v>
      </c>
      <c r="Y62" s="387">
        <v>0</v>
      </c>
      <c r="Z62" s="387">
        <v>0</v>
      </c>
      <c r="AA62" s="387">
        <v>0</v>
      </c>
      <c r="AB62" s="387">
        <v>0</v>
      </c>
      <c r="AC62" s="387">
        <v>116734625</v>
      </c>
      <c r="AD62" s="387">
        <v>116734625</v>
      </c>
      <c r="AE62" s="387">
        <v>0</v>
      </c>
      <c r="AF62" s="387">
        <v>0</v>
      </c>
      <c r="AG62" s="387">
        <v>116734625</v>
      </c>
      <c r="AH62" s="387">
        <v>116734625</v>
      </c>
      <c r="AI62" s="387">
        <v>0</v>
      </c>
      <c r="AJ62" s="387">
        <v>0</v>
      </c>
      <c r="AK62" s="387">
        <v>0</v>
      </c>
      <c r="AL62" s="10"/>
      <c r="AM62" s="10">
        <f t="shared" si="60"/>
        <v>0</v>
      </c>
      <c r="AN62" s="10">
        <f t="shared" si="60"/>
        <v>0</v>
      </c>
      <c r="AO62" s="10">
        <f t="shared" si="60"/>
        <v>0</v>
      </c>
      <c r="AP62" s="10"/>
      <c r="AQ62" s="4"/>
      <c r="AR62" s="296" t="s">
        <v>101</v>
      </c>
      <c r="AS62" s="297" t="s">
        <v>32</v>
      </c>
      <c r="AT62" s="333">
        <v>305376287</v>
      </c>
      <c r="AU62" s="4"/>
    </row>
    <row r="63" spans="1:47" s="4" customFormat="1" x14ac:dyDescent="0.25">
      <c r="A63" s="14" t="s">
        <v>103</v>
      </c>
      <c r="B63" s="9" t="s">
        <v>34</v>
      </c>
      <c r="C63" s="341">
        <v>84891685</v>
      </c>
      <c r="D63" s="10">
        <f>+D64</f>
        <v>116734625</v>
      </c>
      <c r="E63" s="10">
        <f t="shared" ref="E63:AO64" si="62">+E64</f>
        <v>0</v>
      </c>
      <c r="F63" s="10">
        <f t="shared" si="62"/>
        <v>0</v>
      </c>
      <c r="G63" s="10">
        <f t="shared" si="62"/>
        <v>0</v>
      </c>
      <c r="H63" s="10">
        <f t="shared" si="9"/>
        <v>116734625</v>
      </c>
      <c r="I63" s="10">
        <f t="shared" si="62"/>
        <v>0</v>
      </c>
      <c r="J63" s="10">
        <f t="shared" si="62"/>
        <v>116734625</v>
      </c>
      <c r="K63" s="10">
        <f t="shared" si="10"/>
        <v>0</v>
      </c>
      <c r="L63" s="10">
        <f t="shared" si="62"/>
        <v>0</v>
      </c>
      <c r="M63" s="10">
        <f t="shared" si="62"/>
        <v>0</v>
      </c>
      <c r="N63" s="10">
        <f t="shared" si="13"/>
        <v>116734625</v>
      </c>
      <c r="O63" s="10">
        <f t="shared" si="62"/>
        <v>0</v>
      </c>
      <c r="P63" s="10">
        <f t="shared" si="62"/>
        <v>116734625</v>
      </c>
      <c r="Q63" s="10">
        <f t="shared" si="62"/>
        <v>0</v>
      </c>
      <c r="R63" s="10">
        <f t="shared" si="11"/>
        <v>0</v>
      </c>
      <c r="S63" s="10">
        <f t="shared" si="62"/>
        <v>0</v>
      </c>
      <c r="T63" s="10">
        <f t="shared" si="62"/>
        <v>0</v>
      </c>
      <c r="U63" s="335" t="s">
        <v>103</v>
      </c>
      <c r="V63" s="385" t="s">
        <v>34</v>
      </c>
      <c r="W63" s="387">
        <v>116734625</v>
      </c>
      <c r="X63" s="387">
        <v>0</v>
      </c>
      <c r="Y63" s="387">
        <v>0</v>
      </c>
      <c r="Z63" s="387">
        <v>0</v>
      </c>
      <c r="AA63" s="387">
        <v>0</v>
      </c>
      <c r="AB63" s="387">
        <v>0</v>
      </c>
      <c r="AC63" s="387">
        <v>139299996</v>
      </c>
      <c r="AD63" s="387">
        <v>139299996</v>
      </c>
      <c r="AE63" s="387">
        <v>0</v>
      </c>
      <c r="AF63" s="387">
        <v>0</v>
      </c>
      <c r="AG63" s="387">
        <v>139299996</v>
      </c>
      <c r="AH63" s="387">
        <v>139299996</v>
      </c>
      <c r="AI63" s="387">
        <v>0</v>
      </c>
      <c r="AJ63" s="387">
        <v>0</v>
      </c>
      <c r="AK63" s="387">
        <v>0</v>
      </c>
      <c r="AL63" s="278"/>
      <c r="AM63" s="182">
        <f>(I62*(1+$AM$6))</f>
        <v>0</v>
      </c>
      <c r="AN63" s="182">
        <f t="shared" ref="AN63" si="63">+AM63*5</f>
        <v>0</v>
      </c>
      <c r="AO63" s="182"/>
      <c r="AP63" s="182"/>
      <c r="AQ63"/>
      <c r="AR63" s="296"/>
      <c r="AS63" s="297"/>
      <c r="AT63" s="333"/>
    </row>
    <row r="64" spans="1:47" x14ac:dyDescent="0.25">
      <c r="A64" s="13" t="s">
        <v>104</v>
      </c>
      <c r="B64" s="1" t="s">
        <v>93</v>
      </c>
      <c r="C64" s="247"/>
      <c r="D64" s="182">
        <v>116734625</v>
      </c>
      <c r="E64" s="182">
        <v>0</v>
      </c>
      <c r="F64" s="182">
        <v>0</v>
      </c>
      <c r="G64" s="182">
        <v>0</v>
      </c>
      <c r="H64" s="182">
        <f t="shared" si="9"/>
        <v>116734625</v>
      </c>
      <c r="I64" s="182">
        <v>0</v>
      </c>
      <c r="J64" s="182">
        <v>116734625</v>
      </c>
      <c r="K64" s="182">
        <f t="shared" si="10"/>
        <v>0</v>
      </c>
      <c r="L64" s="182">
        <v>0</v>
      </c>
      <c r="M64" s="182">
        <v>0</v>
      </c>
      <c r="N64" s="182">
        <f t="shared" si="13"/>
        <v>116734625</v>
      </c>
      <c r="O64" s="182">
        <v>0</v>
      </c>
      <c r="P64" s="182">
        <v>116734625</v>
      </c>
      <c r="Q64" s="182">
        <f t="shared" si="14"/>
        <v>0</v>
      </c>
      <c r="R64" s="182">
        <f t="shared" si="11"/>
        <v>0</v>
      </c>
      <c r="S64" s="182">
        <f t="shared" si="12"/>
        <v>0</v>
      </c>
      <c r="U64" s="335" t="s">
        <v>104</v>
      </c>
      <c r="V64" s="385" t="s">
        <v>93</v>
      </c>
      <c r="W64" s="387">
        <v>116734625</v>
      </c>
      <c r="X64" s="387">
        <v>0</v>
      </c>
      <c r="Y64" s="387">
        <v>0</v>
      </c>
      <c r="Z64" s="387">
        <v>0</v>
      </c>
      <c r="AA64" s="387">
        <v>0</v>
      </c>
      <c r="AB64" s="387">
        <v>0</v>
      </c>
      <c r="AC64" s="387">
        <v>139299996</v>
      </c>
      <c r="AD64" s="387">
        <v>139299996</v>
      </c>
      <c r="AE64" s="387">
        <v>0</v>
      </c>
      <c r="AF64" s="387">
        <v>0</v>
      </c>
      <c r="AG64" s="387">
        <v>139299996</v>
      </c>
      <c r="AH64" s="387">
        <v>139299996</v>
      </c>
      <c r="AI64" s="387">
        <v>0</v>
      </c>
      <c r="AJ64" s="387">
        <v>0</v>
      </c>
      <c r="AK64" s="387">
        <v>0</v>
      </c>
      <c r="AL64" s="10"/>
      <c r="AM64" s="10">
        <f t="shared" si="62"/>
        <v>0</v>
      </c>
      <c r="AN64" s="10">
        <f t="shared" si="62"/>
        <v>0</v>
      </c>
      <c r="AO64" s="10">
        <f t="shared" si="62"/>
        <v>0</v>
      </c>
      <c r="AP64" s="10"/>
      <c r="AQ64" s="4"/>
      <c r="AR64" s="296" t="s">
        <v>103</v>
      </c>
      <c r="AS64" s="297" t="s">
        <v>34</v>
      </c>
      <c r="AT64" s="333">
        <v>84891685</v>
      </c>
    </row>
    <row r="65" spans="1:47" s="4" customFormat="1" x14ac:dyDescent="0.25">
      <c r="A65" s="14" t="s">
        <v>105</v>
      </c>
      <c r="B65" s="9" t="s">
        <v>36</v>
      </c>
      <c r="C65" s="341">
        <v>118077452</v>
      </c>
      <c r="D65" s="10">
        <f>+D66</f>
        <v>139299996</v>
      </c>
      <c r="E65" s="10">
        <f t="shared" ref="E65:AO66" si="64">+E66</f>
        <v>0</v>
      </c>
      <c r="F65" s="10">
        <f t="shared" si="64"/>
        <v>0</v>
      </c>
      <c r="G65" s="10">
        <f t="shared" si="64"/>
        <v>0</v>
      </c>
      <c r="H65" s="10">
        <f t="shared" si="9"/>
        <v>139299996</v>
      </c>
      <c r="I65" s="10">
        <f t="shared" si="64"/>
        <v>0</v>
      </c>
      <c r="J65" s="10">
        <f t="shared" si="64"/>
        <v>139299996</v>
      </c>
      <c r="K65" s="10">
        <f t="shared" si="10"/>
        <v>0</v>
      </c>
      <c r="L65" s="10">
        <f t="shared" si="64"/>
        <v>0</v>
      </c>
      <c r="M65" s="10">
        <f t="shared" si="64"/>
        <v>0</v>
      </c>
      <c r="N65" s="10">
        <f t="shared" si="13"/>
        <v>139299996</v>
      </c>
      <c r="O65" s="10">
        <f t="shared" si="64"/>
        <v>0</v>
      </c>
      <c r="P65" s="10">
        <f t="shared" si="64"/>
        <v>139299996</v>
      </c>
      <c r="Q65" s="10">
        <f t="shared" si="64"/>
        <v>0</v>
      </c>
      <c r="R65" s="10">
        <f t="shared" si="11"/>
        <v>0</v>
      </c>
      <c r="S65" s="10">
        <f t="shared" si="64"/>
        <v>0</v>
      </c>
      <c r="T65" s="10">
        <f t="shared" si="64"/>
        <v>0</v>
      </c>
      <c r="U65" s="335" t="s">
        <v>105</v>
      </c>
      <c r="V65" s="385" t="s">
        <v>36</v>
      </c>
      <c r="W65" s="387">
        <v>139299996</v>
      </c>
      <c r="X65" s="387">
        <v>0</v>
      </c>
      <c r="Y65" s="387">
        <v>0</v>
      </c>
      <c r="Z65" s="387">
        <v>0</v>
      </c>
      <c r="AA65" s="387">
        <v>0</v>
      </c>
      <c r="AB65" s="387">
        <v>0</v>
      </c>
      <c r="AC65" s="387">
        <v>1178008466.48</v>
      </c>
      <c r="AD65" s="387">
        <v>767015156</v>
      </c>
      <c r="AE65" s="387">
        <v>410993310.48000002</v>
      </c>
      <c r="AF65" s="387">
        <v>132883802</v>
      </c>
      <c r="AG65" s="387">
        <v>634131354</v>
      </c>
      <c r="AH65" s="387">
        <v>867015156</v>
      </c>
      <c r="AI65" s="387">
        <v>100000000</v>
      </c>
      <c r="AJ65" s="387">
        <v>310993310.48000002</v>
      </c>
      <c r="AK65" s="387">
        <v>0</v>
      </c>
      <c r="AL65" s="278"/>
      <c r="AM65" s="182">
        <f>(I64*(1+$AM$6))</f>
        <v>0</v>
      </c>
      <c r="AN65" s="182">
        <f t="shared" ref="AN65" si="65">+AM65*5</f>
        <v>0</v>
      </c>
      <c r="AO65" s="182"/>
      <c r="AP65" s="182"/>
      <c r="AQ65"/>
      <c r="AR65" s="296"/>
      <c r="AS65" s="297"/>
      <c r="AT65" s="333"/>
      <c r="AU65" s="281"/>
    </row>
    <row r="66" spans="1:47" x14ac:dyDescent="0.25">
      <c r="A66" s="13" t="s">
        <v>106</v>
      </c>
      <c r="B66" s="1" t="s">
        <v>93</v>
      </c>
      <c r="C66" s="247"/>
      <c r="D66" s="182">
        <v>139299996</v>
      </c>
      <c r="E66" s="182">
        <v>0</v>
      </c>
      <c r="F66" s="182">
        <v>0</v>
      </c>
      <c r="G66" s="182">
        <v>0</v>
      </c>
      <c r="H66" s="182">
        <f t="shared" si="9"/>
        <v>139299996</v>
      </c>
      <c r="I66" s="182">
        <v>0</v>
      </c>
      <c r="J66" s="182">
        <v>139299996</v>
      </c>
      <c r="K66" s="182">
        <f t="shared" si="10"/>
        <v>0</v>
      </c>
      <c r="L66" s="182">
        <v>0</v>
      </c>
      <c r="M66" s="182">
        <v>0</v>
      </c>
      <c r="N66" s="182">
        <f t="shared" si="13"/>
        <v>139299996</v>
      </c>
      <c r="O66" s="182">
        <v>0</v>
      </c>
      <c r="P66" s="182">
        <v>139299996</v>
      </c>
      <c r="Q66" s="182">
        <f t="shared" si="14"/>
        <v>0</v>
      </c>
      <c r="R66" s="182">
        <f t="shared" si="11"/>
        <v>0</v>
      </c>
      <c r="S66" s="182">
        <f t="shared" si="12"/>
        <v>0</v>
      </c>
      <c r="U66" s="335" t="s">
        <v>106</v>
      </c>
      <c r="V66" s="385" t="s">
        <v>93</v>
      </c>
      <c r="W66" s="387">
        <v>139299996</v>
      </c>
      <c r="X66" s="387">
        <v>0</v>
      </c>
      <c r="Y66" s="387">
        <v>0</v>
      </c>
      <c r="Z66" s="387">
        <v>0</v>
      </c>
      <c r="AA66" s="387">
        <v>0</v>
      </c>
      <c r="AB66" s="387">
        <v>0</v>
      </c>
      <c r="AC66" s="387">
        <v>820993310.48000002</v>
      </c>
      <c r="AD66" s="387">
        <v>410000000</v>
      </c>
      <c r="AE66" s="387">
        <v>410993310.48000002</v>
      </c>
      <c r="AF66" s="387">
        <v>0</v>
      </c>
      <c r="AG66" s="387">
        <v>410000000</v>
      </c>
      <c r="AH66" s="387">
        <v>510000000</v>
      </c>
      <c r="AI66" s="387">
        <v>100000000</v>
      </c>
      <c r="AJ66" s="387">
        <v>310993310.48000002</v>
      </c>
      <c r="AK66" s="387">
        <v>0</v>
      </c>
      <c r="AL66" s="10"/>
      <c r="AM66" s="10">
        <f t="shared" si="64"/>
        <v>0</v>
      </c>
      <c r="AN66" s="10">
        <f t="shared" si="64"/>
        <v>0</v>
      </c>
      <c r="AO66" s="10">
        <f t="shared" si="64"/>
        <v>0</v>
      </c>
      <c r="AP66" s="10"/>
      <c r="AQ66" s="4"/>
      <c r="AR66" s="296" t="s">
        <v>105</v>
      </c>
      <c r="AS66" s="297" t="s">
        <v>36</v>
      </c>
      <c r="AT66" s="333">
        <v>118077452</v>
      </c>
    </row>
    <row r="67" spans="1:47" x14ac:dyDescent="0.25">
      <c r="A67" s="14" t="s">
        <v>107</v>
      </c>
      <c r="B67" s="9" t="s">
        <v>38</v>
      </c>
      <c r="C67" s="341">
        <v>1110470437</v>
      </c>
      <c r="D67" s="10">
        <f>+D68+D69</f>
        <v>1178008466.48</v>
      </c>
      <c r="E67" s="10">
        <f t="shared" ref="E67:AO68" si="66">+E68+E69</f>
        <v>0</v>
      </c>
      <c r="F67" s="10">
        <f t="shared" si="66"/>
        <v>0</v>
      </c>
      <c r="G67" s="10">
        <f t="shared" si="66"/>
        <v>0</v>
      </c>
      <c r="H67" s="10">
        <f t="shared" si="9"/>
        <v>1178008466.48</v>
      </c>
      <c r="I67" s="10">
        <f t="shared" si="66"/>
        <v>0</v>
      </c>
      <c r="J67" s="10">
        <f t="shared" si="66"/>
        <v>357015156</v>
      </c>
      <c r="K67" s="10">
        <f t="shared" si="10"/>
        <v>820993310.48000002</v>
      </c>
      <c r="L67" s="10">
        <f t="shared" si="66"/>
        <v>51000000</v>
      </c>
      <c r="M67" s="10">
        <f t="shared" si="66"/>
        <v>107883802</v>
      </c>
      <c r="N67" s="10">
        <f t="shared" si="13"/>
        <v>249131354</v>
      </c>
      <c r="O67" s="10">
        <f t="shared" si="66"/>
        <v>100000000</v>
      </c>
      <c r="P67" s="10">
        <f t="shared" si="66"/>
        <v>867015156</v>
      </c>
      <c r="Q67" s="10">
        <f t="shared" si="66"/>
        <v>510000000</v>
      </c>
      <c r="R67" s="10">
        <f t="shared" si="11"/>
        <v>310993310.48000002</v>
      </c>
      <c r="S67" s="10">
        <f t="shared" si="66"/>
        <v>107883802</v>
      </c>
      <c r="T67" s="10">
        <f t="shared" si="66"/>
        <v>0</v>
      </c>
      <c r="U67" s="335" t="s">
        <v>107</v>
      </c>
      <c r="V67" s="385" t="s">
        <v>38</v>
      </c>
      <c r="W67" s="387">
        <v>1178008466.48</v>
      </c>
      <c r="X67" s="387">
        <v>0</v>
      </c>
      <c r="Y67" s="387">
        <v>0</v>
      </c>
      <c r="Z67" s="387">
        <v>0</v>
      </c>
      <c r="AA67" s="387">
        <v>0</v>
      </c>
      <c r="AB67" s="387">
        <v>0</v>
      </c>
      <c r="AC67" s="387">
        <v>357015156</v>
      </c>
      <c r="AD67" s="387">
        <v>357015156</v>
      </c>
      <c r="AE67" s="387">
        <v>0</v>
      </c>
      <c r="AF67" s="387">
        <v>132883802</v>
      </c>
      <c r="AG67" s="387">
        <v>224131354</v>
      </c>
      <c r="AH67" s="387">
        <v>357015156</v>
      </c>
      <c r="AI67" s="387">
        <v>0</v>
      </c>
      <c r="AJ67" s="387">
        <v>0</v>
      </c>
      <c r="AK67" s="387">
        <v>0</v>
      </c>
      <c r="AL67" s="278"/>
      <c r="AM67" s="182">
        <f>(I66*(1+$AM$6))</f>
        <v>0</v>
      </c>
      <c r="AN67" s="182"/>
      <c r="AO67" s="182"/>
      <c r="AP67" s="182"/>
      <c r="AR67" s="296"/>
      <c r="AS67" s="297"/>
      <c r="AT67" s="333"/>
      <c r="AU67" s="281"/>
    </row>
    <row r="68" spans="1:47" s="4" customFormat="1" x14ac:dyDescent="0.25">
      <c r="A68" s="13" t="s">
        <v>108</v>
      </c>
      <c r="B68" s="1" t="s">
        <v>91</v>
      </c>
      <c r="C68" s="247"/>
      <c r="D68" s="182">
        <v>820993310.48000002</v>
      </c>
      <c r="E68" s="182">
        <v>0</v>
      </c>
      <c r="F68" s="182">
        <v>0</v>
      </c>
      <c r="G68" s="182">
        <v>0</v>
      </c>
      <c r="H68" s="182">
        <f t="shared" si="9"/>
        <v>820993310.48000002</v>
      </c>
      <c r="I68" s="182">
        <v>0</v>
      </c>
      <c r="J68" s="182">
        <v>0</v>
      </c>
      <c r="K68" s="182">
        <f t="shared" si="10"/>
        <v>820993310.48000002</v>
      </c>
      <c r="L68" s="182">
        <v>0</v>
      </c>
      <c r="M68" s="182">
        <v>0</v>
      </c>
      <c r="N68" s="182">
        <f t="shared" si="13"/>
        <v>0</v>
      </c>
      <c r="O68" s="182">
        <v>100000000</v>
      </c>
      <c r="P68" s="182">
        <v>510000000</v>
      </c>
      <c r="Q68" s="182">
        <f t="shared" si="14"/>
        <v>510000000</v>
      </c>
      <c r="R68" s="182">
        <f t="shared" si="11"/>
        <v>310993310.48000002</v>
      </c>
      <c r="S68" s="182">
        <f t="shared" si="12"/>
        <v>0</v>
      </c>
      <c r="T68"/>
      <c r="U68" s="335" t="s">
        <v>108</v>
      </c>
      <c r="V68" s="385" t="s">
        <v>91</v>
      </c>
      <c r="W68" s="387">
        <v>820993310.48000002</v>
      </c>
      <c r="X68" s="387">
        <v>0</v>
      </c>
      <c r="Y68" s="387">
        <v>0</v>
      </c>
      <c r="Z68" s="387">
        <v>0</v>
      </c>
      <c r="AA68" s="387">
        <v>0</v>
      </c>
      <c r="AB68" s="387">
        <v>0</v>
      </c>
      <c r="AC68" s="387">
        <v>1035247621</v>
      </c>
      <c r="AD68" s="387">
        <v>598845657</v>
      </c>
      <c r="AE68" s="387">
        <v>436401964</v>
      </c>
      <c r="AF68" s="387">
        <v>0</v>
      </c>
      <c r="AG68" s="387">
        <v>598845657</v>
      </c>
      <c r="AH68" s="387">
        <v>748845657</v>
      </c>
      <c r="AI68" s="387">
        <v>150000000</v>
      </c>
      <c r="AJ68" s="387">
        <v>286401964</v>
      </c>
      <c r="AK68" s="387">
        <v>0</v>
      </c>
      <c r="AL68" s="10"/>
      <c r="AM68" s="10">
        <f t="shared" si="66"/>
        <v>0</v>
      </c>
      <c r="AN68" s="10">
        <f t="shared" si="66"/>
        <v>0</v>
      </c>
      <c r="AO68" s="10">
        <f t="shared" si="66"/>
        <v>0</v>
      </c>
      <c r="AP68" s="10"/>
      <c r="AR68" s="296" t="s">
        <v>107</v>
      </c>
      <c r="AS68" s="297" t="s">
        <v>38</v>
      </c>
      <c r="AT68" s="333">
        <v>1110470437</v>
      </c>
    </row>
    <row r="69" spans="1:47" x14ac:dyDescent="0.25">
      <c r="A69" s="13" t="s">
        <v>109</v>
      </c>
      <c r="B69" s="1" t="s">
        <v>93</v>
      </c>
      <c r="C69" s="247"/>
      <c r="D69" s="182">
        <v>357015156</v>
      </c>
      <c r="E69" s="182">
        <v>0</v>
      </c>
      <c r="F69" s="182">
        <v>0</v>
      </c>
      <c r="G69" s="182">
        <v>0</v>
      </c>
      <c r="H69" s="182">
        <f t="shared" si="9"/>
        <v>357015156</v>
      </c>
      <c r="I69" s="182">
        <v>0</v>
      </c>
      <c r="J69" s="182">
        <v>357015156</v>
      </c>
      <c r="K69" s="182">
        <f t="shared" si="10"/>
        <v>0</v>
      </c>
      <c r="L69" s="182">
        <v>51000000</v>
      </c>
      <c r="M69" s="182">
        <v>107883802</v>
      </c>
      <c r="N69" s="182">
        <f t="shared" si="13"/>
        <v>249131354</v>
      </c>
      <c r="O69" s="182">
        <v>0</v>
      </c>
      <c r="P69" s="182">
        <v>357015156</v>
      </c>
      <c r="Q69" s="182">
        <f t="shared" si="14"/>
        <v>0</v>
      </c>
      <c r="R69" s="182">
        <f t="shared" si="11"/>
        <v>0</v>
      </c>
      <c r="S69" s="182">
        <f t="shared" si="12"/>
        <v>107883802</v>
      </c>
      <c r="U69" s="335" t="s">
        <v>109</v>
      </c>
      <c r="V69" s="385" t="s">
        <v>93</v>
      </c>
      <c r="W69" s="387">
        <v>357015156</v>
      </c>
      <c r="X69" s="387">
        <v>0</v>
      </c>
      <c r="Y69" s="387">
        <v>0</v>
      </c>
      <c r="Z69" s="387">
        <v>0</v>
      </c>
      <c r="AA69" s="387">
        <v>0</v>
      </c>
      <c r="AB69" s="387">
        <v>0</v>
      </c>
      <c r="AC69" s="387">
        <v>846401964</v>
      </c>
      <c r="AD69" s="387">
        <v>410000000</v>
      </c>
      <c r="AE69" s="387">
        <v>436401964</v>
      </c>
      <c r="AF69" s="387">
        <v>0</v>
      </c>
      <c r="AG69" s="387">
        <v>410000000</v>
      </c>
      <c r="AH69" s="387">
        <v>560000000</v>
      </c>
      <c r="AI69" s="387">
        <v>150000000</v>
      </c>
      <c r="AJ69" s="387">
        <v>286401964</v>
      </c>
      <c r="AK69" s="387">
        <v>0</v>
      </c>
      <c r="AL69" s="278"/>
      <c r="AM69" s="182">
        <f>(I68*(1+$AM$6))</f>
        <v>0</v>
      </c>
      <c r="AN69" s="182"/>
      <c r="AO69" s="182"/>
      <c r="AP69" s="182"/>
      <c r="AR69" s="296"/>
      <c r="AS69" s="297"/>
      <c r="AT69" s="333"/>
      <c r="AU69" s="4"/>
    </row>
    <row r="70" spans="1:47" x14ac:dyDescent="0.25">
      <c r="A70" s="14" t="s">
        <v>110</v>
      </c>
      <c r="B70" s="9" t="s">
        <v>40</v>
      </c>
      <c r="C70" s="341">
        <v>1082677253</v>
      </c>
      <c r="D70" s="10">
        <f>+D71+D72</f>
        <v>1035247621</v>
      </c>
      <c r="E70" s="10">
        <f t="shared" ref="E70:AO71" si="67">+E71+E72</f>
        <v>0</v>
      </c>
      <c r="F70" s="10">
        <f t="shared" si="67"/>
        <v>0</v>
      </c>
      <c r="G70" s="10">
        <f t="shared" si="67"/>
        <v>0</v>
      </c>
      <c r="H70" s="10">
        <f t="shared" si="9"/>
        <v>1035247621</v>
      </c>
      <c r="I70" s="10">
        <f t="shared" si="67"/>
        <v>0</v>
      </c>
      <c r="J70" s="10">
        <f t="shared" si="67"/>
        <v>188845657</v>
      </c>
      <c r="K70" s="10">
        <f t="shared" si="10"/>
        <v>846401964</v>
      </c>
      <c r="L70" s="10">
        <f t="shared" si="67"/>
        <v>0</v>
      </c>
      <c r="M70" s="10">
        <f t="shared" si="67"/>
        <v>0</v>
      </c>
      <c r="N70" s="10">
        <f t="shared" si="13"/>
        <v>188845657</v>
      </c>
      <c r="O70" s="10">
        <f t="shared" si="67"/>
        <v>150000000</v>
      </c>
      <c r="P70" s="10">
        <f t="shared" si="67"/>
        <v>748845657</v>
      </c>
      <c r="Q70" s="10">
        <f t="shared" si="67"/>
        <v>560000000</v>
      </c>
      <c r="R70" s="10">
        <f t="shared" si="11"/>
        <v>286401964</v>
      </c>
      <c r="S70" s="10">
        <f t="shared" si="67"/>
        <v>0</v>
      </c>
      <c r="T70" s="10">
        <f t="shared" si="67"/>
        <v>0</v>
      </c>
      <c r="U70" s="335" t="s">
        <v>110</v>
      </c>
      <c r="V70" s="385" t="s">
        <v>40</v>
      </c>
      <c r="W70" s="387">
        <v>1035247621</v>
      </c>
      <c r="X70" s="387">
        <v>0</v>
      </c>
      <c r="Y70" s="387">
        <v>0</v>
      </c>
      <c r="Z70" s="387">
        <v>0</v>
      </c>
      <c r="AA70" s="387">
        <v>0</v>
      </c>
      <c r="AB70" s="387">
        <v>0</v>
      </c>
      <c r="AC70" s="387">
        <v>188845657</v>
      </c>
      <c r="AD70" s="387">
        <v>188845657</v>
      </c>
      <c r="AE70" s="387">
        <v>0</v>
      </c>
      <c r="AF70" s="387">
        <v>0</v>
      </c>
      <c r="AG70" s="387">
        <v>188845657</v>
      </c>
      <c r="AH70" s="387">
        <v>188845657</v>
      </c>
      <c r="AI70" s="387">
        <v>0</v>
      </c>
      <c r="AJ70" s="387">
        <v>0</v>
      </c>
      <c r="AK70" s="387">
        <v>0</v>
      </c>
      <c r="AL70" s="278"/>
      <c r="AM70" s="182">
        <f>(I69*(1+$AM$6))</f>
        <v>0</v>
      </c>
      <c r="AN70" s="182"/>
      <c r="AO70" s="182"/>
      <c r="AP70" s="182"/>
      <c r="AR70" s="296"/>
      <c r="AS70" s="297"/>
      <c r="AT70" s="333"/>
      <c r="AU70" s="4"/>
    </row>
    <row r="71" spans="1:47" s="15" customFormat="1" x14ac:dyDescent="0.25">
      <c r="A71" s="13" t="s">
        <v>111</v>
      </c>
      <c r="B71" s="1" t="s">
        <v>91</v>
      </c>
      <c r="C71" s="247"/>
      <c r="D71" s="182">
        <v>846401964</v>
      </c>
      <c r="E71" s="182">
        <v>0</v>
      </c>
      <c r="F71" s="182">
        <v>0</v>
      </c>
      <c r="G71" s="182">
        <v>0</v>
      </c>
      <c r="H71" s="182">
        <f t="shared" si="9"/>
        <v>846401964</v>
      </c>
      <c r="I71" s="182">
        <v>0</v>
      </c>
      <c r="J71" s="182">
        <v>0</v>
      </c>
      <c r="K71" s="182">
        <f t="shared" si="10"/>
        <v>846401964</v>
      </c>
      <c r="L71" s="182">
        <v>0</v>
      </c>
      <c r="M71" s="182">
        <v>0</v>
      </c>
      <c r="N71" s="182">
        <f t="shared" si="13"/>
        <v>0</v>
      </c>
      <c r="O71" s="182">
        <v>150000000</v>
      </c>
      <c r="P71" s="182">
        <v>560000000</v>
      </c>
      <c r="Q71" s="182">
        <f t="shared" si="14"/>
        <v>560000000</v>
      </c>
      <c r="R71" s="182">
        <f t="shared" si="11"/>
        <v>286401964</v>
      </c>
      <c r="S71" s="182">
        <f t="shared" si="12"/>
        <v>0</v>
      </c>
      <c r="T71"/>
      <c r="U71" s="335" t="s">
        <v>111</v>
      </c>
      <c r="V71" s="385" t="s">
        <v>91</v>
      </c>
      <c r="W71" s="387">
        <v>846401964</v>
      </c>
      <c r="X71" s="387">
        <v>0</v>
      </c>
      <c r="Y71" s="387">
        <v>0</v>
      </c>
      <c r="Z71" s="387">
        <v>0</v>
      </c>
      <c r="AA71" s="387">
        <v>0</v>
      </c>
      <c r="AB71" s="387">
        <v>0</v>
      </c>
      <c r="AC71" s="387">
        <v>2436693350</v>
      </c>
      <c r="AD71" s="387">
        <v>0</v>
      </c>
      <c r="AE71" s="387">
        <v>2436693350</v>
      </c>
      <c r="AF71" s="387">
        <v>0</v>
      </c>
      <c r="AG71" s="387">
        <v>0</v>
      </c>
      <c r="AH71" s="387">
        <v>0</v>
      </c>
      <c r="AI71" s="387">
        <v>0</v>
      </c>
      <c r="AJ71" s="387">
        <v>2436693350</v>
      </c>
      <c r="AK71" s="387">
        <v>0</v>
      </c>
      <c r="AL71" s="10"/>
      <c r="AM71" s="10">
        <f t="shared" si="67"/>
        <v>0</v>
      </c>
      <c r="AN71" s="10">
        <f t="shared" si="67"/>
        <v>0</v>
      </c>
      <c r="AO71" s="10">
        <f t="shared" si="67"/>
        <v>0</v>
      </c>
      <c r="AP71" s="10"/>
      <c r="AQ71" s="4"/>
      <c r="AR71" s="296" t="s">
        <v>110</v>
      </c>
      <c r="AS71" s="297" t="s">
        <v>40</v>
      </c>
      <c r="AT71" s="333">
        <v>1082677253</v>
      </c>
      <c r="AU71"/>
    </row>
    <row r="72" spans="1:47" s="4" customFormat="1" x14ac:dyDescent="0.25">
      <c r="A72" s="13" t="s">
        <v>112</v>
      </c>
      <c r="B72" s="1" t="s">
        <v>93</v>
      </c>
      <c r="C72" s="247"/>
      <c r="D72" s="182">
        <v>188845657</v>
      </c>
      <c r="E72" s="182">
        <v>0</v>
      </c>
      <c r="F72" s="182">
        <v>0</v>
      </c>
      <c r="G72" s="182">
        <v>0</v>
      </c>
      <c r="H72" s="182">
        <f t="shared" si="9"/>
        <v>188845657</v>
      </c>
      <c r="I72" s="182">
        <v>0</v>
      </c>
      <c r="J72" s="182">
        <v>188845657</v>
      </c>
      <c r="K72" s="182">
        <f t="shared" si="10"/>
        <v>0</v>
      </c>
      <c r="L72" s="182">
        <v>0</v>
      </c>
      <c r="M72" s="182">
        <v>0</v>
      </c>
      <c r="N72" s="182">
        <f t="shared" si="13"/>
        <v>188845657</v>
      </c>
      <c r="O72" s="182">
        <v>0</v>
      </c>
      <c r="P72" s="182">
        <v>188845657</v>
      </c>
      <c r="Q72" s="182">
        <f t="shared" si="14"/>
        <v>0</v>
      </c>
      <c r="R72" s="182">
        <f t="shared" si="11"/>
        <v>0</v>
      </c>
      <c r="S72" s="182">
        <f t="shared" si="12"/>
        <v>0</v>
      </c>
      <c r="T72"/>
      <c r="U72" s="335" t="s">
        <v>112</v>
      </c>
      <c r="V72" s="385" t="s">
        <v>93</v>
      </c>
      <c r="W72" s="387">
        <v>188845657</v>
      </c>
      <c r="X72" s="387">
        <v>0</v>
      </c>
      <c r="Y72" s="387">
        <v>0</v>
      </c>
      <c r="Z72" s="387">
        <v>0</v>
      </c>
      <c r="AA72" s="387">
        <v>0</v>
      </c>
      <c r="AB72" s="387">
        <v>0</v>
      </c>
      <c r="AC72" s="387">
        <v>7550310077.0052929</v>
      </c>
      <c r="AD72" s="387">
        <v>3730544941</v>
      </c>
      <c r="AE72" s="387">
        <v>3819765136.0052929</v>
      </c>
      <c r="AF72" s="387">
        <v>517385173</v>
      </c>
      <c r="AG72" s="387">
        <v>3213159768</v>
      </c>
      <c r="AH72" s="387">
        <v>4139431367</v>
      </c>
      <c r="AI72" s="387">
        <v>408886426</v>
      </c>
      <c r="AJ72" s="387">
        <v>3410878710.0052929</v>
      </c>
      <c r="AK72" s="387">
        <v>0</v>
      </c>
      <c r="AL72" s="278"/>
      <c r="AM72" s="182">
        <f>(I71*(1+$AM$6))</f>
        <v>0</v>
      </c>
      <c r="AN72" s="182"/>
      <c r="AO72" s="182"/>
      <c r="AP72" s="182"/>
      <c r="AQ72"/>
      <c r="AR72" s="296"/>
      <c r="AS72" s="297"/>
      <c r="AT72" s="333"/>
      <c r="AU72" s="281"/>
    </row>
    <row r="73" spans="1:47" s="4" customFormat="1" x14ac:dyDescent="0.25">
      <c r="A73" s="13" t="s">
        <v>113</v>
      </c>
      <c r="B73" s="16" t="s">
        <v>42</v>
      </c>
      <c r="C73" s="247">
        <v>32307435</v>
      </c>
      <c r="D73" s="182">
        <v>2436693350</v>
      </c>
      <c r="E73" s="182">
        <v>0</v>
      </c>
      <c r="F73" s="182">
        <v>0</v>
      </c>
      <c r="G73" s="182">
        <v>0</v>
      </c>
      <c r="H73" s="182">
        <f t="shared" si="9"/>
        <v>2436693350</v>
      </c>
      <c r="I73" s="182">
        <v>0</v>
      </c>
      <c r="J73" s="182">
        <v>0</v>
      </c>
      <c r="K73" s="182">
        <f t="shared" si="10"/>
        <v>2436693350</v>
      </c>
      <c r="L73" s="182">
        <v>0</v>
      </c>
      <c r="M73" s="182">
        <v>0</v>
      </c>
      <c r="N73" s="182">
        <f t="shared" si="13"/>
        <v>0</v>
      </c>
      <c r="O73" s="182">
        <v>0</v>
      </c>
      <c r="P73" s="182">
        <v>0</v>
      </c>
      <c r="Q73" s="182">
        <f t="shared" si="14"/>
        <v>0</v>
      </c>
      <c r="R73" s="182">
        <f t="shared" si="11"/>
        <v>2436693350</v>
      </c>
      <c r="S73" s="182">
        <f t="shared" si="12"/>
        <v>0</v>
      </c>
      <c r="T73" s="15"/>
      <c r="U73" s="335" t="s">
        <v>113</v>
      </c>
      <c r="V73" s="385" t="s">
        <v>42</v>
      </c>
      <c r="W73" s="387">
        <v>2436693350</v>
      </c>
      <c r="X73" s="387">
        <v>0</v>
      </c>
      <c r="Y73" s="387">
        <v>0</v>
      </c>
      <c r="Z73" s="387">
        <v>0</v>
      </c>
      <c r="AA73" s="387">
        <v>0</v>
      </c>
      <c r="AB73" s="387">
        <v>0</v>
      </c>
      <c r="AC73" s="387">
        <v>2088816784.3032</v>
      </c>
      <c r="AD73" s="387">
        <v>1088285388</v>
      </c>
      <c r="AE73" s="387">
        <v>1000531396.3032</v>
      </c>
      <c r="AF73" s="387">
        <v>0</v>
      </c>
      <c r="AG73" s="387">
        <v>1088285388</v>
      </c>
      <c r="AH73" s="387">
        <v>1188285388</v>
      </c>
      <c r="AI73" s="387">
        <v>100000000</v>
      </c>
      <c r="AJ73" s="387">
        <v>900531396.30320001</v>
      </c>
      <c r="AK73" s="387">
        <v>0</v>
      </c>
      <c r="AL73" s="278"/>
      <c r="AM73" s="182">
        <f>(I72*(1+$AM$6))</f>
        <v>0</v>
      </c>
      <c r="AN73" s="182"/>
      <c r="AO73" s="182"/>
      <c r="AP73" s="182"/>
      <c r="AQ73"/>
      <c r="AR73" s="296"/>
      <c r="AS73" s="297"/>
      <c r="AT73" s="333"/>
      <c r="AU73" s="281"/>
    </row>
    <row r="74" spans="1:47" s="4" customFormat="1" x14ac:dyDescent="0.25">
      <c r="A74" s="11" t="s">
        <v>114</v>
      </c>
      <c r="B74" s="5" t="s">
        <v>50</v>
      </c>
      <c r="C74" s="6">
        <f>+C75+C79+C82+C86+C90+C94</f>
        <v>6984647894</v>
      </c>
      <c r="D74" s="6">
        <f>+D75+D79+D82+D86+D90+D94</f>
        <v>8911474668.183403</v>
      </c>
      <c r="E74" s="6">
        <f t="shared" ref="E74:AO75" si="68">+E75+E79+E82+E86+E90+E94</f>
        <v>0</v>
      </c>
      <c r="F74" s="6">
        <f t="shared" si="68"/>
        <v>0</v>
      </c>
      <c r="G74" s="6">
        <f t="shared" si="68"/>
        <v>0</v>
      </c>
      <c r="H74" s="6">
        <f t="shared" si="9"/>
        <v>8911474668.183403</v>
      </c>
      <c r="I74" s="6">
        <f t="shared" si="68"/>
        <v>0</v>
      </c>
      <c r="J74" s="6">
        <f t="shared" si="68"/>
        <v>1980544941</v>
      </c>
      <c r="K74" s="6">
        <f t="shared" si="10"/>
        <v>6930929727.183403</v>
      </c>
      <c r="L74" s="6">
        <f t="shared" si="68"/>
        <v>0</v>
      </c>
      <c r="M74" s="6">
        <f t="shared" si="68"/>
        <v>517385173</v>
      </c>
      <c r="N74" s="6">
        <f t="shared" si="13"/>
        <v>1463159768</v>
      </c>
      <c r="O74" s="6">
        <f t="shared" si="68"/>
        <v>323459459</v>
      </c>
      <c r="P74" s="6">
        <f t="shared" si="68"/>
        <v>4500431367</v>
      </c>
      <c r="Q74" s="6">
        <f t="shared" si="68"/>
        <v>2519886426</v>
      </c>
      <c r="R74" s="6">
        <f t="shared" si="11"/>
        <v>4411043301.183403</v>
      </c>
      <c r="S74" s="6">
        <f t="shared" si="68"/>
        <v>517385173</v>
      </c>
      <c r="T74" s="6">
        <f t="shared" si="68"/>
        <v>0</v>
      </c>
      <c r="U74" s="335" t="s">
        <v>114</v>
      </c>
      <c r="V74" s="385" t="s">
        <v>50</v>
      </c>
      <c r="W74" s="387">
        <v>7550310077.0052929</v>
      </c>
      <c r="X74" s="387">
        <v>0</v>
      </c>
      <c r="Y74" s="387">
        <v>0</v>
      </c>
      <c r="Z74" s="387">
        <v>0</v>
      </c>
      <c r="AA74" s="387">
        <v>0</v>
      </c>
      <c r="AB74" s="387">
        <v>0</v>
      </c>
      <c r="AC74" s="387">
        <v>2088816784.3032</v>
      </c>
      <c r="AD74" s="387">
        <v>1088285388</v>
      </c>
      <c r="AE74" s="387">
        <v>1000531396.3032</v>
      </c>
      <c r="AF74" s="387">
        <v>0</v>
      </c>
      <c r="AG74" s="387">
        <v>1088285388</v>
      </c>
      <c r="AH74" s="387">
        <v>1188285388</v>
      </c>
      <c r="AI74" s="387">
        <v>100000000</v>
      </c>
      <c r="AJ74" s="387">
        <v>900531396.30320001</v>
      </c>
      <c r="AK74" s="387">
        <v>0</v>
      </c>
      <c r="AL74" s="278"/>
      <c r="AM74" s="182">
        <f>(I73*(1+$AM$6))</f>
        <v>0</v>
      </c>
      <c r="AN74" s="182"/>
      <c r="AO74" s="182"/>
      <c r="AP74" s="182"/>
      <c r="AQ74" s="15"/>
      <c r="AR74" s="296" t="s">
        <v>113</v>
      </c>
      <c r="AS74" s="297" t="s">
        <v>42</v>
      </c>
      <c r="AT74" s="333">
        <v>32307435</v>
      </c>
    </row>
    <row r="75" spans="1:47" x14ac:dyDescent="0.25">
      <c r="A75" s="14" t="s">
        <v>115</v>
      </c>
      <c r="B75" s="9" t="s">
        <v>52</v>
      </c>
      <c r="C75" s="10">
        <f>+C76</f>
        <v>1748410868</v>
      </c>
      <c r="D75" s="10">
        <f>+D76</f>
        <v>2088816784.3032</v>
      </c>
      <c r="E75" s="10">
        <f t="shared" ref="E75:AO76" si="69">+E76</f>
        <v>0</v>
      </c>
      <c r="F75" s="10">
        <f t="shared" si="69"/>
        <v>0</v>
      </c>
      <c r="G75" s="10">
        <f t="shared" si="69"/>
        <v>0</v>
      </c>
      <c r="H75" s="10">
        <f t="shared" si="9"/>
        <v>2088816784.3032</v>
      </c>
      <c r="I75" s="10">
        <f t="shared" si="69"/>
        <v>0</v>
      </c>
      <c r="J75" s="10">
        <f t="shared" si="69"/>
        <v>446285388</v>
      </c>
      <c r="K75" s="10">
        <f t="shared" si="10"/>
        <v>1642531396.3032</v>
      </c>
      <c r="L75" s="10">
        <f t="shared" si="69"/>
        <v>0</v>
      </c>
      <c r="M75" s="10">
        <f t="shared" si="69"/>
        <v>0</v>
      </c>
      <c r="N75" s="10">
        <f t="shared" si="13"/>
        <v>446285388</v>
      </c>
      <c r="O75" s="10">
        <f t="shared" si="69"/>
        <v>100000000</v>
      </c>
      <c r="P75" s="10">
        <f t="shared" si="69"/>
        <v>1188285388</v>
      </c>
      <c r="Q75" s="10">
        <f t="shared" si="69"/>
        <v>742000000</v>
      </c>
      <c r="R75" s="10">
        <f t="shared" si="11"/>
        <v>900531396.30320001</v>
      </c>
      <c r="S75" s="10">
        <f t="shared" si="69"/>
        <v>0</v>
      </c>
      <c r="T75" s="10">
        <f t="shared" si="69"/>
        <v>0</v>
      </c>
      <c r="U75" s="335" t="s">
        <v>115</v>
      </c>
      <c r="V75" s="385" t="s">
        <v>52</v>
      </c>
      <c r="W75" s="387">
        <v>2088816784.3032</v>
      </c>
      <c r="X75" s="387">
        <v>0</v>
      </c>
      <c r="Y75" s="387">
        <v>0</v>
      </c>
      <c r="Z75" s="387">
        <v>0</v>
      </c>
      <c r="AA75" s="387">
        <v>0</v>
      </c>
      <c r="AB75" s="387">
        <v>0</v>
      </c>
      <c r="AC75" s="387">
        <v>1642531396.3032</v>
      </c>
      <c r="AD75" s="387">
        <v>642000000</v>
      </c>
      <c r="AE75" s="387">
        <v>1000531396.3032</v>
      </c>
      <c r="AF75" s="387">
        <v>0</v>
      </c>
      <c r="AG75" s="387">
        <v>642000000</v>
      </c>
      <c r="AH75" s="387">
        <v>742000000</v>
      </c>
      <c r="AI75" s="387">
        <v>100000000</v>
      </c>
      <c r="AJ75" s="387">
        <v>900531396.30320001</v>
      </c>
      <c r="AK75" s="387">
        <v>0</v>
      </c>
      <c r="AL75" s="6"/>
      <c r="AM75" s="6">
        <f t="shared" si="68"/>
        <v>0</v>
      </c>
      <c r="AN75" s="6">
        <f t="shared" si="68"/>
        <v>0</v>
      </c>
      <c r="AO75" s="6">
        <f t="shared" si="68"/>
        <v>0</v>
      </c>
      <c r="AP75" s="6"/>
      <c r="AQ75" s="4"/>
      <c r="AR75" s="292" t="s">
        <v>114</v>
      </c>
      <c r="AS75" s="293" t="s">
        <v>50</v>
      </c>
      <c r="AT75" s="331">
        <f>+AT76+AT80+AT83+AT87+AT91+AT95</f>
        <v>6984647894</v>
      </c>
    </row>
    <row r="76" spans="1:47" x14ac:dyDescent="0.25">
      <c r="A76" s="14" t="s">
        <v>116</v>
      </c>
      <c r="B76" s="9" t="s">
        <v>52</v>
      </c>
      <c r="C76" s="341">
        <v>1748410868</v>
      </c>
      <c r="D76" s="10">
        <f>+D77+D78</f>
        <v>2088816784.3032</v>
      </c>
      <c r="E76" s="10">
        <f t="shared" ref="E76:AO77" si="70">+E77+E78</f>
        <v>0</v>
      </c>
      <c r="F76" s="10">
        <f t="shared" si="70"/>
        <v>0</v>
      </c>
      <c r="G76" s="10">
        <f t="shared" si="70"/>
        <v>0</v>
      </c>
      <c r="H76" s="10">
        <f t="shared" si="9"/>
        <v>2088816784.3032</v>
      </c>
      <c r="I76" s="10">
        <f t="shared" si="70"/>
        <v>0</v>
      </c>
      <c r="J76" s="10">
        <f t="shared" si="70"/>
        <v>446285388</v>
      </c>
      <c r="K76" s="10">
        <f t="shared" si="10"/>
        <v>1642531396.3032</v>
      </c>
      <c r="L76" s="10">
        <f t="shared" si="70"/>
        <v>0</v>
      </c>
      <c r="M76" s="10">
        <f t="shared" si="70"/>
        <v>0</v>
      </c>
      <c r="N76" s="10">
        <f t="shared" si="13"/>
        <v>446285388</v>
      </c>
      <c r="O76" s="10">
        <f t="shared" si="70"/>
        <v>100000000</v>
      </c>
      <c r="P76" s="10">
        <f t="shared" si="70"/>
        <v>1188285388</v>
      </c>
      <c r="Q76" s="10">
        <f t="shared" si="70"/>
        <v>742000000</v>
      </c>
      <c r="R76" s="10">
        <f t="shared" si="11"/>
        <v>900531396.30320001</v>
      </c>
      <c r="S76" s="10">
        <f t="shared" si="70"/>
        <v>0</v>
      </c>
      <c r="T76" s="10">
        <f t="shared" si="70"/>
        <v>0</v>
      </c>
      <c r="U76" s="335" t="s">
        <v>116</v>
      </c>
      <c r="V76" s="385" t="s">
        <v>52</v>
      </c>
      <c r="W76" s="387">
        <v>2088816784.3032</v>
      </c>
      <c r="X76" s="387">
        <v>0</v>
      </c>
      <c r="Y76" s="387">
        <v>0</v>
      </c>
      <c r="Z76" s="387">
        <v>0</v>
      </c>
      <c r="AA76" s="387">
        <v>0</v>
      </c>
      <c r="AB76" s="387">
        <v>0</v>
      </c>
      <c r="AC76" s="387">
        <v>446285388</v>
      </c>
      <c r="AD76" s="387">
        <v>446285388</v>
      </c>
      <c r="AE76" s="387">
        <v>0</v>
      </c>
      <c r="AF76" s="387">
        <v>0</v>
      </c>
      <c r="AG76" s="387">
        <v>446285388</v>
      </c>
      <c r="AH76" s="387">
        <v>446285388</v>
      </c>
      <c r="AI76" s="387">
        <v>0</v>
      </c>
      <c r="AJ76" s="387">
        <v>0</v>
      </c>
      <c r="AK76" s="387">
        <v>0</v>
      </c>
      <c r="AL76" s="10"/>
      <c r="AM76" s="10">
        <f t="shared" si="69"/>
        <v>0</v>
      </c>
      <c r="AN76" s="10">
        <f t="shared" si="69"/>
        <v>0</v>
      </c>
      <c r="AO76" s="10">
        <f t="shared" si="69"/>
        <v>0</v>
      </c>
      <c r="AP76" s="10"/>
      <c r="AQ76" s="4"/>
      <c r="AR76" s="294" t="s">
        <v>115</v>
      </c>
      <c r="AS76" s="295" t="s">
        <v>52</v>
      </c>
      <c r="AT76" s="332">
        <f t="shared" ref="AT76" si="71">+AT77</f>
        <v>1748410868</v>
      </c>
      <c r="AU76" s="4"/>
    </row>
    <row r="77" spans="1:47" s="4" customFormat="1" x14ac:dyDescent="0.25">
      <c r="A77" s="13" t="s">
        <v>117</v>
      </c>
      <c r="B77" s="1" t="s">
        <v>91</v>
      </c>
      <c r="C77" s="247"/>
      <c r="D77" s="182">
        <v>1642531396.3032</v>
      </c>
      <c r="E77" s="182">
        <v>0</v>
      </c>
      <c r="F77" s="182">
        <v>0</v>
      </c>
      <c r="G77" s="182">
        <v>0</v>
      </c>
      <c r="H77" s="182">
        <f t="shared" si="9"/>
        <v>1642531396.3032</v>
      </c>
      <c r="I77" s="182">
        <v>0</v>
      </c>
      <c r="J77" s="182">
        <v>0</v>
      </c>
      <c r="K77" s="182">
        <f t="shared" si="10"/>
        <v>1642531396.3032</v>
      </c>
      <c r="L77" s="182">
        <v>0</v>
      </c>
      <c r="M77" s="182">
        <v>0</v>
      </c>
      <c r="N77" s="182">
        <f t="shared" si="13"/>
        <v>0</v>
      </c>
      <c r="O77" s="182">
        <v>100000000</v>
      </c>
      <c r="P77" s="182">
        <v>742000000</v>
      </c>
      <c r="Q77" s="182">
        <f t="shared" si="14"/>
        <v>742000000</v>
      </c>
      <c r="R77" s="182">
        <f t="shared" si="11"/>
        <v>900531396.30320001</v>
      </c>
      <c r="S77" s="182">
        <f t="shared" si="12"/>
        <v>0</v>
      </c>
      <c r="T77"/>
      <c r="U77" s="335" t="s">
        <v>117</v>
      </c>
      <c r="V77" s="385" t="s">
        <v>91</v>
      </c>
      <c r="W77" s="387">
        <v>1642531396.3032</v>
      </c>
      <c r="X77" s="387">
        <v>0</v>
      </c>
      <c r="Y77" s="387">
        <v>0</v>
      </c>
      <c r="Z77" s="387">
        <v>0</v>
      </c>
      <c r="AA77" s="387">
        <v>0</v>
      </c>
      <c r="AB77" s="387">
        <v>0</v>
      </c>
      <c r="AC77" s="387">
        <v>316119060</v>
      </c>
      <c r="AD77" s="387">
        <v>316119060</v>
      </c>
      <c r="AE77" s="387">
        <v>0</v>
      </c>
      <c r="AF77" s="387">
        <v>0</v>
      </c>
      <c r="AG77" s="387">
        <v>316119060</v>
      </c>
      <c r="AH77" s="387">
        <v>316119060</v>
      </c>
      <c r="AI77" s="387">
        <v>0</v>
      </c>
      <c r="AJ77" s="387">
        <v>0</v>
      </c>
      <c r="AK77" s="387">
        <v>0</v>
      </c>
      <c r="AL77" s="10"/>
      <c r="AM77" s="10">
        <f t="shared" si="70"/>
        <v>0</v>
      </c>
      <c r="AN77" s="10">
        <f t="shared" si="70"/>
        <v>0</v>
      </c>
      <c r="AO77" s="10">
        <f t="shared" si="70"/>
        <v>0</v>
      </c>
      <c r="AP77" s="10"/>
      <c r="AR77" s="296" t="s">
        <v>116</v>
      </c>
      <c r="AS77" s="297" t="s">
        <v>52</v>
      </c>
      <c r="AT77" s="333">
        <v>1748410868</v>
      </c>
      <c r="AU77"/>
    </row>
    <row r="78" spans="1:47" x14ac:dyDescent="0.25">
      <c r="A78" s="13" t="s">
        <v>118</v>
      </c>
      <c r="B78" s="1" t="s">
        <v>93</v>
      </c>
      <c r="C78" s="247"/>
      <c r="D78" s="182">
        <v>446285388</v>
      </c>
      <c r="E78" s="182">
        <v>0</v>
      </c>
      <c r="F78" s="182">
        <v>0</v>
      </c>
      <c r="G78" s="182">
        <v>0</v>
      </c>
      <c r="H78" s="182">
        <f t="shared" si="9"/>
        <v>446285388</v>
      </c>
      <c r="I78" s="182">
        <v>0</v>
      </c>
      <c r="J78" s="182">
        <v>446285388</v>
      </c>
      <c r="K78" s="182">
        <f t="shared" si="10"/>
        <v>0</v>
      </c>
      <c r="L78" s="182">
        <v>0</v>
      </c>
      <c r="M78" s="182">
        <v>0</v>
      </c>
      <c r="N78" s="182">
        <f t="shared" si="13"/>
        <v>446285388</v>
      </c>
      <c r="O78" s="182">
        <v>0</v>
      </c>
      <c r="P78" s="182">
        <v>446285388</v>
      </c>
      <c r="Q78" s="182">
        <f t="shared" si="14"/>
        <v>0</v>
      </c>
      <c r="R78" s="182">
        <f t="shared" si="11"/>
        <v>0</v>
      </c>
      <c r="S78" s="182">
        <f t="shared" si="12"/>
        <v>0</v>
      </c>
      <c r="U78" s="335" t="s">
        <v>118</v>
      </c>
      <c r="V78" s="385" t="s">
        <v>93</v>
      </c>
      <c r="W78" s="387">
        <v>446285388</v>
      </c>
      <c r="X78" s="387">
        <v>0</v>
      </c>
      <c r="Y78" s="387">
        <v>0</v>
      </c>
      <c r="Z78" s="387">
        <v>0</v>
      </c>
      <c r="AA78" s="387">
        <v>0</v>
      </c>
      <c r="AB78" s="387">
        <v>0</v>
      </c>
      <c r="AC78" s="387">
        <v>1361164591.1781099</v>
      </c>
      <c r="AD78" s="387">
        <v>361000000</v>
      </c>
      <c r="AE78" s="387">
        <v>1000164591.1781099</v>
      </c>
      <c r="AF78" s="387">
        <v>0</v>
      </c>
      <c r="AG78" s="387">
        <v>361000000</v>
      </c>
      <c r="AH78" s="387">
        <v>361000000</v>
      </c>
      <c r="AI78" s="387">
        <v>0</v>
      </c>
      <c r="AJ78" s="387">
        <v>1000164591.1781099</v>
      </c>
      <c r="AK78" s="387">
        <v>0</v>
      </c>
      <c r="AL78" s="278"/>
      <c r="AM78" s="182">
        <f>(I77*(1+$AM$6))</f>
        <v>0</v>
      </c>
      <c r="AN78" s="182"/>
      <c r="AO78" s="182"/>
      <c r="AP78" s="182"/>
      <c r="AR78" s="296"/>
      <c r="AS78" s="297"/>
      <c r="AT78" s="333"/>
      <c r="AU78" s="281"/>
    </row>
    <row r="79" spans="1:47" x14ac:dyDescent="0.25">
      <c r="A79" s="14" t="s">
        <v>119</v>
      </c>
      <c r="B79" s="9" t="s">
        <v>55</v>
      </c>
      <c r="C79" s="341">
        <v>1139920238</v>
      </c>
      <c r="D79" s="10">
        <f>+D80+D81</f>
        <v>1677283651.1781099</v>
      </c>
      <c r="E79" s="10">
        <f t="shared" ref="E79:AO80" si="72">+E80+E81</f>
        <v>0</v>
      </c>
      <c r="F79" s="10">
        <f t="shared" si="72"/>
        <v>0</v>
      </c>
      <c r="G79" s="10">
        <f t="shared" si="72"/>
        <v>0</v>
      </c>
      <c r="H79" s="10">
        <f t="shared" ref="H79:H147" si="73">+D79+E79-F79+G79</f>
        <v>1677283651.1781099</v>
      </c>
      <c r="I79" s="10">
        <f t="shared" si="72"/>
        <v>0</v>
      </c>
      <c r="J79" s="10">
        <f t="shared" si="72"/>
        <v>316119060</v>
      </c>
      <c r="K79" s="10">
        <f t="shared" ref="K79:K147" si="74">+H79-J79</f>
        <v>1361164591.1781099</v>
      </c>
      <c r="L79" s="10">
        <f t="shared" si="72"/>
        <v>0</v>
      </c>
      <c r="M79" s="10">
        <f t="shared" si="72"/>
        <v>0</v>
      </c>
      <c r="N79" s="10">
        <f t="shared" si="13"/>
        <v>316119060</v>
      </c>
      <c r="O79" s="10">
        <f t="shared" si="72"/>
        <v>0</v>
      </c>
      <c r="P79" s="10">
        <f t="shared" si="72"/>
        <v>677119060</v>
      </c>
      <c r="Q79" s="10">
        <f t="shared" si="72"/>
        <v>361000000</v>
      </c>
      <c r="R79" s="10">
        <f t="shared" ref="R79:R147" si="75">+H79-P79</f>
        <v>1000164591.1781099</v>
      </c>
      <c r="S79" s="10">
        <f t="shared" si="72"/>
        <v>0</v>
      </c>
      <c r="T79" s="10">
        <f t="shared" si="72"/>
        <v>0</v>
      </c>
      <c r="U79" s="335" t="s">
        <v>119</v>
      </c>
      <c r="V79" s="385" t="s">
        <v>55</v>
      </c>
      <c r="W79" s="387">
        <v>316119060</v>
      </c>
      <c r="X79" s="387">
        <v>0</v>
      </c>
      <c r="Y79" s="387">
        <v>0</v>
      </c>
      <c r="Z79" s="387">
        <v>0</v>
      </c>
      <c r="AA79" s="387">
        <v>0</v>
      </c>
      <c r="AB79" s="387">
        <v>0</v>
      </c>
      <c r="AC79" s="387">
        <v>316119060</v>
      </c>
      <c r="AD79" s="387">
        <v>316119060</v>
      </c>
      <c r="AE79" s="387">
        <v>0</v>
      </c>
      <c r="AF79" s="387">
        <v>0</v>
      </c>
      <c r="AG79" s="387">
        <v>316119060</v>
      </c>
      <c r="AH79" s="387">
        <v>316119060</v>
      </c>
      <c r="AI79" s="387">
        <v>0</v>
      </c>
      <c r="AJ79" s="387">
        <v>0</v>
      </c>
      <c r="AK79" s="387">
        <v>0</v>
      </c>
      <c r="AL79" s="278"/>
      <c r="AM79" s="182">
        <f>(I78*(1+$AM$6))</f>
        <v>0</v>
      </c>
      <c r="AN79" s="182"/>
      <c r="AO79" s="182"/>
      <c r="AP79" s="182"/>
      <c r="AR79" s="296"/>
      <c r="AS79" s="297"/>
      <c r="AT79" s="333"/>
      <c r="AU79" s="281"/>
    </row>
    <row r="80" spans="1:47" s="4" customFormat="1" x14ac:dyDescent="0.25">
      <c r="A80" s="13" t="s">
        <v>120</v>
      </c>
      <c r="B80" s="1" t="s">
        <v>91</v>
      </c>
      <c r="C80" s="247">
        <v>1139920238</v>
      </c>
      <c r="D80" s="182">
        <v>1361164591.1781099</v>
      </c>
      <c r="E80" s="182">
        <v>0</v>
      </c>
      <c r="F80" s="182">
        <v>0</v>
      </c>
      <c r="G80" s="182">
        <v>0</v>
      </c>
      <c r="H80" s="182">
        <f t="shared" si="73"/>
        <v>1361164591.1781099</v>
      </c>
      <c r="I80" s="182">
        <v>0</v>
      </c>
      <c r="J80" s="182">
        <v>0</v>
      </c>
      <c r="K80" s="182">
        <f t="shared" si="74"/>
        <v>1361164591.1781099</v>
      </c>
      <c r="L80" s="182">
        <v>0</v>
      </c>
      <c r="M80" s="182">
        <v>0</v>
      </c>
      <c r="N80" s="182">
        <f t="shared" ref="N80:N148" si="76">+J80-M80</f>
        <v>0</v>
      </c>
      <c r="O80" s="182">
        <v>0</v>
      </c>
      <c r="P80" s="182">
        <v>361000000</v>
      </c>
      <c r="Q80" s="182">
        <f t="shared" ref="Q80:Q147" si="77">+P80-J80</f>
        <v>361000000</v>
      </c>
      <c r="R80" s="182">
        <f t="shared" si="75"/>
        <v>1000164591.1781099</v>
      </c>
      <c r="S80" s="182">
        <f t="shared" ref="S80:S147" si="78">+M80</f>
        <v>0</v>
      </c>
      <c r="T80"/>
      <c r="U80" s="335" t="s">
        <v>120</v>
      </c>
      <c r="V80" s="385" t="s">
        <v>91</v>
      </c>
      <c r="W80" s="387">
        <v>1361164591.1781099</v>
      </c>
      <c r="X80" s="387">
        <v>0</v>
      </c>
      <c r="Y80" s="387">
        <v>0</v>
      </c>
      <c r="Z80" s="387">
        <v>0</v>
      </c>
      <c r="AA80" s="387">
        <v>0</v>
      </c>
      <c r="AB80" s="387">
        <v>0</v>
      </c>
      <c r="AC80" s="387">
        <v>2332780066.8000002</v>
      </c>
      <c r="AD80" s="387">
        <v>1314886913</v>
      </c>
      <c r="AE80" s="387">
        <v>1017893153.8000002</v>
      </c>
      <c r="AF80" s="387">
        <v>517385173</v>
      </c>
      <c r="AG80" s="387">
        <v>797501740</v>
      </c>
      <c r="AH80" s="387">
        <v>1522006919</v>
      </c>
      <c r="AI80" s="387">
        <v>207120006</v>
      </c>
      <c r="AJ80" s="387">
        <v>810773147.80000019</v>
      </c>
      <c r="AK80" s="387">
        <v>0</v>
      </c>
      <c r="AL80" s="10"/>
      <c r="AM80" s="10">
        <f t="shared" si="72"/>
        <v>0</v>
      </c>
      <c r="AN80" s="10">
        <f t="shared" si="72"/>
        <v>0</v>
      </c>
      <c r="AO80" s="10">
        <f t="shared" si="72"/>
        <v>0</v>
      </c>
      <c r="AP80" s="10"/>
      <c r="AR80" s="294" t="s">
        <v>119</v>
      </c>
      <c r="AS80" s="295" t="s">
        <v>55</v>
      </c>
      <c r="AT80" s="332">
        <f t="shared" ref="AT80" si="79">+AT81</f>
        <v>1139920238</v>
      </c>
    </row>
    <row r="81" spans="1:47" s="4" customFormat="1" x14ac:dyDescent="0.25">
      <c r="A81" s="13" t="s">
        <v>121</v>
      </c>
      <c r="B81" s="1" t="s">
        <v>93</v>
      </c>
      <c r="C81" s="247"/>
      <c r="D81" s="182">
        <v>316119060</v>
      </c>
      <c r="E81" s="182">
        <v>0</v>
      </c>
      <c r="F81" s="182">
        <v>0</v>
      </c>
      <c r="G81" s="182">
        <v>0</v>
      </c>
      <c r="H81" s="182">
        <f t="shared" si="73"/>
        <v>316119060</v>
      </c>
      <c r="I81" s="182">
        <v>0</v>
      </c>
      <c r="J81" s="182">
        <v>316119060</v>
      </c>
      <c r="K81" s="182">
        <f t="shared" si="74"/>
        <v>0</v>
      </c>
      <c r="L81" s="182">
        <v>0</v>
      </c>
      <c r="M81" s="182">
        <v>0</v>
      </c>
      <c r="N81" s="182">
        <f t="shared" si="76"/>
        <v>316119060</v>
      </c>
      <c r="O81" s="182">
        <v>0</v>
      </c>
      <c r="P81" s="182">
        <v>316119060</v>
      </c>
      <c r="Q81" s="182">
        <f t="shared" si="77"/>
        <v>0</v>
      </c>
      <c r="R81" s="182">
        <f t="shared" si="75"/>
        <v>0</v>
      </c>
      <c r="S81" s="182">
        <f t="shared" si="78"/>
        <v>0</v>
      </c>
      <c r="T81"/>
      <c r="U81" s="335" t="s">
        <v>121</v>
      </c>
      <c r="V81" s="385" t="s">
        <v>93</v>
      </c>
      <c r="W81" s="387">
        <v>316119060</v>
      </c>
      <c r="X81" s="387">
        <v>0</v>
      </c>
      <c r="Y81" s="387">
        <v>0</v>
      </c>
      <c r="Z81" s="387">
        <v>0</v>
      </c>
      <c r="AA81" s="387">
        <v>0</v>
      </c>
      <c r="AB81" s="387">
        <v>0</v>
      </c>
      <c r="AC81" s="387">
        <v>2332780066.8000002</v>
      </c>
      <c r="AD81" s="387">
        <v>1314886913</v>
      </c>
      <c r="AE81" s="387">
        <v>1017893153.8000002</v>
      </c>
      <c r="AF81" s="387">
        <v>517385173</v>
      </c>
      <c r="AG81" s="387">
        <v>797501740</v>
      </c>
      <c r="AH81" s="387">
        <v>1522006919</v>
      </c>
      <c r="AI81" s="387">
        <v>207120006</v>
      </c>
      <c r="AJ81" s="387">
        <v>810773147.80000019</v>
      </c>
      <c r="AK81" s="387">
        <v>0</v>
      </c>
      <c r="AL81" s="278"/>
      <c r="AM81" s="182">
        <f>(I80*(1+$AM$6))</f>
        <v>0</v>
      </c>
      <c r="AN81" s="182"/>
      <c r="AO81" s="182"/>
      <c r="AP81" s="182"/>
      <c r="AQ81"/>
      <c r="AR81" s="296" t="s">
        <v>1683</v>
      </c>
      <c r="AS81" s="297" t="s">
        <v>55</v>
      </c>
      <c r="AT81" s="333">
        <v>1139920238</v>
      </c>
      <c r="AU81"/>
    </row>
    <row r="82" spans="1:47" x14ac:dyDescent="0.25">
      <c r="A82" s="14" t="s">
        <v>122</v>
      </c>
      <c r="B82" s="9" t="s">
        <v>58</v>
      </c>
      <c r="C82" s="341">
        <v>1735544970</v>
      </c>
      <c r="D82" s="10">
        <f>+D83</f>
        <v>2332780066.8000002</v>
      </c>
      <c r="E82" s="10">
        <f t="shared" ref="E82:AO83" si="80">+E83</f>
        <v>0</v>
      </c>
      <c r="F82" s="10">
        <f t="shared" si="80"/>
        <v>0</v>
      </c>
      <c r="G82" s="10">
        <f t="shared" si="80"/>
        <v>0</v>
      </c>
      <c r="H82" s="10">
        <f t="shared" si="73"/>
        <v>2332780066.8000002</v>
      </c>
      <c r="I82" s="10">
        <f t="shared" si="80"/>
        <v>0</v>
      </c>
      <c r="J82" s="10">
        <f t="shared" si="80"/>
        <v>956886913</v>
      </c>
      <c r="K82" s="10">
        <f t="shared" si="74"/>
        <v>1375893153.8000002</v>
      </c>
      <c r="L82" s="10">
        <f t="shared" si="80"/>
        <v>0</v>
      </c>
      <c r="M82" s="10">
        <f t="shared" si="80"/>
        <v>517385173</v>
      </c>
      <c r="N82" s="10">
        <f t="shared" si="76"/>
        <v>439501740</v>
      </c>
      <c r="O82" s="10">
        <f t="shared" si="80"/>
        <v>123459459</v>
      </c>
      <c r="P82" s="10">
        <f t="shared" si="80"/>
        <v>1522006919</v>
      </c>
      <c r="Q82" s="10">
        <f t="shared" si="80"/>
        <v>565120006</v>
      </c>
      <c r="R82" s="10">
        <f t="shared" si="75"/>
        <v>810773147.80000019</v>
      </c>
      <c r="S82" s="10">
        <f t="shared" si="80"/>
        <v>517385173</v>
      </c>
      <c r="T82" s="10">
        <f t="shared" si="80"/>
        <v>0</v>
      </c>
      <c r="U82" s="335" t="s">
        <v>122</v>
      </c>
      <c r="V82" s="385" t="s">
        <v>58</v>
      </c>
      <c r="W82" s="387">
        <v>2332780066.8000002</v>
      </c>
      <c r="X82" s="387">
        <v>0</v>
      </c>
      <c r="Y82" s="387">
        <v>0</v>
      </c>
      <c r="Z82" s="387">
        <v>0</v>
      </c>
      <c r="AA82" s="387">
        <v>0</v>
      </c>
      <c r="AB82" s="387">
        <v>0</v>
      </c>
      <c r="AC82" s="387">
        <v>1893278326.8</v>
      </c>
      <c r="AD82" s="387">
        <v>875385173</v>
      </c>
      <c r="AE82" s="387">
        <v>1017893153.8</v>
      </c>
      <c r="AF82" s="387">
        <v>517385173</v>
      </c>
      <c r="AG82" s="387">
        <v>358000000</v>
      </c>
      <c r="AH82" s="387">
        <v>1082505179</v>
      </c>
      <c r="AI82" s="387">
        <v>207120006</v>
      </c>
      <c r="AJ82" s="387">
        <v>810773147.79999995</v>
      </c>
      <c r="AK82" s="387">
        <v>0</v>
      </c>
      <c r="AL82" s="278"/>
      <c r="AM82" s="182">
        <f>(I81*(1+$AM$6))</f>
        <v>0</v>
      </c>
      <c r="AN82" s="182"/>
      <c r="AO82" s="182"/>
      <c r="AP82" s="182"/>
      <c r="AR82" s="296"/>
      <c r="AS82" s="297"/>
      <c r="AT82" s="333"/>
      <c r="AU82" s="281"/>
    </row>
    <row r="83" spans="1:47" x14ac:dyDescent="0.25">
      <c r="A83" s="14" t="s">
        <v>123</v>
      </c>
      <c r="B83" s="9" t="s">
        <v>58</v>
      </c>
      <c r="C83" s="341">
        <v>1735544970</v>
      </c>
      <c r="D83" s="10">
        <f>+D84+D85</f>
        <v>2332780066.8000002</v>
      </c>
      <c r="E83" s="10">
        <f t="shared" ref="E83:AO84" si="81">+E84+E85</f>
        <v>0</v>
      </c>
      <c r="F83" s="10">
        <f t="shared" si="81"/>
        <v>0</v>
      </c>
      <c r="G83" s="10">
        <f t="shared" si="81"/>
        <v>0</v>
      </c>
      <c r="H83" s="10">
        <f t="shared" si="73"/>
        <v>2332780066.8000002</v>
      </c>
      <c r="I83" s="10">
        <f t="shared" si="81"/>
        <v>0</v>
      </c>
      <c r="J83" s="10">
        <f t="shared" si="81"/>
        <v>956886913</v>
      </c>
      <c r="K83" s="10">
        <f t="shared" si="74"/>
        <v>1375893153.8000002</v>
      </c>
      <c r="L83" s="10">
        <f t="shared" si="81"/>
        <v>0</v>
      </c>
      <c r="M83" s="10">
        <f t="shared" si="81"/>
        <v>517385173</v>
      </c>
      <c r="N83" s="10">
        <f t="shared" si="76"/>
        <v>439501740</v>
      </c>
      <c r="O83" s="10">
        <f t="shared" si="81"/>
        <v>123459459</v>
      </c>
      <c r="P83" s="10">
        <f t="shared" si="81"/>
        <v>1522006919</v>
      </c>
      <c r="Q83" s="10">
        <f t="shared" si="81"/>
        <v>565120006</v>
      </c>
      <c r="R83" s="10">
        <f t="shared" si="75"/>
        <v>810773147.80000019</v>
      </c>
      <c r="S83" s="10">
        <f t="shared" si="81"/>
        <v>517385173</v>
      </c>
      <c r="T83" s="10">
        <f t="shared" si="81"/>
        <v>0</v>
      </c>
      <c r="U83" s="335" t="s">
        <v>123</v>
      </c>
      <c r="V83" s="385" t="s">
        <v>58</v>
      </c>
      <c r="W83" s="387">
        <v>2332780066.8000002</v>
      </c>
      <c r="X83" s="387">
        <v>0</v>
      </c>
      <c r="Y83" s="387">
        <v>0</v>
      </c>
      <c r="Z83" s="387">
        <v>0</v>
      </c>
      <c r="AA83" s="387">
        <v>0</v>
      </c>
      <c r="AB83" s="387">
        <v>0</v>
      </c>
      <c r="AC83" s="387">
        <v>439501740</v>
      </c>
      <c r="AD83" s="387">
        <v>439501740</v>
      </c>
      <c r="AE83" s="387">
        <v>0</v>
      </c>
      <c r="AF83" s="387">
        <v>0</v>
      </c>
      <c r="AG83" s="387">
        <v>439501740</v>
      </c>
      <c r="AH83" s="387">
        <v>439501740</v>
      </c>
      <c r="AI83" s="387">
        <v>0</v>
      </c>
      <c r="AJ83" s="387">
        <v>0</v>
      </c>
      <c r="AK83" s="387">
        <v>0</v>
      </c>
      <c r="AL83" s="10"/>
      <c r="AM83" s="10">
        <f t="shared" si="80"/>
        <v>0</v>
      </c>
      <c r="AN83" s="10">
        <f t="shared" si="80"/>
        <v>0</v>
      </c>
      <c r="AO83" s="10">
        <f t="shared" si="80"/>
        <v>0</v>
      </c>
      <c r="AP83" s="10"/>
      <c r="AQ83" s="4"/>
      <c r="AR83" s="294" t="s">
        <v>122</v>
      </c>
      <c r="AS83" s="295" t="s">
        <v>58</v>
      </c>
      <c r="AT83" s="332">
        <f t="shared" ref="AT83" si="82">+AT84</f>
        <v>1735544970</v>
      </c>
      <c r="AU83" s="4"/>
    </row>
    <row r="84" spans="1:47" s="4" customFormat="1" x14ac:dyDescent="0.25">
      <c r="A84" s="13" t="s">
        <v>124</v>
      </c>
      <c r="B84" s="1" t="s">
        <v>91</v>
      </c>
      <c r="C84" s="247"/>
      <c r="D84" s="182">
        <v>1893278326.8</v>
      </c>
      <c r="E84" s="182">
        <v>0</v>
      </c>
      <c r="F84" s="182">
        <v>0</v>
      </c>
      <c r="G84" s="182">
        <v>0</v>
      </c>
      <c r="H84" s="182">
        <f t="shared" si="73"/>
        <v>1893278326.8</v>
      </c>
      <c r="I84" s="182">
        <v>0</v>
      </c>
      <c r="J84" s="182">
        <v>517385173</v>
      </c>
      <c r="K84" s="182">
        <f t="shared" si="74"/>
        <v>1375893153.8</v>
      </c>
      <c r="L84" s="182">
        <v>0</v>
      </c>
      <c r="M84" s="182">
        <v>517385173</v>
      </c>
      <c r="N84" s="182">
        <f t="shared" si="76"/>
        <v>0</v>
      </c>
      <c r="O84" s="182">
        <v>123459459</v>
      </c>
      <c r="P84" s="182">
        <v>1082505179</v>
      </c>
      <c r="Q84" s="182">
        <f t="shared" si="77"/>
        <v>565120006</v>
      </c>
      <c r="R84" s="182">
        <f t="shared" si="75"/>
        <v>810773147.79999995</v>
      </c>
      <c r="S84" s="182">
        <f t="shared" si="78"/>
        <v>517385173</v>
      </c>
      <c r="T84"/>
      <c r="U84" s="335" t="s">
        <v>124</v>
      </c>
      <c r="V84" s="385" t="s">
        <v>91</v>
      </c>
      <c r="W84" s="387">
        <v>1893278326.8</v>
      </c>
      <c r="X84" s="387">
        <v>0</v>
      </c>
      <c r="Y84" s="387">
        <v>0</v>
      </c>
      <c r="Z84" s="387">
        <v>0</v>
      </c>
      <c r="AA84" s="387">
        <v>0</v>
      </c>
      <c r="AB84" s="387">
        <v>0</v>
      </c>
      <c r="AC84" s="387">
        <v>1128262251.4344001</v>
      </c>
      <c r="AD84" s="387">
        <v>404560000</v>
      </c>
      <c r="AE84" s="387">
        <v>723702251.43440008</v>
      </c>
      <c r="AF84" s="387">
        <v>0</v>
      </c>
      <c r="AG84" s="387">
        <v>404560000</v>
      </c>
      <c r="AH84" s="387">
        <v>504560000</v>
      </c>
      <c r="AI84" s="387">
        <v>100000000</v>
      </c>
      <c r="AJ84" s="387">
        <v>623702251.43440008</v>
      </c>
      <c r="AK84" s="387">
        <v>0</v>
      </c>
      <c r="AL84" s="10"/>
      <c r="AM84" s="10">
        <f t="shared" si="81"/>
        <v>0</v>
      </c>
      <c r="AN84" s="10">
        <f t="shared" si="81"/>
        <v>0</v>
      </c>
      <c r="AO84" s="10">
        <f t="shared" si="81"/>
        <v>0</v>
      </c>
      <c r="AP84" s="10"/>
      <c r="AR84" s="296" t="s">
        <v>123</v>
      </c>
      <c r="AS84" s="297" t="s">
        <v>58</v>
      </c>
      <c r="AT84" s="333">
        <v>1735544970</v>
      </c>
      <c r="AU84"/>
    </row>
    <row r="85" spans="1:47" s="4" customFormat="1" x14ac:dyDescent="0.25">
      <c r="A85" s="13" t="s">
        <v>125</v>
      </c>
      <c r="B85" s="1" t="s">
        <v>93</v>
      </c>
      <c r="C85" s="247"/>
      <c r="D85" s="182">
        <v>439501740</v>
      </c>
      <c r="E85" s="182">
        <v>0</v>
      </c>
      <c r="F85" s="182">
        <v>0</v>
      </c>
      <c r="G85" s="182">
        <v>0</v>
      </c>
      <c r="H85" s="182">
        <f t="shared" si="73"/>
        <v>439501740</v>
      </c>
      <c r="I85" s="182">
        <v>0</v>
      </c>
      <c r="J85" s="182">
        <v>439501740</v>
      </c>
      <c r="K85" s="182">
        <f t="shared" si="74"/>
        <v>0</v>
      </c>
      <c r="L85" s="182">
        <v>0</v>
      </c>
      <c r="M85" s="182">
        <v>0</v>
      </c>
      <c r="N85" s="182">
        <f t="shared" si="76"/>
        <v>439501740</v>
      </c>
      <c r="O85" s="182">
        <v>0</v>
      </c>
      <c r="P85" s="182">
        <v>439501740</v>
      </c>
      <c r="Q85" s="182">
        <f t="shared" si="77"/>
        <v>0</v>
      </c>
      <c r="R85" s="182">
        <f t="shared" si="75"/>
        <v>0</v>
      </c>
      <c r="S85" s="182">
        <f t="shared" si="78"/>
        <v>0</v>
      </c>
      <c r="T85"/>
      <c r="U85" s="335" t="s">
        <v>125</v>
      </c>
      <c r="V85" s="385" t="s">
        <v>93</v>
      </c>
      <c r="W85" s="387">
        <v>439501740</v>
      </c>
      <c r="X85" s="387">
        <v>0</v>
      </c>
      <c r="Y85" s="387">
        <v>0</v>
      </c>
      <c r="Z85" s="387">
        <v>0</v>
      </c>
      <c r="AA85" s="387">
        <v>0</v>
      </c>
      <c r="AB85" s="387">
        <v>0</v>
      </c>
      <c r="AC85" s="387">
        <v>1128262251.4344001</v>
      </c>
      <c r="AD85" s="387">
        <v>404560000</v>
      </c>
      <c r="AE85" s="387">
        <v>723702251.43440008</v>
      </c>
      <c r="AF85" s="387">
        <v>0</v>
      </c>
      <c r="AG85" s="387">
        <v>404560000</v>
      </c>
      <c r="AH85" s="387">
        <v>504560000</v>
      </c>
      <c r="AI85" s="387">
        <v>100000000</v>
      </c>
      <c r="AJ85" s="387">
        <v>623702251.43440008</v>
      </c>
      <c r="AK85" s="387">
        <v>0</v>
      </c>
      <c r="AL85" s="278"/>
      <c r="AM85" s="182">
        <f>(I84*(1+$AM$6))</f>
        <v>0</v>
      </c>
      <c r="AN85" s="182"/>
      <c r="AO85" s="182"/>
      <c r="AP85" s="182"/>
      <c r="AQ85"/>
      <c r="AR85" s="296"/>
      <c r="AS85" s="297"/>
      <c r="AT85" s="333"/>
      <c r="AU85" s="281"/>
    </row>
    <row r="86" spans="1:47" x14ac:dyDescent="0.25">
      <c r="A86" s="14" t="s">
        <v>126</v>
      </c>
      <c r="B86" s="9" t="s">
        <v>61</v>
      </c>
      <c r="C86" s="341">
        <v>935566121</v>
      </c>
      <c r="D86" s="10">
        <f>+D87</f>
        <v>1128262251.4344001</v>
      </c>
      <c r="E86" s="10">
        <f t="shared" ref="E86:AO87" si="83">+E87</f>
        <v>0</v>
      </c>
      <c r="F86" s="10">
        <f t="shared" si="83"/>
        <v>0</v>
      </c>
      <c r="G86" s="10">
        <f t="shared" si="83"/>
        <v>0</v>
      </c>
      <c r="H86" s="10">
        <f t="shared" si="73"/>
        <v>1128262251.4344001</v>
      </c>
      <c r="I86" s="10">
        <f t="shared" si="83"/>
        <v>0</v>
      </c>
      <c r="J86" s="10">
        <f t="shared" si="83"/>
        <v>154560000</v>
      </c>
      <c r="K86" s="10">
        <f t="shared" si="74"/>
        <v>973702251.43440008</v>
      </c>
      <c r="L86" s="10">
        <f t="shared" si="83"/>
        <v>0</v>
      </c>
      <c r="M86" s="10">
        <f t="shared" si="83"/>
        <v>0</v>
      </c>
      <c r="N86" s="10">
        <f t="shared" si="76"/>
        <v>154560000</v>
      </c>
      <c r="O86" s="10">
        <f t="shared" si="83"/>
        <v>100000000</v>
      </c>
      <c r="P86" s="10">
        <f t="shared" si="83"/>
        <v>504560000</v>
      </c>
      <c r="Q86" s="10">
        <f t="shared" si="83"/>
        <v>350000000</v>
      </c>
      <c r="R86" s="10">
        <f t="shared" si="75"/>
        <v>623702251.43440008</v>
      </c>
      <c r="S86" s="10">
        <f t="shared" si="83"/>
        <v>0</v>
      </c>
      <c r="T86" s="10">
        <f t="shared" si="83"/>
        <v>0</v>
      </c>
      <c r="U86" s="335" t="s">
        <v>126</v>
      </c>
      <c r="V86" s="385" t="s">
        <v>61</v>
      </c>
      <c r="W86" s="387">
        <v>1128262251.4344001</v>
      </c>
      <c r="X86" s="387">
        <v>0</v>
      </c>
      <c r="Y86" s="387">
        <v>0</v>
      </c>
      <c r="Z86" s="387">
        <v>0</v>
      </c>
      <c r="AA86" s="387">
        <v>0</v>
      </c>
      <c r="AB86" s="387">
        <v>0</v>
      </c>
      <c r="AC86" s="387">
        <v>973702251.43439996</v>
      </c>
      <c r="AD86" s="387">
        <v>250000000</v>
      </c>
      <c r="AE86" s="387">
        <v>723702251.43439996</v>
      </c>
      <c r="AF86" s="387">
        <v>0</v>
      </c>
      <c r="AG86" s="387">
        <v>250000000</v>
      </c>
      <c r="AH86" s="387">
        <v>350000000</v>
      </c>
      <c r="AI86" s="387">
        <v>100000000</v>
      </c>
      <c r="AJ86" s="387">
        <v>623702251.43439996</v>
      </c>
      <c r="AK86" s="387">
        <v>0</v>
      </c>
      <c r="AL86" s="278"/>
      <c r="AM86" s="182">
        <f>(I85*(1+$AM$6))</f>
        <v>0</v>
      </c>
      <c r="AN86" s="182"/>
      <c r="AO86" s="182"/>
      <c r="AP86" s="182"/>
      <c r="AR86" s="296"/>
      <c r="AS86" s="297"/>
      <c r="AT86" s="333"/>
      <c r="AU86" s="281"/>
    </row>
    <row r="87" spans="1:47" x14ac:dyDescent="0.25">
      <c r="A87" s="14" t="s">
        <v>127</v>
      </c>
      <c r="B87" s="9" t="s">
        <v>61</v>
      </c>
      <c r="C87" s="341">
        <v>935566121</v>
      </c>
      <c r="D87" s="10">
        <f>+D88+D89</f>
        <v>1128262251.4344001</v>
      </c>
      <c r="E87" s="10">
        <f t="shared" ref="E87:AO88" si="84">+E88+E89</f>
        <v>0</v>
      </c>
      <c r="F87" s="10">
        <f t="shared" si="84"/>
        <v>0</v>
      </c>
      <c r="G87" s="10">
        <f t="shared" si="84"/>
        <v>0</v>
      </c>
      <c r="H87" s="10">
        <f t="shared" si="73"/>
        <v>1128262251.4344001</v>
      </c>
      <c r="I87" s="10">
        <f t="shared" si="84"/>
        <v>0</v>
      </c>
      <c r="J87" s="10">
        <f t="shared" si="84"/>
        <v>154560000</v>
      </c>
      <c r="K87" s="10">
        <f t="shared" si="74"/>
        <v>973702251.43440008</v>
      </c>
      <c r="L87" s="10">
        <f t="shared" si="84"/>
        <v>0</v>
      </c>
      <c r="M87" s="10">
        <f t="shared" si="84"/>
        <v>0</v>
      </c>
      <c r="N87" s="10">
        <f t="shared" si="76"/>
        <v>154560000</v>
      </c>
      <c r="O87" s="10">
        <f t="shared" si="84"/>
        <v>100000000</v>
      </c>
      <c r="P87" s="10">
        <f t="shared" si="84"/>
        <v>504560000</v>
      </c>
      <c r="Q87" s="10">
        <f t="shared" si="84"/>
        <v>350000000</v>
      </c>
      <c r="R87" s="10">
        <f t="shared" si="75"/>
        <v>623702251.43440008</v>
      </c>
      <c r="S87" s="10">
        <f t="shared" si="84"/>
        <v>0</v>
      </c>
      <c r="T87" s="10">
        <f t="shared" si="84"/>
        <v>0</v>
      </c>
      <c r="U87" s="335" t="s">
        <v>127</v>
      </c>
      <c r="V87" s="385" t="s">
        <v>61</v>
      </c>
      <c r="W87" s="387">
        <v>1128262251.4344001</v>
      </c>
      <c r="X87" s="387">
        <v>0</v>
      </c>
      <c r="Y87" s="387">
        <v>0</v>
      </c>
      <c r="Z87" s="387">
        <v>0</v>
      </c>
      <c r="AA87" s="387">
        <v>0</v>
      </c>
      <c r="AB87" s="387">
        <v>0</v>
      </c>
      <c r="AC87" s="387">
        <v>154560000</v>
      </c>
      <c r="AD87" s="387">
        <v>154560000</v>
      </c>
      <c r="AE87" s="387">
        <v>0</v>
      </c>
      <c r="AF87" s="387">
        <v>0</v>
      </c>
      <c r="AG87" s="387">
        <v>154560000</v>
      </c>
      <c r="AH87" s="387">
        <v>154560000</v>
      </c>
      <c r="AI87" s="387">
        <v>0</v>
      </c>
      <c r="AJ87" s="387">
        <v>0</v>
      </c>
      <c r="AK87" s="387">
        <v>0</v>
      </c>
      <c r="AL87" s="10"/>
      <c r="AM87" s="10">
        <f t="shared" si="83"/>
        <v>0</v>
      </c>
      <c r="AN87" s="10">
        <f t="shared" si="83"/>
        <v>0</v>
      </c>
      <c r="AO87" s="10">
        <f t="shared" si="83"/>
        <v>0</v>
      </c>
      <c r="AP87" s="10"/>
      <c r="AQ87" s="4"/>
      <c r="AR87" s="294" t="s">
        <v>126</v>
      </c>
      <c r="AS87" s="295" t="s">
        <v>61</v>
      </c>
      <c r="AT87" s="332">
        <f t="shared" ref="AT87" si="85">+AT88</f>
        <v>935566121</v>
      </c>
    </row>
    <row r="88" spans="1:47" s="4" customFormat="1" x14ac:dyDescent="0.25">
      <c r="A88" s="13" t="s">
        <v>128</v>
      </c>
      <c r="B88" s="1" t="s">
        <v>91</v>
      </c>
      <c r="C88" s="247"/>
      <c r="D88" s="182">
        <v>973702251.43439996</v>
      </c>
      <c r="E88" s="182">
        <v>0</v>
      </c>
      <c r="F88" s="182">
        <v>0</v>
      </c>
      <c r="G88" s="182">
        <v>0</v>
      </c>
      <c r="H88" s="182">
        <f t="shared" si="73"/>
        <v>973702251.43439996</v>
      </c>
      <c r="I88" s="182">
        <v>0</v>
      </c>
      <c r="J88" s="182">
        <v>0</v>
      </c>
      <c r="K88" s="182">
        <f t="shared" si="74"/>
        <v>973702251.43439996</v>
      </c>
      <c r="L88" s="182">
        <v>0</v>
      </c>
      <c r="M88" s="182">
        <v>0</v>
      </c>
      <c r="N88" s="182">
        <f t="shared" si="76"/>
        <v>0</v>
      </c>
      <c r="O88" s="182">
        <v>100000000</v>
      </c>
      <c r="P88" s="182">
        <v>350000000</v>
      </c>
      <c r="Q88" s="182">
        <f t="shared" si="77"/>
        <v>350000000</v>
      </c>
      <c r="R88" s="182">
        <f t="shared" si="75"/>
        <v>623702251.43439996</v>
      </c>
      <c r="S88" s="182">
        <f t="shared" si="78"/>
        <v>0</v>
      </c>
      <c r="T88"/>
      <c r="U88" s="335" t="s">
        <v>128</v>
      </c>
      <c r="V88" s="385" t="s">
        <v>91</v>
      </c>
      <c r="W88" s="387">
        <v>973702251.43439996</v>
      </c>
      <c r="X88" s="387">
        <v>0</v>
      </c>
      <c r="Y88" s="387">
        <v>0</v>
      </c>
      <c r="Z88" s="387">
        <v>0</v>
      </c>
      <c r="AA88" s="387">
        <v>0</v>
      </c>
      <c r="AB88" s="387">
        <v>0</v>
      </c>
      <c r="AC88" s="387">
        <v>1041859065.391893</v>
      </c>
      <c r="AD88" s="387">
        <v>456693580</v>
      </c>
      <c r="AE88" s="387">
        <v>585165485.39189303</v>
      </c>
      <c r="AF88" s="387">
        <v>0</v>
      </c>
      <c r="AG88" s="387">
        <v>456693580</v>
      </c>
      <c r="AH88" s="387">
        <v>458460000</v>
      </c>
      <c r="AI88" s="387">
        <v>1766420</v>
      </c>
      <c r="AJ88" s="387">
        <v>583399065.39189303</v>
      </c>
      <c r="AK88" s="387">
        <v>0</v>
      </c>
      <c r="AL88" s="10"/>
      <c r="AM88" s="10">
        <f t="shared" si="84"/>
        <v>0</v>
      </c>
      <c r="AN88" s="10">
        <f t="shared" si="84"/>
        <v>0</v>
      </c>
      <c r="AO88" s="10">
        <f t="shared" si="84"/>
        <v>0</v>
      </c>
      <c r="AP88" s="10"/>
      <c r="AR88" s="296" t="s">
        <v>127</v>
      </c>
      <c r="AS88" s="297" t="s">
        <v>61</v>
      </c>
      <c r="AT88" s="333">
        <v>935566121</v>
      </c>
    </row>
    <row r="89" spans="1:47" s="4" customFormat="1" x14ac:dyDescent="0.25">
      <c r="A89" s="13" t="s">
        <v>129</v>
      </c>
      <c r="B89" s="1" t="s">
        <v>93</v>
      </c>
      <c r="C89" s="247"/>
      <c r="D89" s="182">
        <v>154560000</v>
      </c>
      <c r="E89" s="182">
        <v>0</v>
      </c>
      <c r="F89" s="182">
        <v>0</v>
      </c>
      <c r="G89" s="182">
        <v>0</v>
      </c>
      <c r="H89" s="182">
        <f t="shared" si="73"/>
        <v>154560000</v>
      </c>
      <c r="I89" s="182">
        <v>0</v>
      </c>
      <c r="J89" s="182">
        <v>154560000</v>
      </c>
      <c r="K89" s="182">
        <f t="shared" si="74"/>
        <v>0</v>
      </c>
      <c r="L89" s="182">
        <v>0</v>
      </c>
      <c r="M89" s="182">
        <v>0</v>
      </c>
      <c r="N89" s="182">
        <f t="shared" si="76"/>
        <v>154560000</v>
      </c>
      <c r="O89" s="182">
        <v>0</v>
      </c>
      <c r="P89" s="182">
        <v>154560000</v>
      </c>
      <c r="Q89" s="182">
        <f t="shared" si="77"/>
        <v>0</v>
      </c>
      <c r="R89" s="182">
        <f t="shared" si="75"/>
        <v>0</v>
      </c>
      <c r="S89" s="182">
        <f t="shared" si="78"/>
        <v>0</v>
      </c>
      <c r="T89"/>
      <c r="U89" s="335" t="s">
        <v>129</v>
      </c>
      <c r="V89" s="385" t="s">
        <v>93</v>
      </c>
      <c r="W89" s="387">
        <v>154560000</v>
      </c>
      <c r="X89" s="387">
        <v>0</v>
      </c>
      <c r="Y89" s="387">
        <v>0</v>
      </c>
      <c r="Z89" s="387">
        <v>0</v>
      </c>
      <c r="AA89" s="387">
        <v>0</v>
      </c>
      <c r="AB89" s="387">
        <v>0</v>
      </c>
      <c r="AC89" s="387">
        <v>1041859065.391893</v>
      </c>
      <c r="AD89" s="387">
        <v>456693580</v>
      </c>
      <c r="AE89" s="387">
        <v>585165485.39189303</v>
      </c>
      <c r="AF89" s="387">
        <v>0</v>
      </c>
      <c r="AG89" s="387">
        <v>456693580</v>
      </c>
      <c r="AH89" s="387">
        <v>458460000</v>
      </c>
      <c r="AI89" s="387">
        <v>1766420</v>
      </c>
      <c r="AJ89" s="387">
        <v>583399065.39189303</v>
      </c>
      <c r="AK89" s="387">
        <v>0</v>
      </c>
      <c r="AL89" s="278"/>
      <c r="AM89" s="182">
        <f>(I88*(1+$AM$6))</f>
        <v>0</v>
      </c>
      <c r="AN89" s="182"/>
      <c r="AO89" s="182"/>
      <c r="AP89" s="182"/>
      <c r="AQ89"/>
      <c r="AR89" s="296"/>
      <c r="AS89" s="297"/>
      <c r="AT89" s="333"/>
    </row>
    <row r="90" spans="1:47" x14ac:dyDescent="0.25">
      <c r="A90" s="14" t="s">
        <v>130</v>
      </c>
      <c r="B90" s="9" t="s">
        <v>64</v>
      </c>
      <c r="C90" s="341">
        <v>754344752</v>
      </c>
      <c r="D90" s="10">
        <f>+D91</f>
        <v>1041859065.391893</v>
      </c>
      <c r="E90" s="10">
        <f t="shared" ref="E90:AO91" si="86">+E91</f>
        <v>0</v>
      </c>
      <c r="F90" s="10">
        <f t="shared" si="86"/>
        <v>0</v>
      </c>
      <c r="G90" s="10">
        <f t="shared" si="86"/>
        <v>0</v>
      </c>
      <c r="H90" s="10">
        <f t="shared" si="73"/>
        <v>1041859065.391893</v>
      </c>
      <c r="I90" s="10">
        <f t="shared" si="86"/>
        <v>0</v>
      </c>
      <c r="J90" s="10">
        <f t="shared" si="86"/>
        <v>106693580</v>
      </c>
      <c r="K90" s="10">
        <f t="shared" si="74"/>
        <v>935165485.39189303</v>
      </c>
      <c r="L90" s="10">
        <f t="shared" si="86"/>
        <v>0</v>
      </c>
      <c r="M90" s="10">
        <f t="shared" si="86"/>
        <v>0</v>
      </c>
      <c r="N90" s="10">
        <f t="shared" si="76"/>
        <v>106693580</v>
      </c>
      <c r="O90" s="10">
        <f t="shared" si="86"/>
        <v>0</v>
      </c>
      <c r="P90" s="10">
        <f t="shared" si="86"/>
        <v>458460000</v>
      </c>
      <c r="Q90" s="10">
        <f t="shared" si="86"/>
        <v>351766420</v>
      </c>
      <c r="R90" s="10">
        <f t="shared" si="75"/>
        <v>583399065.39189303</v>
      </c>
      <c r="S90" s="10">
        <f t="shared" si="86"/>
        <v>0</v>
      </c>
      <c r="T90" s="10">
        <f t="shared" si="86"/>
        <v>0</v>
      </c>
      <c r="U90" s="335" t="s">
        <v>130</v>
      </c>
      <c r="V90" s="385" t="s">
        <v>64</v>
      </c>
      <c r="W90" s="387">
        <v>1041859065.391893</v>
      </c>
      <c r="X90" s="387">
        <v>0</v>
      </c>
      <c r="Y90" s="387">
        <v>0</v>
      </c>
      <c r="Z90" s="387">
        <v>0</v>
      </c>
      <c r="AA90" s="387">
        <v>0</v>
      </c>
      <c r="AB90" s="387">
        <v>0</v>
      </c>
      <c r="AC90" s="387">
        <v>933399065.39189303</v>
      </c>
      <c r="AD90" s="387">
        <v>350000000</v>
      </c>
      <c r="AE90" s="387">
        <v>583399065.39189303</v>
      </c>
      <c r="AF90" s="387">
        <v>0</v>
      </c>
      <c r="AG90" s="387">
        <v>350000000</v>
      </c>
      <c r="AH90" s="387">
        <v>350000000</v>
      </c>
      <c r="AI90" s="387">
        <v>0</v>
      </c>
      <c r="AJ90" s="387">
        <v>583399065.39189303</v>
      </c>
      <c r="AK90" s="387">
        <v>0</v>
      </c>
      <c r="AL90" s="278"/>
      <c r="AM90" s="182">
        <f>(I89*(1+$AM$6))</f>
        <v>0</v>
      </c>
      <c r="AN90" s="182"/>
      <c r="AO90" s="182"/>
      <c r="AP90" s="182"/>
      <c r="AR90" s="296"/>
      <c r="AS90" s="297"/>
      <c r="AT90" s="333"/>
      <c r="AU90" s="4"/>
    </row>
    <row r="91" spans="1:47" x14ac:dyDescent="0.25">
      <c r="A91" s="14" t="s">
        <v>131</v>
      </c>
      <c r="B91" s="9" t="s">
        <v>64</v>
      </c>
      <c r="C91" s="341">
        <v>754344752</v>
      </c>
      <c r="D91" s="10">
        <f>+D92+D93</f>
        <v>1041859065.391893</v>
      </c>
      <c r="E91" s="10">
        <f t="shared" ref="E91:AO92" si="87">+E92+E93</f>
        <v>0</v>
      </c>
      <c r="F91" s="10">
        <f t="shared" si="87"/>
        <v>0</v>
      </c>
      <c r="G91" s="10">
        <f t="shared" si="87"/>
        <v>0</v>
      </c>
      <c r="H91" s="10">
        <f t="shared" si="73"/>
        <v>1041859065.391893</v>
      </c>
      <c r="I91" s="10">
        <f t="shared" si="87"/>
        <v>0</v>
      </c>
      <c r="J91" s="10">
        <f t="shared" si="87"/>
        <v>106693580</v>
      </c>
      <c r="K91" s="10">
        <f t="shared" si="74"/>
        <v>935165485.39189303</v>
      </c>
      <c r="L91" s="10">
        <f t="shared" si="87"/>
        <v>0</v>
      </c>
      <c r="M91" s="10">
        <f t="shared" si="87"/>
        <v>0</v>
      </c>
      <c r="N91" s="10">
        <f t="shared" si="76"/>
        <v>106693580</v>
      </c>
      <c r="O91" s="10">
        <f t="shared" si="87"/>
        <v>0</v>
      </c>
      <c r="P91" s="10">
        <f t="shared" si="87"/>
        <v>458460000</v>
      </c>
      <c r="Q91" s="10">
        <f t="shared" si="87"/>
        <v>351766420</v>
      </c>
      <c r="R91" s="10">
        <f t="shared" si="75"/>
        <v>583399065.39189303</v>
      </c>
      <c r="S91" s="10">
        <f t="shared" si="87"/>
        <v>0</v>
      </c>
      <c r="T91" s="10">
        <f t="shared" si="87"/>
        <v>0</v>
      </c>
      <c r="U91" s="335" t="s">
        <v>131</v>
      </c>
      <c r="V91" s="385" t="s">
        <v>64</v>
      </c>
      <c r="W91" s="387">
        <v>1041859065.391893</v>
      </c>
      <c r="X91" s="387">
        <v>0</v>
      </c>
      <c r="Y91" s="387">
        <v>0</v>
      </c>
      <c r="Z91" s="387">
        <v>0</v>
      </c>
      <c r="AA91" s="387">
        <v>0</v>
      </c>
      <c r="AB91" s="387">
        <v>0</v>
      </c>
      <c r="AC91" s="387">
        <v>108460000</v>
      </c>
      <c r="AD91" s="387">
        <v>106693580</v>
      </c>
      <c r="AE91" s="387">
        <v>1766420</v>
      </c>
      <c r="AF91" s="387">
        <v>0</v>
      </c>
      <c r="AG91" s="387">
        <v>106693580</v>
      </c>
      <c r="AH91" s="387">
        <v>108460000</v>
      </c>
      <c r="AI91" s="387">
        <v>1766420</v>
      </c>
      <c r="AJ91" s="387">
        <v>0</v>
      </c>
      <c r="AK91" s="387">
        <v>0</v>
      </c>
      <c r="AL91" s="10"/>
      <c r="AM91" s="10">
        <f t="shared" si="86"/>
        <v>0</v>
      </c>
      <c r="AN91" s="10">
        <f t="shared" si="86"/>
        <v>0</v>
      </c>
      <c r="AO91" s="10">
        <f t="shared" si="86"/>
        <v>0</v>
      </c>
      <c r="AP91" s="10"/>
      <c r="AQ91" s="4"/>
      <c r="AR91" s="294" t="s">
        <v>130</v>
      </c>
      <c r="AS91" s="295" t="s">
        <v>64</v>
      </c>
      <c r="AT91" s="332">
        <f t="shared" ref="AT91" si="88">+AT92</f>
        <v>754344752</v>
      </c>
    </row>
    <row r="92" spans="1:47" s="4" customFormat="1" x14ac:dyDescent="0.25">
      <c r="A92" s="13" t="s">
        <v>132</v>
      </c>
      <c r="B92" s="1" t="s">
        <v>91</v>
      </c>
      <c r="C92" s="247"/>
      <c r="D92" s="182">
        <v>933399065.39189303</v>
      </c>
      <c r="E92" s="182">
        <v>0</v>
      </c>
      <c r="F92" s="182">
        <v>0</v>
      </c>
      <c r="G92" s="182">
        <v>0</v>
      </c>
      <c r="H92" s="182">
        <f t="shared" si="73"/>
        <v>933399065.39189303</v>
      </c>
      <c r="I92" s="182">
        <v>0</v>
      </c>
      <c r="J92" s="182">
        <v>0</v>
      </c>
      <c r="K92" s="182">
        <f t="shared" si="74"/>
        <v>933399065.39189303</v>
      </c>
      <c r="L92" s="182">
        <v>0</v>
      </c>
      <c r="M92" s="182">
        <v>0</v>
      </c>
      <c r="N92" s="182">
        <f t="shared" si="76"/>
        <v>0</v>
      </c>
      <c r="O92" s="182">
        <v>0</v>
      </c>
      <c r="P92" s="182">
        <v>350000000</v>
      </c>
      <c r="Q92" s="182">
        <f t="shared" si="77"/>
        <v>350000000</v>
      </c>
      <c r="R92" s="182">
        <f t="shared" si="75"/>
        <v>583399065.39189303</v>
      </c>
      <c r="S92" s="182">
        <f t="shared" si="78"/>
        <v>0</v>
      </c>
      <c r="T92"/>
      <c r="U92" s="335" t="s">
        <v>132</v>
      </c>
      <c r="V92" s="385" t="s">
        <v>91</v>
      </c>
      <c r="W92" s="387">
        <v>933399065.39189303</v>
      </c>
      <c r="X92" s="387">
        <v>0</v>
      </c>
      <c r="Y92" s="387">
        <v>0</v>
      </c>
      <c r="Z92" s="387">
        <v>0</v>
      </c>
      <c r="AA92" s="387">
        <v>0</v>
      </c>
      <c r="AB92" s="387">
        <v>0</v>
      </c>
      <c r="AC92" s="387">
        <v>642472849.07579994</v>
      </c>
      <c r="AD92" s="387">
        <v>150000000</v>
      </c>
      <c r="AE92" s="387">
        <v>492472849.07579994</v>
      </c>
      <c r="AF92" s="387">
        <v>0</v>
      </c>
      <c r="AG92" s="387">
        <v>150000000</v>
      </c>
      <c r="AH92" s="387">
        <v>150000000</v>
      </c>
      <c r="AI92" s="387">
        <v>0</v>
      </c>
      <c r="AJ92" s="387">
        <v>492472849.07579994</v>
      </c>
      <c r="AK92" s="387">
        <v>0</v>
      </c>
      <c r="AL92" s="10"/>
      <c r="AM92" s="10">
        <f t="shared" si="87"/>
        <v>0</v>
      </c>
      <c r="AN92" s="10">
        <f t="shared" si="87"/>
        <v>0</v>
      </c>
      <c r="AO92" s="10">
        <f t="shared" si="87"/>
        <v>0</v>
      </c>
      <c r="AP92" s="10"/>
      <c r="AR92" s="296" t="s">
        <v>131</v>
      </c>
      <c r="AS92" s="297" t="s">
        <v>64</v>
      </c>
      <c r="AT92" s="333">
        <v>754344752</v>
      </c>
      <c r="AU92"/>
    </row>
    <row r="93" spans="1:47" s="4" customFormat="1" x14ac:dyDescent="0.25">
      <c r="A93" s="13" t="s">
        <v>133</v>
      </c>
      <c r="B93" s="1" t="s">
        <v>134</v>
      </c>
      <c r="C93" s="247"/>
      <c r="D93" s="182">
        <v>108460000</v>
      </c>
      <c r="E93" s="182">
        <v>0</v>
      </c>
      <c r="F93" s="182">
        <v>0</v>
      </c>
      <c r="G93" s="182">
        <v>0</v>
      </c>
      <c r="H93" s="182">
        <f t="shared" si="73"/>
        <v>108460000</v>
      </c>
      <c r="I93" s="182">
        <v>0</v>
      </c>
      <c r="J93" s="182">
        <v>106693580</v>
      </c>
      <c r="K93" s="182">
        <f t="shared" si="74"/>
        <v>1766420</v>
      </c>
      <c r="L93" s="182">
        <v>0</v>
      </c>
      <c r="M93" s="182">
        <v>0</v>
      </c>
      <c r="N93" s="182">
        <f t="shared" si="76"/>
        <v>106693580</v>
      </c>
      <c r="O93" s="182">
        <v>0</v>
      </c>
      <c r="P93" s="182">
        <v>108460000</v>
      </c>
      <c r="Q93" s="182">
        <f t="shared" si="77"/>
        <v>1766420</v>
      </c>
      <c r="R93" s="182">
        <f t="shared" si="75"/>
        <v>0</v>
      </c>
      <c r="S93" s="182">
        <f t="shared" si="78"/>
        <v>0</v>
      </c>
      <c r="T93"/>
      <c r="U93" s="335" t="s">
        <v>133</v>
      </c>
      <c r="V93" s="385" t="s">
        <v>134</v>
      </c>
      <c r="W93" s="387">
        <v>108460000</v>
      </c>
      <c r="X93" s="387">
        <v>0</v>
      </c>
      <c r="Y93" s="387">
        <v>0</v>
      </c>
      <c r="Z93" s="387">
        <v>0</v>
      </c>
      <c r="AA93" s="387">
        <v>0</v>
      </c>
      <c r="AB93" s="387">
        <v>0</v>
      </c>
      <c r="AC93" s="387">
        <v>642472849.07579994</v>
      </c>
      <c r="AD93" s="387">
        <v>150000000</v>
      </c>
      <c r="AE93" s="387">
        <v>492472849.07579994</v>
      </c>
      <c r="AF93" s="387">
        <v>0</v>
      </c>
      <c r="AG93" s="387">
        <v>150000000</v>
      </c>
      <c r="AH93" s="387">
        <v>150000000</v>
      </c>
      <c r="AI93" s="387">
        <v>0</v>
      </c>
      <c r="AJ93" s="387">
        <v>492472849.07579994</v>
      </c>
      <c r="AK93" s="387">
        <v>0</v>
      </c>
      <c r="AL93" s="278"/>
      <c r="AM93" s="182">
        <f>(I92*(1+$AM$6))</f>
        <v>0</v>
      </c>
      <c r="AN93" s="182"/>
      <c r="AO93" s="182"/>
      <c r="AP93" s="182"/>
      <c r="AQ93"/>
      <c r="AR93" s="296"/>
      <c r="AS93" s="297"/>
      <c r="AT93" s="333"/>
      <c r="AU93" s="281"/>
    </row>
    <row r="94" spans="1:47" x14ac:dyDescent="0.25">
      <c r="A94" s="14" t="s">
        <v>135</v>
      </c>
      <c r="B94" s="9" t="s">
        <v>67</v>
      </c>
      <c r="C94" s="341">
        <v>670860945</v>
      </c>
      <c r="D94" s="10">
        <f>+D95</f>
        <v>642472849.07579994</v>
      </c>
      <c r="E94" s="10">
        <f t="shared" ref="E94:AO96" si="89">+E95</f>
        <v>0</v>
      </c>
      <c r="F94" s="10">
        <f t="shared" si="89"/>
        <v>0</v>
      </c>
      <c r="G94" s="10">
        <f t="shared" si="89"/>
        <v>0</v>
      </c>
      <c r="H94" s="10">
        <f t="shared" si="73"/>
        <v>642472849.07579994</v>
      </c>
      <c r="I94" s="10">
        <f t="shared" si="89"/>
        <v>0</v>
      </c>
      <c r="J94" s="10">
        <f t="shared" si="89"/>
        <v>0</v>
      </c>
      <c r="K94" s="10">
        <f t="shared" si="74"/>
        <v>642472849.07579994</v>
      </c>
      <c r="L94" s="10">
        <f t="shared" si="89"/>
        <v>0</v>
      </c>
      <c r="M94" s="10">
        <f t="shared" si="89"/>
        <v>0</v>
      </c>
      <c r="N94" s="10">
        <f t="shared" si="76"/>
        <v>0</v>
      </c>
      <c r="O94" s="10">
        <f t="shared" si="89"/>
        <v>0</v>
      </c>
      <c r="P94" s="10">
        <f t="shared" si="89"/>
        <v>150000000</v>
      </c>
      <c r="Q94" s="10">
        <f t="shared" si="89"/>
        <v>150000000</v>
      </c>
      <c r="R94" s="10">
        <f t="shared" si="75"/>
        <v>492472849.07579994</v>
      </c>
      <c r="S94" s="10">
        <f t="shared" si="89"/>
        <v>0</v>
      </c>
      <c r="T94" s="10">
        <f t="shared" si="89"/>
        <v>0</v>
      </c>
      <c r="U94" s="335" t="s">
        <v>135</v>
      </c>
      <c r="V94" s="385" t="s">
        <v>67</v>
      </c>
      <c r="W94" s="387">
        <v>642472849.07579994</v>
      </c>
      <c r="X94" s="387">
        <v>0</v>
      </c>
      <c r="Y94" s="387">
        <v>0</v>
      </c>
      <c r="Z94" s="387">
        <v>0</v>
      </c>
      <c r="AA94" s="387">
        <v>0</v>
      </c>
      <c r="AB94" s="387">
        <v>0</v>
      </c>
      <c r="AC94" s="387">
        <v>642472849.07579994</v>
      </c>
      <c r="AD94" s="387">
        <v>150000000</v>
      </c>
      <c r="AE94" s="387">
        <v>492472849.07579994</v>
      </c>
      <c r="AF94" s="387">
        <v>0</v>
      </c>
      <c r="AG94" s="387">
        <v>150000000</v>
      </c>
      <c r="AH94" s="387">
        <v>150000000</v>
      </c>
      <c r="AI94" s="387">
        <v>0</v>
      </c>
      <c r="AJ94" s="387">
        <v>492472849.07579994</v>
      </c>
      <c r="AK94" s="387">
        <v>0</v>
      </c>
      <c r="AL94" s="278"/>
      <c r="AM94" s="182">
        <f>(I93*(1+$AM$6))</f>
        <v>0</v>
      </c>
      <c r="AN94" s="182"/>
      <c r="AO94" s="182"/>
      <c r="AP94" s="182"/>
      <c r="AR94" s="296"/>
      <c r="AS94" s="297"/>
      <c r="AT94" s="333"/>
      <c r="AU94" s="281"/>
    </row>
    <row r="95" spans="1:47" s="4" customFormat="1" x14ac:dyDescent="0.25">
      <c r="A95" s="14" t="s">
        <v>136</v>
      </c>
      <c r="B95" s="9" t="s">
        <v>67</v>
      </c>
      <c r="C95" s="341">
        <v>670860945</v>
      </c>
      <c r="D95" s="10">
        <f>+D96</f>
        <v>642472849.07579994</v>
      </c>
      <c r="E95" s="10">
        <f t="shared" si="89"/>
        <v>0</v>
      </c>
      <c r="F95" s="10">
        <f t="shared" si="89"/>
        <v>0</v>
      </c>
      <c r="G95" s="10">
        <f t="shared" si="89"/>
        <v>0</v>
      </c>
      <c r="H95" s="10">
        <f t="shared" si="73"/>
        <v>642472849.07579994</v>
      </c>
      <c r="I95" s="10">
        <f t="shared" si="89"/>
        <v>0</v>
      </c>
      <c r="J95" s="10">
        <f t="shared" si="89"/>
        <v>0</v>
      </c>
      <c r="K95" s="10">
        <f t="shared" si="74"/>
        <v>642472849.07579994</v>
      </c>
      <c r="L95" s="10">
        <f t="shared" si="89"/>
        <v>0</v>
      </c>
      <c r="M95" s="10">
        <f t="shared" si="89"/>
        <v>0</v>
      </c>
      <c r="N95" s="10">
        <f t="shared" si="76"/>
        <v>0</v>
      </c>
      <c r="O95" s="10">
        <f t="shared" si="89"/>
        <v>0</v>
      </c>
      <c r="P95" s="10">
        <f t="shared" si="89"/>
        <v>150000000</v>
      </c>
      <c r="Q95" s="10">
        <f t="shared" si="89"/>
        <v>150000000</v>
      </c>
      <c r="R95" s="10">
        <f t="shared" si="75"/>
        <v>492472849.07579994</v>
      </c>
      <c r="S95" s="10">
        <f t="shared" si="89"/>
        <v>0</v>
      </c>
      <c r="T95" s="10">
        <f t="shared" si="89"/>
        <v>0</v>
      </c>
      <c r="U95" s="335" t="s">
        <v>136</v>
      </c>
      <c r="V95" s="385" t="s">
        <v>67</v>
      </c>
      <c r="W95" s="387">
        <v>642472849.07579994</v>
      </c>
      <c r="X95" s="387">
        <v>0</v>
      </c>
      <c r="Y95" s="387">
        <v>0</v>
      </c>
      <c r="Z95" s="387">
        <v>0</v>
      </c>
      <c r="AA95" s="387">
        <v>0</v>
      </c>
      <c r="AB95" s="387">
        <v>0</v>
      </c>
      <c r="AC95" s="387">
        <v>705475065</v>
      </c>
      <c r="AD95" s="387">
        <v>705475065</v>
      </c>
      <c r="AE95" s="387">
        <v>0</v>
      </c>
      <c r="AF95" s="387">
        <v>0</v>
      </c>
      <c r="AG95" s="387">
        <v>705475065</v>
      </c>
      <c r="AH95" s="387">
        <v>705475065</v>
      </c>
      <c r="AI95" s="387">
        <v>0</v>
      </c>
      <c r="AJ95" s="387">
        <v>0</v>
      </c>
      <c r="AK95" s="387">
        <v>0</v>
      </c>
      <c r="AL95" s="10"/>
      <c r="AM95" s="10">
        <f t="shared" si="89"/>
        <v>0</v>
      </c>
      <c r="AN95" s="10">
        <f t="shared" si="89"/>
        <v>0</v>
      </c>
      <c r="AO95" s="10">
        <f t="shared" si="89"/>
        <v>0</v>
      </c>
      <c r="AP95" s="10"/>
      <c r="AR95" s="294" t="s">
        <v>135</v>
      </c>
      <c r="AS95" s="295" t="s">
        <v>67</v>
      </c>
      <c r="AT95" s="332">
        <f t="shared" ref="AT95" si="90">+AT96</f>
        <v>670860945</v>
      </c>
      <c r="AU95" s="15"/>
    </row>
    <row r="96" spans="1:47" s="4" customFormat="1" x14ac:dyDescent="0.25">
      <c r="A96" s="13" t="s">
        <v>137</v>
      </c>
      <c r="B96" s="1" t="s">
        <v>91</v>
      </c>
      <c r="C96" s="247"/>
      <c r="D96" s="182">
        <v>642472849.07579994</v>
      </c>
      <c r="E96" s="182">
        <v>0</v>
      </c>
      <c r="F96" s="182">
        <v>0</v>
      </c>
      <c r="G96" s="182">
        <v>0</v>
      </c>
      <c r="H96" s="182">
        <f t="shared" si="73"/>
        <v>642472849.07579994</v>
      </c>
      <c r="I96" s="182">
        <v>0</v>
      </c>
      <c r="J96" s="182">
        <v>0</v>
      </c>
      <c r="K96" s="182">
        <f t="shared" si="74"/>
        <v>642472849.07579994</v>
      </c>
      <c r="L96" s="182">
        <v>0</v>
      </c>
      <c r="M96" s="182">
        <v>0</v>
      </c>
      <c r="N96" s="182">
        <f t="shared" si="76"/>
        <v>0</v>
      </c>
      <c r="O96" s="182">
        <v>0</v>
      </c>
      <c r="P96" s="182">
        <v>150000000</v>
      </c>
      <c r="Q96" s="182">
        <f t="shared" si="77"/>
        <v>150000000</v>
      </c>
      <c r="R96" s="182">
        <f t="shared" si="75"/>
        <v>492472849.07579994</v>
      </c>
      <c r="S96" s="182">
        <f t="shared" si="78"/>
        <v>0</v>
      </c>
      <c r="T96"/>
      <c r="U96" s="335" t="s">
        <v>137</v>
      </c>
      <c r="V96" s="385" t="s">
        <v>91</v>
      </c>
      <c r="W96" s="387">
        <v>642472849.07579994</v>
      </c>
      <c r="X96" s="387">
        <v>0</v>
      </c>
      <c r="Y96" s="387">
        <v>0</v>
      </c>
      <c r="Z96" s="387">
        <v>0</v>
      </c>
      <c r="AA96" s="387">
        <v>0</v>
      </c>
      <c r="AB96" s="387">
        <v>0</v>
      </c>
      <c r="AC96" s="387">
        <v>705475065</v>
      </c>
      <c r="AD96" s="387">
        <v>705475065</v>
      </c>
      <c r="AE96" s="387">
        <v>0</v>
      </c>
      <c r="AF96" s="387">
        <v>0</v>
      </c>
      <c r="AG96" s="387">
        <v>705475065</v>
      </c>
      <c r="AH96" s="387">
        <v>705475065</v>
      </c>
      <c r="AI96" s="387">
        <v>0</v>
      </c>
      <c r="AJ96" s="387">
        <v>0</v>
      </c>
      <c r="AK96" s="387">
        <v>0</v>
      </c>
      <c r="AL96" s="10"/>
      <c r="AM96" s="10">
        <f t="shared" si="89"/>
        <v>0</v>
      </c>
      <c r="AN96" s="10">
        <f t="shared" si="89"/>
        <v>0</v>
      </c>
      <c r="AO96" s="10">
        <f t="shared" si="89"/>
        <v>0</v>
      </c>
      <c r="AP96" s="10"/>
      <c r="AR96" s="296" t="s">
        <v>136</v>
      </c>
      <c r="AS96" s="297" t="s">
        <v>67</v>
      </c>
      <c r="AT96" s="333">
        <v>670860945</v>
      </c>
    </row>
    <row r="97" spans="1:47" x14ac:dyDescent="0.25">
      <c r="A97" s="11" t="s">
        <v>138</v>
      </c>
      <c r="B97" s="5" t="s">
        <v>70</v>
      </c>
      <c r="C97" s="6">
        <f>+C98</f>
        <v>1597146891</v>
      </c>
      <c r="D97" s="6">
        <f>+D98</f>
        <v>705475065</v>
      </c>
      <c r="E97" s="6">
        <f t="shared" ref="E97:AO98" si="91">+E98</f>
        <v>0</v>
      </c>
      <c r="F97" s="6">
        <f t="shared" si="91"/>
        <v>0</v>
      </c>
      <c r="G97" s="6">
        <f t="shared" si="91"/>
        <v>0</v>
      </c>
      <c r="H97" s="6">
        <f t="shared" si="73"/>
        <v>705475065</v>
      </c>
      <c r="I97" s="6">
        <f t="shared" si="91"/>
        <v>0</v>
      </c>
      <c r="J97" s="6">
        <f t="shared" si="91"/>
        <v>705475065</v>
      </c>
      <c r="K97" s="6">
        <f t="shared" si="74"/>
        <v>0</v>
      </c>
      <c r="L97" s="6">
        <f t="shared" si="91"/>
        <v>0</v>
      </c>
      <c r="M97" s="6">
        <f t="shared" si="91"/>
        <v>0</v>
      </c>
      <c r="N97" s="6">
        <f t="shared" si="76"/>
        <v>705475065</v>
      </c>
      <c r="O97" s="6">
        <f t="shared" si="91"/>
        <v>0</v>
      </c>
      <c r="P97" s="6">
        <f t="shared" si="91"/>
        <v>705475065</v>
      </c>
      <c r="Q97" s="6">
        <f t="shared" si="91"/>
        <v>0</v>
      </c>
      <c r="R97" s="6">
        <f t="shared" si="75"/>
        <v>0</v>
      </c>
      <c r="S97" s="6">
        <f t="shared" si="91"/>
        <v>0</v>
      </c>
      <c r="T97" s="6">
        <f t="shared" si="91"/>
        <v>0</v>
      </c>
      <c r="U97" s="335" t="s">
        <v>138</v>
      </c>
      <c r="V97" s="385" t="s">
        <v>70</v>
      </c>
      <c r="W97" s="387">
        <v>705475065</v>
      </c>
      <c r="X97" s="387">
        <v>0</v>
      </c>
      <c r="Y97" s="387">
        <v>0</v>
      </c>
      <c r="Z97" s="387">
        <v>0</v>
      </c>
      <c r="AA97" s="387">
        <v>0</v>
      </c>
      <c r="AB97" s="387">
        <v>0</v>
      </c>
      <c r="AC97" s="387">
        <v>169150595</v>
      </c>
      <c r="AD97" s="387">
        <v>169150595</v>
      </c>
      <c r="AE97" s="387">
        <v>0</v>
      </c>
      <c r="AF97" s="387">
        <v>0</v>
      </c>
      <c r="AG97" s="387">
        <v>169150595</v>
      </c>
      <c r="AH97" s="387">
        <v>169150595</v>
      </c>
      <c r="AI97" s="387">
        <v>0</v>
      </c>
      <c r="AJ97" s="387">
        <v>0</v>
      </c>
      <c r="AK97" s="387">
        <v>0</v>
      </c>
      <c r="AL97" s="278"/>
      <c r="AM97" s="182">
        <f>(I96*(1+$AM$6))</f>
        <v>0</v>
      </c>
      <c r="AN97" s="182"/>
      <c r="AO97" s="182"/>
      <c r="AP97" s="182"/>
      <c r="AR97" s="296"/>
      <c r="AS97" s="297"/>
      <c r="AT97" s="333"/>
      <c r="AU97" s="4"/>
    </row>
    <row r="98" spans="1:47" x14ac:dyDescent="0.25">
      <c r="A98" s="14" t="s">
        <v>139</v>
      </c>
      <c r="B98" s="9" t="s">
        <v>72</v>
      </c>
      <c r="C98" s="10">
        <f>+C99+C100+C101</f>
        <v>1597146891</v>
      </c>
      <c r="D98" s="10">
        <f>+D99+D100+D101</f>
        <v>705475065</v>
      </c>
      <c r="E98" s="10">
        <f t="shared" ref="E98:AO99" si="92">+E99+E100+E101</f>
        <v>0</v>
      </c>
      <c r="F98" s="10">
        <f t="shared" si="92"/>
        <v>0</v>
      </c>
      <c r="G98" s="10">
        <f t="shared" si="92"/>
        <v>0</v>
      </c>
      <c r="H98" s="10">
        <f t="shared" si="73"/>
        <v>705475065</v>
      </c>
      <c r="I98" s="10">
        <f t="shared" si="92"/>
        <v>0</v>
      </c>
      <c r="J98" s="10">
        <f t="shared" si="92"/>
        <v>705475065</v>
      </c>
      <c r="K98" s="10">
        <f t="shared" si="74"/>
        <v>0</v>
      </c>
      <c r="L98" s="10">
        <f t="shared" si="92"/>
        <v>0</v>
      </c>
      <c r="M98" s="10">
        <f t="shared" si="92"/>
        <v>0</v>
      </c>
      <c r="N98" s="10">
        <f t="shared" si="76"/>
        <v>705475065</v>
      </c>
      <c r="O98" s="10">
        <f t="shared" si="92"/>
        <v>0</v>
      </c>
      <c r="P98" s="10">
        <f t="shared" si="92"/>
        <v>705475065</v>
      </c>
      <c r="Q98" s="10">
        <f t="shared" si="92"/>
        <v>0</v>
      </c>
      <c r="R98" s="10">
        <f t="shared" si="75"/>
        <v>0</v>
      </c>
      <c r="S98" s="10">
        <f t="shared" si="92"/>
        <v>0</v>
      </c>
      <c r="T98" s="10">
        <f t="shared" si="92"/>
        <v>0</v>
      </c>
      <c r="U98" s="335" t="s">
        <v>139</v>
      </c>
      <c r="V98" s="385" t="s">
        <v>72</v>
      </c>
      <c r="W98" s="387">
        <v>705475065</v>
      </c>
      <c r="X98" s="387">
        <v>0</v>
      </c>
      <c r="Y98" s="387">
        <v>0</v>
      </c>
      <c r="Z98" s="387">
        <v>0</v>
      </c>
      <c r="AA98" s="387">
        <v>0</v>
      </c>
      <c r="AB98" s="387">
        <v>0</v>
      </c>
      <c r="AC98" s="387">
        <v>19444474</v>
      </c>
      <c r="AD98" s="387">
        <v>19444474</v>
      </c>
      <c r="AE98" s="387">
        <v>0</v>
      </c>
      <c r="AF98" s="387">
        <v>0</v>
      </c>
      <c r="AG98" s="387">
        <v>19444474</v>
      </c>
      <c r="AH98" s="387">
        <v>19444474</v>
      </c>
      <c r="AI98" s="387">
        <v>0</v>
      </c>
      <c r="AJ98" s="387">
        <v>0</v>
      </c>
      <c r="AK98" s="387">
        <v>0</v>
      </c>
      <c r="AL98" s="6"/>
      <c r="AM98" s="6">
        <f t="shared" si="91"/>
        <v>0</v>
      </c>
      <c r="AN98" s="6">
        <f t="shared" si="91"/>
        <v>0</v>
      </c>
      <c r="AO98" s="6">
        <f t="shared" si="91"/>
        <v>0</v>
      </c>
      <c r="AP98" s="6"/>
      <c r="AQ98" s="4"/>
      <c r="AR98" s="292" t="s">
        <v>138</v>
      </c>
      <c r="AS98" s="293" t="s">
        <v>70</v>
      </c>
      <c r="AT98" s="331">
        <f t="shared" ref="AT98" si="93">+AT99</f>
        <v>1597146891</v>
      </c>
      <c r="AU98" s="4"/>
    </row>
    <row r="99" spans="1:47" x14ac:dyDescent="0.25">
      <c r="A99" s="13" t="s">
        <v>140</v>
      </c>
      <c r="B99" s="1" t="s">
        <v>141</v>
      </c>
      <c r="C99" s="247">
        <v>809646891</v>
      </c>
      <c r="D99" s="182">
        <v>169150595</v>
      </c>
      <c r="E99" s="182">
        <v>0</v>
      </c>
      <c r="F99" s="182">
        <v>0</v>
      </c>
      <c r="G99" s="182">
        <v>0</v>
      </c>
      <c r="H99" s="182">
        <f t="shared" si="73"/>
        <v>169150595</v>
      </c>
      <c r="I99" s="182">
        <v>0</v>
      </c>
      <c r="J99" s="182">
        <v>169150595</v>
      </c>
      <c r="K99" s="182">
        <f t="shared" si="74"/>
        <v>0</v>
      </c>
      <c r="L99" s="182">
        <v>0</v>
      </c>
      <c r="M99" s="182">
        <v>0</v>
      </c>
      <c r="N99" s="182">
        <f t="shared" si="76"/>
        <v>169150595</v>
      </c>
      <c r="O99" s="182">
        <v>0</v>
      </c>
      <c r="P99" s="182">
        <v>169150595</v>
      </c>
      <c r="Q99" s="182">
        <f t="shared" si="77"/>
        <v>0</v>
      </c>
      <c r="R99" s="182">
        <f t="shared" si="75"/>
        <v>0</v>
      </c>
      <c r="S99" s="182">
        <f t="shared" si="78"/>
        <v>0</v>
      </c>
      <c r="U99" s="335" t="s">
        <v>140</v>
      </c>
      <c r="V99" s="385" t="s">
        <v>141</v>
      </c>
      <c r="W99" s="387">
        <v>169150595</v>
      </c>
      <c r="X99" s="387">
        <v>0</v>
      </c>
      <c r="Y99" s="387">
        <v>0</v>
      </c>
      <c r="Z99" s="387">
        <v>0</v>
      </c>
      <c r="AA99" s="387">
        <v>0</v>
      </c>
      <c r="AB99" s="387">
        <v>0</v>
      </c>
      <c r="AC99" s="387">
        <v>516879996</v>
      </c>
      <c r="AD99" s="387">
        <v>516879996</v>
      </c>
      <c r="AE99" s="387">
        <v>0</v>
      </c>
      <c r="AF99" s="387">
        <v>0</v>
      </c>
      <c r="AG99" s="387">
        <v>516879996</v>
      </c>
      <c r="AH99" s="387">
        <v>516879996</v>
      </c>
      <c r="AI99" s="387">
        <v>0</v>
      </c>
      <c r="AJ99" s="387">
        <v>0</v>
      </c>
      <c r="AK99" s="387">
        <v>0</v>
      </c>
      <c r="AL99" s="10"/>
      <c r="AM99" s="10">
        <f t="shared" si="92"/>
        <v>0</v>
      </c>
      <c r="AN99" s="10">
        <f t="shared" si="92"/>
        <v>0</v>
      </c>
      <c r="AO99" s="10">
        <f t="shared" si="92"/>
        <v>0</v>
      </c>
      <c r="AP99" s="10"/>
      <c r="AQ99" s="4"/>
      <c r="AR99" s="294" t="s">
        <v>139</v>
      </c>
      <c r="AS99" s="295" t="s">
        <v>72</v>
      </c>
      <c r="AT99" s="332">
        <f t="shared" ref="AT99" si="94">+AT100+AT101</f>
        <v>1597146891</v>
      </c>
      <c r="AU99" s="4"/>
    </row>
    <row r="100" spans="1:47" s="4" customFormat="1" x14ac:dyDescent="0.25">
      <c r="A100" s="13" t="s">
        <v>142</v>
      </c>
      <c r="B100" s="1" t="s">
        <v>76</v>
      </c>
      <c r="C100" s="247">
        <v>787500000</v>
      </c>
      <c r="D100" s="182">
        <v>19444474</v>
      </c>
      <c r="E100" s="182">
        <v>0</v>
      </c>
      <c r="F100" s="182">
        <v>0</v>
      </c>
      <c r="G100" s="182">
        <v>0</v>
      </c>
      <c r="H100" s="182">
        <f t="shared" si="73"/>
        <v>19444474</v>
      </c>
      <c r="I100" s="182">
        <v>0</v>
      </c>
      <c r="J100" s="182">
        <v>19444474</v>
      </c>
      <c r="K100" s="182">
        <f t="shared" si="74"/>
        <v>0</v>
      </c>
      <c r="L100" s="182">
        <v>0</v>
      </c>
      <c r="M100" s="182">
        <v>0</v>
      </c>
      <c r="N100" s="182">
        <f t="shared" si="76"/>
        <v>19444474</v>
      </c>
      <c r="O100" s="182">
        <v>0</v>
      </c>
      <c r="P100" s="182">
        <v>19444474</v>
      </c>
      <c r="Q100" s="182">
        <f t="shared" si="77"/>
        <v>0</v>
      </c>
      <c r="R100" s="182">
        <f t="shared" si="75"/>
        <v>0</v>
      </c>
      <c r="S100" s="182">
        <f t="shared" si="78"/>
        <v>0</v>
      </c>
      <c r="T100"/>
      <c r="U100" s="335" t="s">
        <v>142</v>
      </c>
      <c r="V100" s="385" t="s">
        <v>76</v>
      </c>
      <c r="W100" s="387">
        <v>19444474</v>
      </c>
      <c r="X100" s="387">
        <v>500000000</v>
      </c>
      <c r="Y100" s="387">
        <v>354025000</v>
      </c>
      <c r="Z100" s="387">
        <v>0</v>
      </c>
      <c r="AA100" s="387">
        <v>0</v>
      </c>
      <c r="AB100" s="387">
        <v>938633358</v>
      </c>
      <c r="AC100" s="387">
        <v>15806169918.148998</v>
      </c>
      <c r="AD100" s="387">
        <v>9196666307.1299992</v>
      </c>
      <c r="AE100" s="387">
        <v>6609503611.0189991</v>
      </c>
      <c r="AF100" s="387">
        <v>4199373312.789999</v>
      </c>
      <c r="AG100" s="387">
        <v>5173855043.3400002</v>
      </c>
      <c r="AH100" s="387">
        <v>12028582247.016998</v>
      </c>
      <c r="AI100" s="387">
        <v>2831915939.8869991</v>
      </c>
      <c r="AJ100" s="387">
        <v>3777587671.132</v>
      </c>
      <c r="AK100" s="387">
        <v>0</v>
      </c>
      <c r="AL100" s="278"/>
      <c r="AM100" s="182">
        <f>(I99*(1+$AM$6))</f>
        <v>0</v>
      </c>
      <c r="AN100" s="182"/>
      <c r="AO100" s="182"/>
      <c r="AP100" s="182"/>
      <c r="AQ100"/>
      <c r="AR100" s="296" t="s">
        <v>140</v>
      </c>
      <c r="AS100" s="297" t="s">
        <v>141</v>
      </c>
      <c r="AT100" s="333">
        <v>809646891</v>
      </c>
      <c r="AU100"/>
    </row>
    <row r="101" spans="1:47" s="4" customFormat="1" x14ac:dyDescent="0.25">
      <c r="A101" s="13" t="s">
        <v>143</v>
      </c>
      <c r="B101" s="1" t="s">
        <v>84</v>
      </c>
      <c r="C101" s="247"/>
      <c r="D101" s="182">
        <v>516879996</v>
      </c>
      <c r="E101" s="182">
        <v>0</v>
      </c>
      <c r="F101" s="182">
        <v>0</v>
      </c>
      <c r="G101" s="182">
        <v>0</v>
      </c>
      <c r="H101" s="182">
        <f t="shared" si="73"/>
        <v>516879996</v>
      </c>
      <c r="I101" s="182">
        <v>0</v>
      </c>
      <c r="J101" s="182">
        <v>516879996</v>
      </c>
      <c r="K101" s="182">
        <f t="shared" si="74"/>
        <v>0</v>
      </c>
      <c r="L101" s="182">
        <v>0</v>
      </c>
      <c r="M101" s="182">
        <v>0</v>
      </c>
      <c r="N101" s="182">
        <f t="shared" si="76"/>
        <v>516879996</v>
      </c>
      <c r="O101" s="182">
        <v>0</v>
      </c>
      <c r="P101" s="182">
        <v>516879996</v>
      </c>
      <c r="Q101" s="182">
        <f t="shared" si="77"/>
        <v>0</v>
      </c>
      <c r="R101" s="182">
        <f t="shared" si="75"/>
        <v>0</v>
      </c>
      <c r="S101" s="182">
        <f t="shared" si="78"/>
        <v>0</v>
      </c>
      <c r="T101"/>
      <c r="U101" s="335" t="s">
        <v>143</v>
      </c>
      <c r="V101" s="385" t="s">
        <v>84</v>
      </c>
      <c r="W101" s="387">
        <v>516879996</v>
      </c>
      <c r="X101" s="387">
        <v>0</v>
      </c>
      <c r="Y101" s="387">
        <v>0</v>
      </c>
      <c r="Z101" s="387">
        <v>0</v>
      </c>
      <c r="AA101" s="387">
        <v>0</v>
      </c>
      <c r="AB101" s="387">
        <v>0</v>
      </c>
      <c r="AC101" s="387">
        <v>961150971</v>
      </c>
      <c r="AD101" s="387">
        <v>122116748.57000001</v>
      </c>
      <c r="AE101" s="387">
        <v>839034222.42999995</v>
      </c>
      <c r="AF101" s="387">
        <v>86728380.939999998</v>
      </c>
      <c r="AG101" s="387">
        <v>35388367.63000001</v>
      </c>
      <c r="AH101" s="387">
        <v>196928363.44999999</v>
      </c>
      <c r="AI101" s="387">
        <v>74811614.87999998</v>
      </c>
      <c r="AJ101" s="387">
        <v>764222607.54999995</v>
      </c>
      <c r="AK101" s="387">
        <v>0</v>
      </c>
      <c r="AL101" s="278"/>
      <c r="AM101" s="182">
        <f>(I100*(1+$AM$6))</f>
        <v>0</v>
      </c>
      <c r="AN101" s="182"/>
      <c r="AO101" s="182"/>
      <c r="AP101" s="182"/>
      <c r="AQ101"/>
      <c r="AR101" s="296" t="s">
        <v>142</v>
      </c>
      <c r="AS101" s="297" t="s">
        <v>76</v>
      </c>
      <c r="AT101" s="333">
        <v>787500000</v>
      </c>
      <c r="AU101"/>
    </row>
    <row r="102" spans="1:47" s="4" customFormat="1" x14ac:dyDescent="0.25">
      <c r="A102" s="11" t="s">
        <v>144</v>
      </c>
      <c r="B102" s="5" t="s">
        <v>145</v>
      </c>
      <c r="C102" s="6">
        <f>+C103+C148</f>
        <v>13896973511.470001</v>
      </c>
      <c r="D102" s="6">
        <f>+D103+D148</f>
        <v>14721561558.224998</v>
      </c>
      <c r="E102" s="6">
        <f>+E103+E148</f>
        <v>500000000</v>
      </c>
      <c r="F102" s="6">
        <f>+F103+F148</f>
        <v>354025000</v>
      </c>
      <c r="G102" s="6">
        <f>+G103+G148</f>
        <v>0</v>
      </c>
      <c r="H102" s="6">
        <f t="shared" si="73"/>
        <v>14867536558.224998</v>
      </c>
      <c r="I102" s="6">
        <f>+I103+I148</f>
        <v>1171407641.3899999</v>
      </c>
      <c r="J102" s="6">
        <f>+J103+J148</f>
        <v>8001944954.5999985</v>
      </c>
      <c r="K102" s="6">
        <f t="shared" si="74"/>
        <v>6865591603.625</v>
      </c>
      <c r="L102" s="6">
        <f>+L103+L148</f>
        <v>813882941.66000009</v>
      </c>
      <c r="M102" s="6">
        <f>+M103+M148</f>
        <v>3203250483.5099993</v>
      </c>
      <c r="N102" s="6">
        <f t="shared" si="76"/>
        <v>4798694471.0899992</v>
      </c>
      <c r="O102" s="6">
        <f>+O103+O148</f>
        <v>866081414</v>
      </c>
      <c r="P102" s="6">
        <f>+P103+P148</f>
        <v>10494372421.76</v>
      </c>
      <c r="Q102" s="6">
        <f>+Q103+Q148</f>
        <v>2492427467.1600008</v>
      </c>
      <c r="R102" s="6">
        <f t="shared" si="75"/>
        <v>4373164136.4649982</v>
      </c>
      <c r="S102" s="6">
        <f t="shared" ref="S102:T102" si="95">+S103+S148</f>
        <v>3203250483.5099993</v>
      </c>
      <c r="T102" s="6">
        <f t="shared" si="95"/>
        <v>0</v>
      </c>
      <c r="U102" s="335" t="s">
        <v>144</v>
      </c>
      <c r="V102" s="385" t="s">
        <v>145</v>
      </c>
      <c r="W102" s="387">
        <v>14721561560.148998</v>
      </c>
      <c r="X102" s="387">
        <v>0</v>
      </c>
      <c r="Y102" s="387">
        <v>0</v>
      </c>
      <c r="Z102" s="387">
        <v>0</v>
      </c>
      <c r="AA102" s="387">
        <v>0</v>
      </c>
      <c r="AB102" s="387">
        <v>0</v>
      </c>
      <c r="AC102" s="387">
        <v>961150971</v>
      </c>
      <c r="AD102" s="387">
        <v>122116748.57000001</v>
      </c>
      <c r="AE102" s="387">
        <v>839034222.42999995</v>
      </c>
      <c r="AF102" s="387">
        <v>86728380.939999998</v>
      </c>
      <c r="AG102" s="387">
        <v>35388367.63000001</v>
      </c>
      <c r="AH102" s="387">
        <v>196928363.44999999</v>
      </c>
      <c r="AI102" s="387">
        <v>74811614.87999998</v>
      </c>
      <c r="AJ102" s="387">
        <v>764222607.54999995</v>
      </c>
      <c r="AK102" s="387">
        <v>0</v>
      </c>
      <c r="AL102" s="278"/>
      <c r="AM102" s="182">
        <f>(I101*(1+$AM$6))</f>
        <v>0</v>
      </c>
      <c r="AN102" s="182"/>
      <c r="AO102" s="182"/>
      <c r="AP102" s="182"/>
      <c r="AQ102"/>
      <c r="AR102" s="296"/>
      <c r="AS102" s="297"/>
      <c r="AT102" s="333"/>
      <c r="AU102" s="281"/>
    </row>
    <row r="103" spans="1:47" s="4" customFormat="1" x14ac:dyDescent="0.25">
      <c r="A103" s="11" t="s">
        <v>146</v>
      </c>
      <c r="B103" s="5" t="s">
        <v>147</v>
      </c>
      <c r="C103" s="6">
        <f>+C104</f>
        <v>1076173944.6199999</v>
      </c>
      <c r="D103" s="6">
        <f>+D104</f>
        <v>961150971</v>
      </c>
      <c r="E103" s="6">
        <f t="shared" ref="E103:AO104" si="96">+E104</f>
        <v>0</v>
      </c>
      <c r="F103" s="6">
        <f t="shared" si="96"/>
        <v>0</v>
      </c>
      <c r="G103" s="6">
        <f t="shared" si="96"/>
        <v>0</v>
      </c>
      <c r="H103" s="6">
        <f t="shared" si="73"/>
        <v>961150971</v>
      </c>
      <c r="I103" s="6">
        <f t="shared" si="96"/>
        <v>46120268.090000004</v>
      </c>
      <c r="J103" s="6">
        <f t="shared" si="96"/>
        <v>113999548.56999999</v>
      </c>
      <c r="K103" s="6">
        <f t="shared" si="74"/>
        <v>847151422.43000007</v>
      </c>
      <c r="L103" s="6">
        <f t="shared" si="96"/>
        <v>18114807.969999999</v>
      </c>
      <c r="M103" s="6">
        <f t="shared" si="96"/>
        <v>68090430.939999998</v>
      </c>
      <c r="N103" s="6">
        <f t="shared" si="76"/>
        <v>45909117.629999995</v>
      </c>
      <c r="O103" s="6">
        <f t="shared" si="96"/>
        <v>18114807.969999999</v>
      </c>
      <c r="P103" s="6">
        <f t="shared" si="96"/>
        <v>188811163.44999999</v>
      </c>
      <c r="Q103" s="6">
        <f t="shared" si="96"/>
        <v>74811614.879999995</v>
      </c>
      <c r="R103" s="6">
        <f t="shared" si="75"/>
        <v>772339807.54999995</v>
      </c>
      <c r="S103" s="6">
        <f t="shared" si="96"/>
        <v>68090430.939999998</v>
      </c>
      <c r="T103" s="6">
        <f t="shared" si="96"/>
        <v>0</v>
      </c>
      <c r="U103" s="335" t="s">
        <v>146</v>
      </c>
      <c r="V103" s="385" t="s">
        <v>147</v>
      </c>
      <c r="W103" s="387">
        <v>961150971</v>
      </c>
      <c r="X103" s="387">
        <v>0</v>
      </c>
      <c r="Y103" s="387">
        <v>0</v>
      </c>
      <c r="Z103" s="387">
        <v>0</v>
      </c>
      <c r="AA103" s="387">
        <v>0</v>
      </c>
      <c r="AB103" s="387">
        <v>0</v>
      </c>
      <c r="AC103" s="387">
        <v>67009700</v>
      </c>
      <c r="AD103" s="387">
        <v>0</v>
      </c>
      <c r="AE103" s="387">
        <v>67009700</v>
      </c>
      <c r="AF103" s="387">
        <v>0</v>
      </c>
      <c r="AG103" s="387">
        <v>0</v>
      </c>
      <c r="AH103" s="387">
        <v>7199995</v>
      </c>
      <c r="AI103" s="387">
        <v>7199995</v>
      </c>
      <c r="AJ103" s="387">
        <v>59809705</v>
      </c>
      <c r="AK103" s="387">
        <v>0</v>
      </c>
      <c r="AL103" s="6"/>
      <c r="AM103" s="6">
        <f>+AM104+AM152</f>
        <v>0</v>
      </c>
      <c r="AN103" s="6">
        <f>+AN104+AN152</f>
        <v>0</v>
      </c>
      <c r="AO103" s="6">
        <f>+AO104+AO152</f>
        <v>0</v>
      </c>
      <c r="AP103" s="6"/>
      <c r="AR103" s="292" t="s">
        <v>144</v>
      </c>
      <c r="AS103" s="293" t="s">
        <v>145</v>
      </c>
      <c r="AT103" s="331">
        <f>+AT104+AT152</f>
        <v>13914059468.360001</v>
      </c>
    </row>
    <row r="104" spans="1:47" s="4" customFormat="1" x14ac:dyDescent="0.25">
      <c r="A104" s="11" t="s">
        <v>148</v>
      </c>
      <c r="B104" s="5" t="s">
        <v>149</v>
      </c>
      <c r="C104" s="6">
        <f>+C105+C113+C141</f>
        <v>1076173944.6199999</v>
      </c>
      <c r="D104" s="6">
        <f>+D105+D113+D141</f>
        <v>961150971</v>
      </c>
      <c r="E104" s="6">
        <f>+E105+E113+E141</f>
        <v>0</v>
      </c>
      <c r="F104" s="6">
        <f>+F105+F113+F141</f>
        <v>0</v>
      </c>
      <c r="G104" s="6">
        <f>+G105+G113+G141</f>
        <v>0</v>
      </c>
      <c r="H104" s="6">
        <f t="shared" si="73"/>
        <v>961150971</v>
      </c>
      <c r="I104" s="6">
        <f>+I105+I113+I141</f>
        <v>46120268.090000004</v>
      </c>
      <c r="J104" s="6">
        <f>+J105+J113+J141</f>
        <v>113999548.56999999</v>
      </c>
      <c r="K104" s="6">
        <f t="shared" si="74"/>
        <v>847151422.43000007</v>
      </c>
      <c r="L104" s="6">
        <f>+L105+L113+L141</f>
        <v>18114807.969999999</v>
      </c>
      <c r="M104" s="6">
        <f>+M105+M113+M141</f>
        <v>68090430.939999998</v>
      </c>
      <c r="N104" s="6">
        <f t="shared" si="76"/>
        <v>45909117.629999995</v>
      </c>
      <c r="O104" s="6">
        <f>+O105+O113+O141</f>
        <v>18114807.969999999</v>
      </c>
      <c r="P104" s="6">
        <f>+P105+P113+P141</f>
        <v>188811163.44999999</v>
      </c>
      <c r="Q104" s="6">
        <f>+Q105+Q113+Q141</f>
        <v>74811614.879999995</v>
      </c>
      <c r="R104" s="6">
        <f t="shared" si="75"/>
        <v>772339807.54999995</v>
      </c>
      <c r="S104" s="6">
        <f t="shared" ref="S104:T104" si="97">+S105+S113+S141</f>
        <v>68090430.939999998</v>
      </c>
      <c r="T104" s="6">
        <f t="shared" si="97"/>
        <v>0</v>
      </c>
      <c r="U104" s="335" t="s">
        <v>148</v>
      </c>
      <c r="V104" s="385" t="s">
        <v>149</v>
      </c>
      <c r="W104" s="387">
        <v>961150971</v>
      </c>
      <c r="X104" s="387">
        <v>0</v>
      </c>
      <c r="Y104" s="387">
        <v>0</v>
      </c>
      <c r="Z104" s="387">
        <v>0</v>
      </c>
      <c r="AA104" s="387">
        <v>0</v>
      </c>
      <c r="AB104" s="387">
        <v>0</v>
      </c>
      <c r="AC104" s="387">
        <v>67009700</v>
      </c>
      <c r="AD104" s="387">
        <v>0</v>
      </c>
      <c r="AE104" s="387">
        <v>67009700</v>
      </c>
      <c r="AF104" s="387">
        <v>0</v>
      </c>
      <c r="AG104" s="387">
        <v>0</v>
      </c>
      <c r="AH104" s="387">
        <v>7199995</v>
      </c>
      <c r="AI104" s="387">
        <v>7199995</v>
      </c>
      <c r="AJ104" s="387">
        <v>59809705</v>
      </c>
      <c r="AK104" s="387">
        <v>0</v>
      </c>
      <c r="AL104" s="6"/>
      <c r="AM104" s="6">
        <f t="shared" si="96"/>
        <v>0</v>
      </c>
      <c r="AN104" s="6">
        <f t="shared" si="96"/>
        <v>0</v>
      </c>
      <c r="AO104" s="6">
        <f t="shared" si="96"/>
        <v>0</v>
      </c>
      <c r="AP104" s="6"/>
      <c r="AR104" s="292" t="s">
        <v>146</v>
      </c>
      <c r="AS104" s="293" t="s">
        <v>147</v>
      </c>
      <c r="AT104" s="331">
        <f t="shared" ref="AT104" si="98">+AT105</f>
        <v>1093259901.51</v>
      </c>
      <c r="AU104"/>
    </row>
    <row r="105" spans="1:47" s="4" customFormat="1" x14ac:dyDescent="0.25">
      <c r="A105" s="14" t="s">
        <v>150</v>
      </c>
      <c r="B105" s="9" t="s">
        <v>151</v>
      </c>
      <c r="C105" s="10">
        <f>+C106</f>
        <v>0</v>
      </c>
      <c r="D105" s="10">
        <f>+D106</f>
        <v>67009700</v>
      </c>
      <c r="E105" s="10">
        <f t="shared" ref="E105:AO107" si="99">+E106</f>
        <v>0</v>
      </c>
      <c r="F105" s="10">
        <f t="shared" si="99"/>
        <v>0</v>
      </c>
      <c r="G105" s="10">
        <f t="shared" si="99"/>
        <v>0</v>
      </c>
      <c r="H105" s="10">
        <f t="shared" si="73"/>
        <v>67009700</v>
      </c>
      <c r="I105" s="10">
        <f t="shared" si="99"/>
        <v>0</v>
      </c>
      <c r="J105" s="10">
        <f t="shared" si="99"/>
        <v>0</v>
      </c>
      <c r="K105" s="10">
        <f t="shared" si="74"/>
        <v>67009700</v>
      </c>
      <c r="L105" s="10">
        <f t="shared" si="99"/>
        <v>0</v>
      </c>
      <c r="M105" s="10">
        <f t="shared" si="99"/>
        <v>0</v>
      </c>
      <c r="N105" s="10">
        <f t="shared" si="76"/>
        <v>0</v>
      </c>
      <c r="O105" s="10">
        <f t="shared" si="99"/>
        <v>0</v>
      </c>
      <c r="P105" s="10">
        <f t="shared" si="99"/>
        <v>7199995</v>
      </c>
      <c r="Q105" s="10">
        <f t="shared" si="99"/>
        <v>7199995</v>
      </c>
      <c r="R105" s="10">
        <f t="shared" si="75"/>
        <v>59809705</v>
      </c>
      <c r="S105" s="10">
        <f t="shared" si="99"/>
        <v>0</v>
      </c>
      <c r="T105" s="10">
        <f t="shared" si="99"/>
        <v>0</v>
      </c>
      <c r="U105" s="335" t="s">
        <v>150</v>
      </c>
      <c r="V105" s="385" t="s">
        <v>151</v>
      </c>
      <c r="W105" s="387">
        <v>67009700</v>
      </c>
      <c r="X105" s="387">
        <v>0</v>
      </c>
      <c r="Y105" s="387">
        <v>0</v>
      </c>
      <c r="Z105" s="387">
        <v>0</v>
      </c>
      <c r="AA105" s="387">
        <v>0</v>
      </c>
      <c r="AB105" s="387">
        <v>0</v>
      </c>
      <c r="AC105" s="387">
        <v>67009700</v>
      </c>
      <c r="AD105" s="387">
        <v>0</v>
      </c>
      <c r="AE105" s="387">
        <v>67009700</v>
      </c>
      <c r="AF105" s="387">
        <v>0</v>
      </c>
      <c r="AG105" s="387">
        <v>0</v>
      </c>
      <c r="AH105" s="387">
        <v>7199995</v>
      </c>
      <c r="AI105" s="387">
        <v>7199995</v>
      </c>
      <c r="AJ105" s="387">
        <v>59809705</v>
      </c>
      <c r="AK105" s="387">
        <v>0</v>
      </c>
      <c r="AL105" s="6"/>
      <c r="AM105" s="6">
        <f>+AM106+AM115+AM145</f>
        <v>0</v>
      </c>
      <c r="AN105" s="6">
        <f>+AN106+AN115+AN145</f>
        <v>0</v>
      </c>
      <c r="AO105" s="6">
        <f>+AO106+AO115+AO145</f>
        <v>0</v>
      </c>
      <c r="AP105" s="6"/>
      <c r="AR105" s="292" t="s">
        <v>148</v>
      </c>
      <c r="AS105" s="293" t="s">
        <v>149</v>
      </c>
      <c r="AT105" s="331">
        <f>+AT106+AT115+AT145</f>
        <v>1093259901.51</v>
      </c>
      <c r="AU105"/>
    </row>
    <row r="106" spans="1:47" ht="26.25" x14ac:dyDescent="0.25">
      <c r="A106" s="14" t="s">
        <v>152</v>
      </c>
      <c r="B106" s="9" t="s">
        <v>153</v>
      </c>
      <c r="C106" s="10">
        <f>+C107+C112</f>
        <v>0</v>
      </c>
      <c r="D106" s="10">
        <f>+D107+D112</f>
        <v>67009700</v>
      </c>
      <c r="E106" s="10">
        <f t="shared" si="99"/>
        <v>0</v>
      </c>
      <c r="F106" s="10">
        <f t="shared" si="99"/>
        <v>0</v>
      </c>
      <c r="G106" s="10">
        <f t="shared" si="99"/>
        <v>0</v>
      </c>
      <c r="H106" s="10">
        <f t="shared" si="73"/>
        <v>67009700</v>
      </c>
      <c r="I106" s="10">
        <f t="shared" si="99"/>
        <v>0</v>
      </c>
      <c r="J106" s="10">
        <f t="shared" si="99"/>
        <v>0</v>
      </c>
      <c r="K106" s="10">
        <f t="shared" si="74"/>
        <v>67009700</v>
      </c>
      <c r="L106" s="10">
        <f t="shared" si="99"/>
        <v>0</v>
      </c>
      <c r="M106" s="10">
        <f t="shared" si="99"/>
        <v>0</v>
      </c>
      <c r="N106" s="10">
        <f t="shared" si="76"/>
        <v>0</v>
      </c>
      <c r="O106" s="10">
        <f t="shared" si="99"/>
        <v>0</v>
      </c>
      <c r="P106" s="10">
        <f t="shared" si="99"/>
        <v>7199995</v>
      </c>
      <c r="Q106" s="10">
        <f t="shared" si="99"/>
        <v>7199995</v>
      </c>
      <c r="R106" s="10">
        <f t="shared" si="75"/>
        <v>59809705</v>
      </c>
      <c r="S106" s="10">
        <f t="shared" si="99"/>
        <v>0</v>
      </c>
      <c r="T106" s="10">
        <f t="shared" si="99"/>
        <v>0</v>
      </c>
      <c r="U106" s="335" t="s">
        <v>152</v>
      </c>
      <c r="V106" s="385" t="s">
        <v>153</v>
      </c>
      <c r="W106" s="387">
        <v>67009700</v>
      </c>
      <c r="X106" s="387">
        <v>0</v>
      </c>
      <c r="Y106" s="387">
        <v>0</v>
      </c>
      <c r="Z106" s="387">
        <v>0</v>
      </c>
      <c r="AA106" s="387">
        <v>0</v>
      </c>
      <c r="AB106" s="387">
        <v>0</v>
      </c>
      <c r="AC106" s="387">
        <v>41500000</v>
      </c>
      <c r="AD106" s="387">
        <v>0</v>
      </c>
      <c r="AE106" s="387">
        <v>41500000</v>
      </c>
      <c r="AF106" s="387">
        <v>0</v>
      </c>
      <c r="AG106" s="387">
        <v>0</v>
      </c>
      <c r="AH106" s="387">
        <v>7199995</v>
      </c>
      <c r="AI106" s="387">
        <v>7199995</v>
      </c>
      <c r="AJ106" s="387">
        <v>34300005</v>
      </c>
      <c r="AK106" s="387">
        <v>0</v>
      </c>
      <c r="AL106" s="10"/>
      <c r="AM106" s="10">
        <f t="shared" si="99"/>
        <v>0</v>
      </c>
      <c r="AN106" s="10">
        <f t="shared" si="99"/>
        <v>0</v>
      </c>
      <c r="AO106" s="10">
        <f t="shared" si="99"/>
        <v>0</v>
      </c>
      <c r="AP106" s="10"/>
      <c r="AQ106" s="4"/>
      <c r="AR106" s="294" t="s">
        <v>150</v>
      </c>
      <c r="AS106" s="298" t="s">
        <v>151</v>
      </c>
      <c r="AT106" s="332">
        <f t="shared" ref="AT106" si="100">+AT107</f>
        <v>0</v>
      </c>
      <c r="AU106" s="4"/>
    </row>
    <row r="107" spans="1:47" ht="26.25" x14ac:dyDescent="0.25">
      <c r="A107" s="14" t="s">
        <v>154</v>
      </c>
      <c r="B107" s="9" t="s">
        <v>155</v>
      </c>
      <c r="C107" s="10">
        <f>+C108+C111+C109+C110</f>
        <v>0</v>
      </c>
      <c r="D107" s="10">
        <f>+D108+D111+D109+D110</f>
        <v>67009700</v>
      </c>
      <c r="E107" s="10">
        <f>+E108+E111</f>
        <v>0</v>
      </c>
      <c r="F107" s="10">
        <f>+F108+F111</f>
        <v>0</v>
      </c>
      <c r="G107" s="10">
        <f>+G108+G111</f>
        <v>0</v>
      </c>
      <c r="H107" s="10">
        <f t="shared" si="73"/>
        <v>67009700</v>
      </c>
      <c r="I107" s="10">
        <f>+I108+I111</f>
        <v>0</v>
      </c>
      <c r="J107" s="10">
        <f>+J108+J111</f>
        <v>0</v>
      </c>
      <c r="K107" s="10">
        <f t="shared" si="74"/>
        <v>67009700</v>
      </c>
      <c r="L107" s="10">
        <f>+L108+L111</f>
        <v>0</v>
      </c>
      <c r="M107" s="10">
        <f>+M108+M111</f>
        <v>0</v>
      </c>
      <c r="N107" s="10">
        <f t="shared" si="76"/>
        <v>0</v>
      </c>
      <c r="O107" s="10">
        <f>+O108+O111</f>
        <v>0</v>
      </c>
      <c r="P107" s="10">
        <f>+P108+P111</f>
        <v>7199995</v>
      </c>
      <c r="Q107" s="10">
        <f>+Q108+Q111</f>
        <v>7199995</v>
      </c>
      <c r="R107" s="10">
        <f t="shared" si="75"/>
        <v>59809705</v>
      </c>
      <c r="S107" s="10">
        <f t="shared" ref="S107:T107" si="101">+S108+S111</f>
        <v>0</v>
      </c>
      <c r="T107" s="10">
        <f t="shared" si="101"/>
        <v>0</v>
      </c>
      <c r="U107" s="335" t="s">
        <v>154</v>
      </c>
      <c r="V107" s="385" t="s">
        <v>155</v>
      </c>
      <c r="W107" s="387">
        <v>67009700</v>
      </c>
      <c r="X107" s="387">
        <v>0</v>
      </c>
      <c r="Y107" s="387">
        <v>0</v>
      </c>
      <c r="Z107" s="387">
        <v>0</v>
      </c>
      <c r="AA107" s="387">
        <v>0</v>
      </c>
      <c r="AB107" s="387">
        <v>0</v>
      </c>
      <c r="AC107" s="387">
        <v>25509700</v>
      </c>
      <c r="AD107" s="387">
        <v>0</v>
      </c>
      <c r="AE107" s="387">
        <v>25509700</v>
      </c>
      <c r="AF107" s="387">
        <v>0</v>
      </c>
      <c r="AG107" s="387">
        <v>0</v>
      </c>
      <c r="AH107" s="387">
        <v>0</v>
      </c>
      <c r="AI107" s="387">
        <v>0</v>
      </c>
      <c r="AJ107" s="387">
        <v>25509700</v>
      </c>
      <c r="AK107" s="387">
        <v>0</v>
      </c>
      <c r="AL107" s="10"/>
      <c r="AM107" s="10">
        <f t="shared" si="99"/>
        <v>0</v>
      </c>
      <c r="AN107" s="10">
        <f t="shared" si="99"/>
        <v>0</v>
      </c>
      <c r="AO107" s="10">
        <f t="shared" si="99"/>
        <v>0</v>
      </c>
      <c r="AP107" s="10"/>
      <c r="AQ107" s="4"/>
      <c r="AR107" s="294" t="s">
        <v>152</v>
      </c>
      <c r="AS107" s="298" t="s">
        <v>153</v>
      </c>
      <c r="AT107" s="332">
        <f>+AT108+AT114</f>
        <v>0</v>
      </c>
      <c r="AU107" s="4"/>
    </row>
    <row r="108" spans="1:47" s="4" customFormat="1" x14ac:dyDescent="0.25">
      <c r="A108" s="13" t="s">
        <v>156</v>
      </c>
      <c r="B108" s="1" t="s">
        <v>157</v>
      </c>
      <c r="C108" s="247">
        <v>0</v>
      </c>
      <c r="D108" s="182">
        <v>41500000</v>
      </c>
      <c r="E108" s="182">
        <v>0</v>
      </c>
      <c r="F108" s="182">
        <v>0</v>
      </c>
      <c r="G108" s="182">
        <v>0</v>
      </c>
      <c r="H108" s="182">
        <f t="shared" si="73"/>
        <v>41500000</v>
      </c>
      <c r="I108" s="182">
        <v>0</v>
      </c>
      <c r="J108" s="182">
        <v>0</v>
      </c>
      <c r="K108" s="182">
        <f t="shared" si="74"/>
        <v>41500000</v>
      </c>
      <c r="L108" s="182">
        <v>0</v>
      </c>
      <c r="M108" s="182">
        <v>0</v>
      </c>
      <c r="N108" s="182">
        <f t="shared" si="76"/>
        <v>0</v>
      </c>
      <c r="O108" s="182">
        <v>0</v>
      </c>
      <c r="P108" s="182">
        <v>7199995</v>
      </c>
      <c r="Q108" s="182">
        <f t="shared" si="77"/>
        <v>7199995</v>
      </c>
      <c r="R108" s="182">
        <f t="shared" si="75"/>
        <v>34300005</v>
      </c>
      <c r="S108" s="182">
        <f t="shared" si="78"/>
        <v>0</v>
      </c>
      <c r="T108"/>
      <c r="U108" s="335" t="s">
        <v>156</v>
      </c>
      <c r="V108" s="385" t="s">
        <v>157</v>
      </c>
      <c r="W108" s="387">
        <v>41500000</v>
      </c>
      <c r="X108" s="387">
        <v>0</v>
      </c>
      <c r="Y108" s="387">
        <v>0</v>
      </c>
      <c r="Z108" s="387">
        <v>0</v>
      </c>
      <c r="AA108" s="387">
        <v>0</v>
      </c>
      <c r="AB108" s="387">
        <v>0</v>
      </c>
      <c r="AC108" s="387">
        <v>756234691</v>
      </c>
      <c r="AD108" s="387">
        <v>108059698.57000001</v>
      </c>
      <c r="AE108" s="387">
        <v>648174992.42999995</v>
      </c>
      <c r="AF108" s="387">
        <v>72671330.939999998</v>
      </c>
      <c r="AG108" s="387">
        <v>35388367.63000001</v>
      </c>
      <c r="AH108" s="387">
        <v>129728368.45</v>
      </c>
      <c r="AI108" s="387">
        <v>21668669.879999995</v>
      </c>
      <c r="AJ108" s="387">
        <v>626506322.54999995</v>
      </c>
      <c r="AK108" s="387">
        <v>0</v>
      </c>
      <c r="AL108" s="10"/>
      <c r="AM108" s="10">
        <f>+AM110+AM113</f>
        <v>0</v>
      </c>
      <c r="AN108" s="10">
        <f>+AN110+AN113</f>
        <v>0</v>
      </c>
      <c r="AO108" s="10">
        <f>+AO110+AO113</f>
        <v>0</v>
      </c>
      <c r="AP108" s="10"/>
      <c r="AR108" s="294" t="s">
        <v>154</v>
      </c>
      <c r="AS108" s="295" t="s">
        <v>155</v>
      </c>
      <c r="AT108" s="332">
        <f t="shared" ref="AT108" si="102">SUM(AT110:AT113)</f>
        <v>0</v>
      </c>
      <c r="AU108"/>
    </row>
    <row r="109" spans="1:47" s="4" customFormat="1" x14ac:dyDescent="0.25">
      <c r="A109" s="296" t="s">
        <v>156</v>
      </c>
      <c r="B109" s="297" t="s">
        <v>157</v>
      </c>
      <c r="C109" s="247">
        <v>0</v>
      </c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81"/>
      <c r="U109" s="335"/>
      <c r="V109" s="385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41"/>
      <c r="AM109" s="341"/>
      <c r="AN109" s="341"/>
      <c r="AO109" s="341"/>
      <c r="AP109" s="341"/>
      <c r="AR109" s="294"/>
      <c r="AS109" s="295"/>
      <c r="AT109" s="332"/>
      <c r="AU109" s="383"/>
    </row>
    <row r="110" spans="1:47" x14ac:dyDescent="0.25">
      <c r="A110" s="296" t="s">
        <v>1686</v>
      </c>
      <c r="B110" s="299" t="s">
        <v>1687</v>
      </c>
      <c r="C110" s="247">
        <v>0</v>
      </c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81"/>
      <c r="U110" s="335"/>
      <c r="V110" s="385"/>
      <c r="W110" s="387"/>
      <c r="X110" s="387">
        <v>0</v>
      </c>
      <c r="Y110" s="387">
        <v>0</v>
      </c>
      <c r="Z110" s="387">
        <v>0</v>
      </c>
      <c r="AA110" s="387">
        <v>0</v>
      </c>
      <c r="AB110" s="387">
        <v>0</v>
      </c>
      <c r="AC110" s="387">
        <v>63920000</v>
      </c>
      <c r="AD110" s="387">
        <v>3235000</v>
      </c>
      <c r="AE110" s="387">
        <v>60685000</v>
      </c>
      <c r="AF110" s="387">
        <v>2235000</v>
      </c>
      <c r="AG110" s="387">
        <v>1000000</v>
      </c>
      <c r="AH110" s="387">
        <v>3235000</v>
      </c>
      <c r="AI110" s="387">
        <v>0</v>
      </c>
      <c r="AJ110" s="387">
        <v>60685000</v>
      </c>
      <c r="AK110" s="387">
        <v>0</v>
      </c>
      <c r="AL110" s="278"/>
      <c r="AM110" s="182"/>
      <c r="AN110" s="182"/>
      <c r="AO110" s="182"/>
      <c r="AP110" s="182"/>
      <c r="AR110" s="296" t="s">
        <v>1684</v>
      </c>
      <c r="AS110" s="297" t="s">
        <v>1685</v>
      </c>
      <c r="AT110" s="333">
        <v>0</v>
      </c>
    </row>
    <row r="111" spans="1:47" x14ac:dyDescent="0.25">
      <c r="A111" s="13" t="s">
        <v>158</v>
      </c>
      <c r="B111" s="1" t="s">
        <v>159</v>
      </c>
      <c r="C111" s="247">
        <v>0</v>
      </c>
      <c r="D111" s="182">
        <v>25509700</v>
      </c>
      <c r="E111" s="182">
        <v>0</v>
      </c>
      <c r="F111" s="182">
        <v>0</v>
      </c>
      <c r="G111" s="182">
        <v>0</v>
      </c>
      <c r="H111" s="182">
        <f t="shared" si="73"/>
        <v>25509700</v>
      </c>
      <c r="I111" s="182">
        <v>0</v>
      </c>
      <c r="J111" s="182">
        <v>0</v>
      </c>
      <c r="K111" s="182">
        <f t="shared" si="74"/>
        <v>25509700</v>
      </c>
      <c r="L111" s="182">
        <v>0</v>
      </c>
      <c r="M111" s="182">
        <v>0</v>
      </c>
      <c r="N111" s="182">
        <f t="shared" si="76"/>
        <v>0</v>
      </c>
      <c r="O111" s="182">
        <v>0</v>
      </c>
      <c r="P111" s="182">
        <v>0</v>
      </c>
      <c r="Q111" s="182">
        <f t="shared" si="77"/>
        <v>0</v>
      </c>
      <c r="R111" s="182">
        <f t="shared" si="75"/>
        <v>25509700</v>
      </c>
      <c r="S111" s="182">
        <f t="shared" si="78"/>
        <v>0</v>
      </c>
      <c r="U111" s="335" t="s">
        <v>158</v>
      </c>
      <c r="V111" s="385" t="s">
        <v>159</v>
      </c>
      <c r="W111" s="387">
        <v>25509700</v>
      </c>
      <c r="X111" s="387">
        <v>0</v>
      </c>
      <c r="Y111" s="387">
        <v>0</v>
      </c>
      <c r="Z111" s="387">
        <v>0</v>
      </c>
      <c r="AA111" s="387">
        <v>0</v>
      </c>
      <c r="AB111" s="387">
        <v>0</v>
      </c>
      <c r="AC111" s="387">
        <v>20000000</v>
      </c>
      <c r="AD111" s="387">
        <v>3235000</v>
      </c>
      <c r="AE111" s="387">
        <v>16765000</v>
      </c>
      <c r="AF111" s="387">
        <v>2235000</v>
      </c>
      <c r="AG111" s="387">
        <v>1000000</v>
      </c>
      <c r="AH111" s="387">
        <v>3235000</v>
      </c>
      <c r="AI111" s="387">
        <v>0</v>
      </c>
      <c r="AJ111" s="387">
        <v>16765000</v>
      </c>
      <c r="AK111" s="387">
        <v>0</v>
      </c>
      <c r="AL111" s="278"/>
      <c r="AM111" s="247"/>
      <c r="AN111" s="247"/>
      <c r="AO111" s="247"/>
      <c r="AP111" s="247"/>
      <c r="AQ111" s="281"/>
      <c r="AR111" s="296" t="s">
        <v>156</v>
      </c>
      <c r="AS111" s="297" t="s">
        <v>157</v>
      </c>
      <c r="AT111" s="333">
        <v>0</v>
      </c>
      <c r="AU111" s="4"/>
    </row>
    <row r="112" spans="1:47" ht="26.25" x14ac:dyDescent="0.25">
      <c r="A112" s="296" t="s">
        <v>1688</v>
      </c>
      <c r="B112" s="297" t="s">
        <v>1689</v>
      </c>
      <c r="C112" s="247">
        <v>0</v>
      </c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81"/>
      <c r="U112" s="335"/>
      <c r="V112" s="385"/>
      <c r="W112" s="387"/>
      <c r="X112" s="387">
        <v>0</v>
      </c>
      <c r="Y112" s="387">
        <v>0</v>
      </c>
      <c r="Z112" s="387">
        <v>0</v>
      </c>
      <c r="AA112" s="387">
        <v>0</v>
      </c>
      <c r="AB112" s="387">
        <v>0</v>
      </c>
      <c r="AC112" s="387">
        <v>12960000</v>
      </c>
      <c r="AD112" s="387">
        <v>0</v>
      </c>
      <c r="AE112" s="387">
        <v>12960000</v>
      </c>
      <c r="AF112" s="387">
        <v>0</v>
      </c>
      <c r="AG112" s="387">
        <v>0</v>
      </c>
      <c r="AH112" s="387">
        <v>0</v>
      </c>
      <c r="AI112" s="387">
        <v>0</v>
      </c>
      <c r="AJ112" s="387">
        <v>12960000</v>
      </c>
      <c r="AK112" s="387">
        <v>0</v>
      </c>
      <c r="AL112" s="278"/>
      <c r="AM112" s="247"/>
      <c r="AN112" s="247"/>
      <c r="AO112" s="247"/>
      <c r="AP112" s="247"/>
      <c r="AQ112" s="281"/>
      <c r="AR112" s="296" t="s">
        <v>1686</v>
      </c>
      <c r="AS112" s="299" t="s">
        <v>1687</v>
      </c>
      <c r="AT112" s="333">
        <v>0</v>
      </c>
      <c r="AU112" s="4"/>
    </row>
    <row r="113" spans="1:47" s="4" customFormat="1" x14ac:dyDescent="0.25">
      <c r="A113" s="14" t="s">
        <v>160</v>
      </c>
      <c r="B113" s="9" t="s">
        <v>161</v>
      </c>
      <c r="C113" s="10">
        <f>+C114+C118+C123+C125+C131+C134+C138</f>
        <v>102311402.62</v>
      </c>
      <c r="D113" s="10">
        <f>+D114+D118+D123+D125+D131+D134+D138</f>
        <v>756234691</v>
      </c>
      <c r="E113" s="10">
        <f>+E114+E118+E123+E125+E131+E134+E138</f>
        <v>0</v>
      </c>
      <c r="F113" s="10">
        <f>+F114+F118+F123+F125+F131+F134+F138</f>
        <v>0</v>
      </c>
      <c r="G113" s="10">
        <f>+G114+G118+G123+G125+G131+G134+G138</f>
        <v>0</v>
      </c>
      <c r="H113" s="10">
        <f t="shared" si="73"/>
        <v>756234691</v>
      </c>
      <c r="I113" s="10">
        <f>+I114+I118+I123+I125+I131+I134+I138</f>
        <v>46120268.090000004</v>
      </c>
      <c r="J113" s="10">
        <f>+J114+J118+J123+J125+J131+J134+J138</f>
        <v>99942498.569999993</v>
      </c>
      <c r="K113" s="10">
        <f t="shared" si="74"/>
        <v>656292192.43000007</v>
      </c>
      <c r="L113" s="10">
        <f>+L114+L118+L123+L125+L131+L134+L138</f>
        <v>18114807.969999999</v>
      </c>
      <c r="M113" s="10">
        <f>+M114+M118+M123+M125+M131+M134+M138</f>
        <v>68090430.939999998</v>
      </c>
      <c r="N113" s="10">
        <f t="shared" si="76"/>
        <v>31852067.629999995</v>
      </c>
      <c r="O113" s="10">
        <f>+O114+O118+O123+O125+O131+O134+O138</f>
        <v>18114807.969999999</v>
      </c>
      <c r="P113" s="10">
        <f>+P114+P118+P123+P125+P131+P134+P138</f>
        <v>121611168.45</v>
      </c>
      <c r="Q113" s="10">
        <f>+Q114+Q118+Q123+Q125+Q131+Q134+Q138</f>
        <v>21668669.879999999</v>
      </c>
      <c r="R113" s="10">
        <f t="shared" si="75"/>
        <v>634623522.54999995</v>
      </c>
      <c r="S113" s="10">
        <f t="shared" ref="S113:T113" si="103">+S114+S118+S123+S125+S131+S134+S138</f>
        <v>68090430.939999998</v>
      </c>
      <c r="T113" s="10">
        <f t="shared" si="103"/>
        <v>0</v>
      </c>
      <c r="U113" s="335" t="s">
        <v>160</v>
      </c>
      <c r="V113" s="385" t="s">
        <v>161</v>
      </c>
      <c r="W113" s="387">
        <v>756234691</v>
      </c>
      <c r="X113" s="387">
        <v>0</v>
      </c>
      <c r="Y113" s="387">
        <v>0</v>
      </c>
      <c r="Z113" s="387">
        <v>0</v>
      </c>
      <c r="AA113" s="387">
        <v>0</v>
      </c>
      <c r="AB113" s="387">
        <v>0</v>
      </c>
      <c r="AC113" s="387">
        <v>30960000</v>
      </c>
      <c r="AD113" s="387">
        <v>0</v>
      </c>
      <c r="AE113" s="387">
        <v>30960000</v>
      </c>
      <c r="AF113" s="387">
        <v>0</v>
      </c>
      <c r="AG113" s="387">
        <v>0</v>
      </c>
      <c r="AH113" s="387">
        <v>0</v>
      </c>
      <c r="AI113" s="387">
        <v>0</v>
      </c>
      <c r="AJ113" s="387">
        <v>30960000</v>
      </c>
      <c r="AK113" s="387">
        <v>0</v>
      </c>
      <c r="AL113" s="278"/>
      <c r="AM113" s="182"/>
      <c r="AN113" s="182"/>
      <c r="AO113" s="182"/>
      <c r="AP113" s="182"/>
      <c r="AQ113"/>
      <c r="AR113" s="296" t="s">
        <v>158</v>
      </c>
      <c r="AS113" s="297" t="s">
        <v>159</v>
      </c>
      <c r="AT113" s="333">
        <v>0</v>
      </c>
      <c r="AU113"/>
    </row>
    <row r="114" spans="1:47" x14ac:dyDescent="0.25">
      <c r="A114" s="14" t="s">
        <v>162</v>
      </c>
      <c r="B114" s="9" t="s">
        <v>163</v>
      </c>
      <c r="C114" s="10">
        <f>+C115+C116+C117</f>
        <v>24155272</v>
      </c>
      <c r="D114" s="10">
        <f>+D115+D116+D117</f>
        <v>63920000</v>
      </c>
      <c r="E114" s="10">
        <f t="shared" ref="E114:AO116" si="104">+E115+E116+E117</f>
        <v>0</v>
      </c>
      <c r="F114" s="10">
        <f t="shared" si="104"/>
        <v>0</v>
      </c>
      <c r="G114" s="10">
        <f t="shared" si="104"/>
        <v>0</v>
      </c>
      <c r="H114" s="10">
        <f t="shared" si="73"/>
        <v>63920000</v>
      </c>
      <c r="I114" s="10">
        <f t="shared" si="104"/>
        <v>470000</v>
      </c>
      <c r="J114" s="10">
        <f t="shared" si="104"/>
        <v>3014000</v>
      </c>
      <c r="K114" s="10">
        <f t="shared" si="74"/>
        <v>60906000</v>
      </c>
      <c r="L114" s="10">
        <f t="shared" si="104"/>
        <v>470000</v>
      </c>
      <c r="M114" s="10">
        <f t="shared" si="104"/>
        <v>2014000</v>
      </c>
      <c r="N114" s="10">
        <f t="shared" si="76"/>
        <v>1000000</v>
      </c>
      <c r="O114" s="10">
        <f t="shared" si="104"/>
        <v>470000</v>
      </c>
      <c r="P114" s="10">
        <f t="shared" si="104"/>
        <v>3014000</v>
      </c>
      <c r="Q114" s="10">
        <f t="shared" si="104"/>
        <v>0</v>
      </c>
      <c r="R114" s="10">
        <f t="shared" si="75"/>
        <v>60906000</v>
      </c>
      <c r="S114" s="10">
        <f t="shared" si="104"/>
        <v>2014000</v>
      </c>
      <c r="T114" s="10">
        <f t="shared" si="104"/>
        <v>0</v>
      </c>
      <c r="U114" s="335" t="s">
        <v>162</v>
      </c>
      <c r="V114" s="385" t="s">
        <v>163</v>
      </c>
      <c r="W114" s="387">
        <v>63920000</v>
      </c>
      <c r="X114" s="387">
        <v>0</v>
      </c>
      <c r="Y114" s="387">
        <v>0</v>
      </c>
      <c r="Z114" s="387">
        <v>0</v>
      </c>
      <c r="AA114" s="387">
        <v>0</v>
      </c>
      <c r="AB114" s="387">
        <v>0</v>
      </c>
      <c r="AC114" s="387">
        <v>133000000</v>
      </c>
      <c r="AD114" s="387">
        <v>34469531.479999997</v>
      </c>
      <c r="AE114" s="387">
        <v>98530468.520000011</v>
      </c>
      <c r="AF114" s="387">
        <v>31858031.969999999</v>
      </c>
      <c r="AG114" s="387">
        <v>2611499.5099999979</v>
      </c>
      <c r="AH114" s="387">
        <v>55469531.479999997</v>
      </c>
      <c r="AI114" s="387">
        <v>21000000</v>
      </c>
      <c r="AJ114" s="387">
        <v>77530468.520000011</v>
      </c>
      <c r="AK114" s="387">
        <v>0</v>
      </c>
      <c r="AL114" s="278"/>
      <c r="AM114" s="247"/>
      <c r="AN114" s="247"/>
      <c r="AO114" s="247"/>
      <c r="AP114" s="247"/>
      <c r="AQ114" s="281"/>
      <c r="AR114" s="296" t="s">
        <v>1688</v>
      </c>
      <c r="AS114" s="297" t="s">
        <v>1689</v>
      </c>
      <c r="AT114" s="333">
        <v>0</v>
      </c>
    </row>
    <row r="115" spans="1:47" x14ac:dyDescent="0.25">
      <c r="A115" s="13" t="s">
        <v>164</v>
      </c>
      <c r="B115" s="1" t="s">
        <v>165</v>
      </c>
      <c r="C115" s="247"/>
      <c r="D115" s="182">
        <v>20000000</v>
      </c>
      <c r="E115" s="182">
        <v>0</v>
      </c>
      <c r="F115" s="182">
        <v>0</v>
      </c>
      <c r="G115" s="182">
        <v>0</v>
      </c>
      <c r="H115" s="182">
        <f t="shared" si="73"/>
        <v>20000000</v>
      </c>
      <c r="I115" s="182">
        <v>470000</v>
      </c>
      <c r="J115" s="182">
        <v>3014000</v>
      </c>
      <c r="K115" s="182">
        <f t="shared" si="74"/>
        <v>16986000</v>
      </c>
      <c r="L115" s="182">
        <v>470000</v>
      </c>
      <c r="M115" s="182">
        <v>2014000</v>
      </c>
      <c r="N115" s="182">
        <f t="shared" si="76"/>
        <v>1000000</v>
      </c>
      <c r="O115" s="182">
        <v>470000</v>
      </c>
      <c r="P115" s="182">
        <v>3014000</v>
      </c>
      <c r="Q115" s="182">
        <f t="shared" si="77"/>
        <v>0</v>
      </c>
      <c r="R115" s="182">
        <f t="shared" si="75"/>
        <v>16986000</v>
      </c>
      <c r="S115" s="182">
        <f t="shared" si="78"/>
        <v>2014000</v>
      </c>
      <c r="U115" s="335" t="s">
        <v>164</v>
      </c>
      <c r="V115" s="385" t="s">
        <v>165</v>
      </c>
      <c r="W115" s="387">
        <v>20000000</v>
      </c>
      <c r="X115" s="387">
        <v>0</v>
      </c>
      <c r="Y115" s="387">
        <v>0</v>
      </c>
      <c r="Z115" s="387">
        <v>0</v>
      </c>
      <c r="AA115" s="387">
        <v>0</v>
      </c>
      <c r="AB115" s="387">
        <v>0</v>
      </c>
      <c r="AC115" s="387">
        <v>71000000</v>
      </c>
      <c r="AD115" s="387">
        <v>19183432.969999999</v>
      </c>
      <c r="AE115" s="387">
        <v>51816567.030000001</v>
      </c>
      <c r="AF115" s="387">
        <v>17373932.969999999</v>
      </c>
      <c r="AG115" s="387">
        <v>1809500</v>
      </c>
      <c r="AH115" s="387">
        <v>40183432.969999999</v>
      </c>
      <c r="AI115" s="387">
        <v>21000000</v>
      </c>
      <c r="AJ115" s="387">
        <v>30816567.030000001</v>
      </c>
      <c r="AK115" s="387">
        <v>0</v>
      </c>
      <c r="AL115" s="10"/>
      <c r="AM115" s="10">
        <f>+AM116+AM120+AM125+AM127+AM133+AM137+AM142</f>
        <v>0</v>
      </c>
      <c r="AN115" s="10">
        <f>+AN116+AN120+AN125+AN127+AN133+AN137+AN142</f>
        <v>0</v>
      </c>
      <c r="AO115" s="10">
        <f>+AO116+AO120+AO125+AO127+AO133+AO137+AO142</f>
        <v>0</v>
      </c>
      <c r="AP115" s="10"/>
      <c r="AQ115" s="4"/>
      <c r="AR115" s="294" t="s">
        <v>160</v>
      </c>
      <c r="AS115" s="295" t="s">
        <v>161</v>
      </c>
      <c r="AT115" s="332">
        <f>+AT116+AT120+AT125+AT128+AT133+AT137+AT142</f>
        <v>119397359.51000001</v>
      </c>
      <c r="AU115" s="4"/>
    </row>
    <row r="116" spans="1:47" x14ac:dyDescent="0.25">
      <c r="A116" s="13" t="s">
        <v>166</v>
      </c>
      <c r="B116" s="1" t="s">
        <v>167</v>
      </c>
      <c r="C116" s="247">
        <v>0</v>
      </c>
      <c r="D116" s="182">
        <v>12960000</v>
      </c>
      <c r="E116" s="182">
        <v>0</v>
      </c>
      <c r="F116" s="182">
        <v>0</v>
      </c>
      <c r="G116" s="182">
        <v>0</v>
      </c>
      <c r="H116" s="182">
        <f t="shared" si="73"/>
        <v>12960000</v>
      </c>
      <c r="I116" s="182">
        <v>0</v>
      </c>
      <c r="J116" s="182">
        <v>0</v>
      </c>
      <c r="K116" s="182">
        <f t="shared" si="74"/>
        <v>12960000</v>
      </c>
      <c r="L116" s="182">
        <v>0</v>
      </c>
      <c r="M116" s="182">
        <v>0</v>
      </c>
      <c r="N116" s="182">
        <f t="shared" si="76"/>
        <v>0</v>
      </c>
      <c r="O116" s="182">
        <v>0</v>
      </c>
      <c r="P116" s="182">
        <v>0</v>
      </c>
      <c r="Q116" s="182">
        <f t="shared" si="77"/>
        <v>0</v>
      </c>
      <c r="R116" s="182">
        <f t="shared" si="75"/>
        <v>12960000</v>
      </c>
      <c r="S116" s="182">
        <f t="shared" si="78"/>
        <v>0</v>
      </c>
      <c r="U116" s="335" t="s">
        <v>166</v>
      </c>
      <c r="V116" s="385" t="s">
        <v>167</v>
      </c>
      <c r="W116" s="387">
        <v>12960000</v>
      </c>
      <c r="X116" s="387">
        <v>0</v>
      </c>
      <c r="Y116" s="387">
        <v>0</v>
      </c>
      <c r="Z116" s="387">
        <v>0</v>
      </c>
      <c r="AA116" s="387">
        <v>0</v>
      </c>
      <c r="AB116" s="387">
        <v>0</v>
      </c>
      <c r="AC116" s="387">
        <v>12000000</v>
      </c>
      <c r="AD116" s="387">
        <v>1824500</v>
      </c>
      <c r="AE116" s="387">
        <v>10175500</v>
      </c>
      <c r="AF116" s="387">
        <v>1805500</v>
      </c>
      <c r="AG116" s="387">
        <v>19000</v>
      </c>
      <c r="AH116" s="387">
        <v>1824500</v>
      </c>
      <c r="AI116" s="387">
        <v>0</v>
      </c>
      <c r="AJ116" s="387">
        <v>10175500</v>
      </c>
      <c r="AK116" s="387">
        <v>0</v>
      </c>
      <c r="AL116" s="10"/>
      <c r="AM116" s="10">
        <f t="shared" si="104"/>
        <v>0</v>
      </c>
      <c r="AN116" s="10">
        <f t="shared" si="104"/>
        <v>0</v>
      </c>
      <c r="AO116" s="10">
        <f t="shared" si="104"/>
        <v>0</v>
      </c>
      <c r="AP116" s="10"/>
      <c r="AQ116" s="4"/>
      <c r="AR116" s="294" t="s">
        <v>162</v>
      </c>
      <c r="AS116" s="295" t="s">
        <v>163</v>
      </c>
      <c r="AT116" s="332">
        <f t="shared" ref="AT116" si="105">+AT118+AT119</f>
        <v>24155272</v>
      </c>
      <c r="AU116" s="4"/>
    </row>
    <row r="117" spans="1:47" x14ac:dyDescent="0.25">
      <c r="A117" s="13" t="s">
        <v>168</v>
      </c>
      <c r="B117" s="1" t="s">
        <v>169</v>
      </c>
      <c r="C117" s="247">
        <v>24155272</v>
      </c>
      <c r="D117" s="182">
        <v>30960000</v>
      </c>
      <c r="E117" s="182">
        <v>0</v>
      </c>
      <c r="F117" s="182">
        <v>0</v>
      </c>
      <c r="G117" s="182">
        <v>0</v>
      </c>
      <c r="H117" s="182">
        <f t="shared" si="73"/>
        <v>30960000</v>
      </c>
      <c r="I117" s="182">
        <v>0</v>
      </c>
      <c r="J117" s="182">
        <v>0</v>
      </c>
      <c r="K117" s="182">
        <f t="shared" si="74"/>
        <v>30960000</v>
      </c>
      <c r="L117" s="182">
        <v>0</v>
      </c>
      <c r="M117" s="182">
        <v>0</v>
      </c>
      <c r="N117" s="182">
        <f t="shared" si="76"/>
        <v>0</v>
      </c>
      <c r="O117" s="182">
        <v>0</v>
      </c>
      <c r="P117" s="182">
        <v>0</v>
      </c>
      <c r="Q117" s="182">
        <f t="shared" si="77"/>
        <v>0</v>
      </c>
      <c r="R117" s="182">
        <f t="shared" si="75"/>
        <v>30960000</v>
      </c>
      <c r="S117" s="182">
        <f t="shared" si="78"/>
        <v>0</v>
      </c>
      <c r="U117" s="335" t="s">
        <v>168</v>
      </c>
      <c r="V117" s="385" t="s">
        <v>169</v>
      </c>
      <c r="W117" s="387">
        <v>30960000</v>
      </c>
      <c r="X117" s="387">
        <v>0</v>
      </c>
      <c r="Y117" s="387">
        <v>0</v>
      </c>
      <c r="Z117" s="387">
        <v>0</v>
      </c>
      <c r="AA117" s="387">
        <v>0</v>
      </c>
      <c r="AB117" s="387">
        <v>0</v>
      </c>
      <c r="AC117" s="387">
        <v>20000000</v>
      </c>
      <c r="AD117" s="387">
        <v>1771900</v>
      </c>
      <c r="AE117" s="387">
        <v>18228100</v>
      </c>
      <c r="AF117" s="387">
        <v>1720900</v>
      </c>
      <c r="AG117" s="387">
        <v>51000</v>
      </c>
      <c r="AH117" s="387">
        <v>1771900</v>
      </c>
      <c r="AI117" s="387">
        <v>0</v>
      </c>
      <c r="AJ117" s="387">
        <v>18228100</v>
      </c>
      <c r="AK117" s="387">
        <v>0</v>
      </c>
      <c r="AL117" s="278"/>
      <c r="AM117" s="182"/>
      <c r="AN117" s="182"/>
      <c r="AO117" s="182"/>
      <c r="AP117" s="182"/>
      <c r="AR117" s="336"/>
      <c r="AS117" s="337"/>
      <c r="AT117" s="338"/>
      <c r="AU117" s="339"/>
    </row>
    <row r="118" spans="1:47" s="4" customFormat="1" ht="39" x14ac:dyDescent="0.25">
      <c r="A118" s="14" t="s">
        <v>170</v>
      </c>
      <c r="B118" s="9" t="s">
        <v>171</v>
      </c>
      <c r="C118" s="10">
        <f>+C119+C120+C121+C122</f>
        <v>33193127.399999999</v>
      </c>
      <c r="D118" s="10">
        <f>+D119+D120+D121+D122</f>
        <v>133000000</v>
      </c>
      <c r="E118" s="10">
        <f t="shared" ref="E118:AO120" si="106">+E119+E120+E121+E122</f>
        <v>0</v>
      </c>
      <c r="F118" s="10">
        <f t="shared" si="106"/>
        <v>0</v>
      </c>
      <c r="G118" s="10">
        <f t="shared" si="106"/>
        <v>0</v>
      </c>
      <c r="H118" s="10">
        <f t="shared" si="73"/>
        <v>133000000</v>
      </c>
      <c r="I118" s="10">
        <f t="shared" si="106"/>
        <v>8653999</v>
      </c>
      <c r="J118" s="10">
        <f t="shared" si="106"/>
        <v>31073631.479999997</v>
      </c>
      <c r="K118" s="10">
        <f t="shared" si="74"/>
        <v>101926368.52000001</v>
      </c>
      <c r="L118" s="10">
        <f t="shared" si="106"/>
        <v>8653999</v>
      </c>
      <c r="M118" s="10">
        <f t="shared" si="106"/>
        <v>29047131.969999999</v>
      </c>
      <c r="N118" s="10">
        <f t="shared" si="76"/>
        <v>2026499.5099999979</v>
      </c>
      <c r="O118" s="10">
        <f t="shared" si="106"/>
        <v>8653999</v>
      </c>
      <c r="P118" s="10">
        <f t="shared" si="106"/>
        <v>52073631.479999997</v>
      </c>
      <c r="Q118" s="10">
        <f t="shared" si="106"/>
        <v>21000000</v>
      </c>
      <c r="R118" s="10">
        <f t="shared" si="75"/>
        <v>80926368.520000011</v>
      </c>
      <c r="S118" s="10">
        <f t="shared" si="106"/>
        <v>29047131.969999999</v>
      </c>
      <c r="T118" s="10">
        <f t="shared" si="106"/>
        <v>0</v>
      </c>
      <c r="U118" s="335" t="s">
        <v>170</v>
      </c>
      <c r="V118" s="385" t="s">
        <v>171</v>
      </c>
      <c r="W118" s="387">
        <v>133000000</v>
      </c>
      <c r="X118" s="387">
        <v>0</v>
      </c>
      <c r="Y118" s="387">
        <v>0</v>
      </c>
      <c r="Z118" s="387">
        <v>0</v>
      </c>
      <c r="AA118" s="387">
        <v>0</v>
      </c>
      <c r="AB118" s="387">
        <v>0</v>
      </c>
      <c r="AC118" s="387">
        <v>30000000</v>
      </c>
      <c r="AD118" s="387">
        <v>11689698.51</v>
      </c>
      <c r="AE118" s="387">
        <v>18310301.490000002</v>
      </c>
      <c r="AF118" s="387">
        <v>10957699</v>
      </c>
      <c r="AG118" s="387">
        <v>731999.50999999978</v>
      </c>
      <c r="AH118" s="387">
        <v>11689698.51</v>
      </c>
      <c r="AI118" s="387">
        <v>0</v>
      </c>
      <c r="AJ118" s="387">
        <v>18310301.490000002</v>
      </c>
      <c r="AK118" s="387">
        <v>0</v>
      </c>
      <c r="AL118" s="278"/>
      <c r="AM118" s="182"/>
      <c r="AN118" s="182"/>
      <c r="AO118" s="182"/>
      <c r="AP118" s="182"/>
      <c r="AQ118"/>
      <c r="AR118" s="296" t="s">
        <v>166</v>
      </c>
      <c r="AS118" s="299" t="s">
        <v>167</v>
      </c>
      <c r="AT118" s="333">
        <v>0</v>
      </c>
      <c r="AU118"/>
    </row>
    <row r="119" spans="1:47" ht="26.25" x14ac:dyDescent="0.25">
      <c r="A119" s="13" t="s">
        <v>172</v>
      </c>
      <c r="B119" s="1" t="s">
        <v>173</v>
      </c>
      <c r="C119" s="247">
        <v>22602262.399999999</v>
      </c>
      <c r="D119" s="182">
        <v>71000000</v>
      </c>
      <c r="E119" s="182">
        <v>0</v>
      </c>
      <c r="F119" s="182">
        <v>0</v>
      </c>
      <c r="G119" s="182">
        <v>0</v>
      </c>
      <c r="H119" s="182">
        <f t="shared" si="73"/>
        <v>71000000</v>
      </c>
      <c r="I119" s="182">
        <v>4419600</v>
      </c>
      <c r="J119" s="182">
        <v>17086432.969999999</v>
      </c>
      <c r="K119" s="182">
        <f t="shared" si="74"/>
        <v>53913567.030000001</v>
      </c>
      <c r="L119" s="182">
        <v>4419600</v>
      </c>
      <c r="M119" s="182">
        <v>15861932.970000001</v>
      </c>
      <c r="N119" s="182">
        <f t="shared" si="76"/>
        <v>1224499.9999999981</v>
      </c>
      <c r="O119" s="182">
        <v>4419600</v>
      </c>
      <c r="P119" s="182">
        <v>38086432.969999999</v>
      </c>
      <c r="Q119" s="182">
        <f t="shared" si="77"/>
        <v>21000000</v>
      </c>
      <c r="R119" s="182">
        <f t="shared" si="75"/>
        <v>32913567.030000001</v>
      </c>
      <c r="S119" s="182">
        <f t="shared" si="78"/>
        <v>15861932.970000001</v>
      </c>
      <c r="U119" s="335" t="s">
        <v>172</v>
      </c>
      <c r="V119" s="385" t="s">
        <v>173</v>
      </c>
      <c r="W119" s="387">
        <v>71000000</v>
      </c>
      <c r="X119" s="387">
        <v>0</v>
      </c>
      <c r="Y119" s="387">
        <v>0</v>
      </c>
      <c r="Z119" s="387">
        <v>0</v>
      </c>
      <c r="AA119" s="387">
        <v>0</v>
      </c>
      <c r="AB119" s="387">
        <v>0</v>
      </c>
      <c r="AC119" s="387">
        <v>225000000</v>
      </c>
      <c r="AD119" s="387">
        <v>24739900.109999999</v>
      </c>
      <c r="AE119" s="387">
        <v>200260099.88999999</v>
      </c>
      <c r="AF119" s="387">
        <v>10029289.99</v>
      </c>
      <c r="AG119" s="387">
        <v>14710610.119999999</v>
      </c>
      <c r="AH119" s="387">
        <v>25407819.989999998</v>
      </c>
      <c r="AI119" s="387">
        <v>667919.87999999896</v>
      </c>
      <c r="AJ119" s="387">
        <v>199592180.00999999</v>
      </c>
      <c r="AK119" s="387">
        <v>0</v>
      </c>
      <c r="AL119" s="278"/>
      <c r="AM119" s="182"/>
      <c r="AN119" s="182"/>
      <c r="AO119" s="182"/>
      <c r="AP119" s="182"/>
      <c r="AR119" s="296" t="s">
        <v>168</v>
      </c>
      <c r="AS119" s="299" t="s">
        <v>169</v>
      </c>
      <c r="AT119" s="333">
        <v>24155272</v>
      </c>
    </row>
    <row r="120" spans="1:47" s="4" customFormat="1" x14ac:dyDescent="0.25">
      <c r="A120" s="13" t="s">
        <v>174</v>
      </c>
      <c r="B120" s="1" t="s">
        <v>175</v>
      </c>
      <c r="C120" s="247"/>
      <c r="D120" s="182">
        <v>12000000</v>
      </c>
      <c r="E120" s="182">
        <v>0</v>
      </c>
      <c r="F120" s="182">
        <v>0</v>
      </c>
      <c r="G120" s="182">
        <v>0</v>
      </c>
      <c r="H120" s="182">
        <f t="shared" si="73"/>
        <v>12000000</v>
      </c>
      <c r="I120" s="182">
        <v>770000</v>
      </c>
      <c r="J120" s="182">
        <v>1589000</v>
      </c>
      <c r="K120" s="182">
        <f t="shared" si="74"/>
        <v>10411000</v>
      </c>
      <c r="L120" s="182">
        <v>770000</v>
      </c>
      <c r="M120" s="182">
        <v>1570000</v>
      </c>
      <c r="N120" s="182">
        <f t="shared" si="76"/>
        <v>19000</v>
      </c>
      <c r="O120" s="182">
        <v>770000</v>
      </c>
      <c r="P120" s="182">
        <v>1589000</v>
      </c>
      <c r="Q120" s="182">
        <f t="shared" si="77"/>
        <v>0</v>
      </c>
      <c r="R120" s="182">
        <f t="shared" si="75"/>
        <v>10411000</v>
      </c>
      <c r="S120" s="182">
        <f t="shared" si="78"/>
        <v>1570000</v>
      </c>
      <c r="T120"/>
      <c r="U120" s="335" t="s">
        <v>174</v>
      </c>
      <c r="V120" s="385" t="s">
        <v>175</v>
      </c>
      <c r="W120" s="387">
        <v>12000000</v>
      </c>
      <c r="X120" s="387">
        <v>0</v>
      </c>
      <c r="Y120" s="387">
        <v>0</v>
      </c>
      <c r="Z120" s="387">
        <v>0</v>
      </c>
      <c r="AA120" s="387">
        <v>0</v>
      </c>
      <c r="AB120" s="387">
        <v>0</v>
      </c>
      <c r="AC120" s="387">
        <v>225000000</v>
      </c>
      <c r="AD120" s="387">
        <v>24739900.109999999</v>
      </c>
      <c r="AE120" s="387">
        <v>200260099.88999999</v>
      </c>
      <c r="AF120" s="387">
        <v>10029289.99</v>
      </c>
      <c r="AG120" s="387">
        <v>14710610.119999999</v>
      </c>
      <c r="AH120" s="387">
        <v>25407819.989999998</v>
      </c>
      <c r="AI120" s="387">
        <v>667919.87999999896</v>
      </c>
      <c r="AJ120" s="387">
        <v>199592180.00999999</v>
      </c>
      <c r="AK120" s="387">
        <v>0</v>
      </c>
      <c r="AL120" s="10"/>
      <c r="AM120" s="10">
        <f t="shared" si="106"/>
        <v>0</v>
      </c>
      <c r="AN120" s="10">
        <f t="shared" si="106"/>
        <v>0</v>
      </c>
      <c r="AO120" s="10">
        <f t="shared" si="106"/>
        <v>0</v>
      </c>
      <c r="AP120" s="10"/>
      <c r="AR120" s="294" t="s">
        <v>170</v>
      </c>
      <c r="AS120" s="295" t="s">
        <v>171</v>
      </c>
      <c r="AT120" s="332">
        <f>+AT121+AT123+AT124</f>
        <v>33193127.399999999</v>
      </c>
    </row>
    <row r="121" spans="1:47" x14ac:dyDescent="0.25">
      <c r="A121" s="13" t="s">
        <v>176</v>
      </c>
      <c r="B121" s="1" t="s">
        <v>177</v>
      </c>
      <c r="C121" s="247">
        <v>0</v>
      </c>
      <c r="D121" s="182">
        <v>20000000</v>
      </c>
      <c r="E121" s="182">
        <v>0</v>
      </c>
      <c r="F121" s="182">
        <v>0</v>
      </c>
      <c r="G121" s="182">
        <v>0</v>
      </c>
      <c r="H121" s="182">
        <f t="shared" si="73"/>
        <v>20000000</v>
      </c>
      <c r="I121" s="182">
        <v>552500</v>
      </c>
      <c r="J121" s="182">
        <v>1453500</v>
      </c>
      <c r="K121" s="182">
        <f t="shared" si="74"/>
        <v>18546500</v>
      </c>
      <c r="L121" s="182">
        <v>552500</v>
      </c>
      <c r="M121" s="182">
        <v>1402500</v>
      </c>
      <c r="N121" s="182">
        <f t="shared" si="76"/>
        <v>51000</v>
      </c>
      <c r="O121" s="182">
        <v>552500</v>
      </c>
      <c r="P121" s="182">
        <v>1453500</v>
      </c>
      <c r="Q121" s="182">
        <f t="shared" si="77"/>
        <v>0</v>
      </c>
      <c r="R121" s="182">
        <f t="shared" si="75"/>
        <v>18546500</v>
      </c>
      <c r="S121" s="182">
        <f t="shared" si="78"/>
        <v>1402500</v>
      </c>
      <c r="U121" s="335" t="s">
        <v>176</v>
      </c>
      <c r="V121" s="385" t="s">
        <v>177</v>
      </c>
      <c r="W121" s="387">
        <v>20000000</v>
      </c>
      <c r="X121" s="387">
        <v>0</v>
      </c>
      <c r="Y121" s="387">
        <v>0</v>
      </c>
      <c r="Z121" s="387">
        <v>0</v>
      </c>
      <c r="AA121" s="387">
        <v>0</v>
      </c>
      <c r="AB121" s="387">
        <v>0</v>
      </c>
      <c r="AC121" s="387">
        <v>97000000</v>
      </c>
      <c r="AD121" s="387">
        <v>19258999.98</v>
      </c>
      <c r="AE121" s="387">
        <v>77741000.019999996</v>
      </c>
      <c r="AF121" s="387">
        <v>17373099.98</v>
      </c>
      <c r="AG121" s="387">
        <v>1885900</v>
      </c>
      <c r="AH121" s="387">
        <v>19258999.98</v>
      </c>
      <c r="AI121" s="387">
        <v>0</v>
      </c>
      <c r="AJ121" s="387">
        <v>77741000.019999996</v>
      </c>
      <c r="AK121" s="387">
        <v>0</v>
      </c>
      <c r="AL121" s="278"/>
      <c r="AM121" s="182"/>
      <c r="AN121" s="182"/>
      <c r="AO121" s="182"/>
      <c r="AP121" s="182"/>
      <c r="AR121" s="296" t="s">
        <v>172</v>
      </c>
      <c r="AS121" s="297" t="s">
        <v>173</v>
      </c>
      <c r="AT121" s="333">
        <v>22602262.399999999</v>
      </c>
      <c r="AU121" s="4"/>
    </row>
    <row r="122" spans="1:47" x14ac:dyDescent="0.25">
      <c r="A122" s="13" t="s">
        <v>178</v>
      </c>
      <c r="B122" s="1" t="s">
        <v>179</v>
      </c>
      <c r="C122" s="247">
        <v>10590865</v>
      </c>
      <c r="D122" s="182">
        <v>30000000</v>
      </c>
      <c r="E122" s="182">
        <v>0</v>
      </c>
      <c r="F122" s="182">
        <v>0</v>
      </c>
      <c r="G122" s="182">
        <v>0</v>
      </c>
      <c r="H122" s="182">
        <f t="shared" si="73"/>
        <v>30000000</v>
      </c>
      <c r="I122" s="182">
        <v>2911899</v>
      </c>
      <c r="J122" s="182">
        <v>10944698.51</v>
      </c>
      <c r="K122" s="182">
        <f t="shared" si="74"/>
        <v>19055301.490000002</v>
      </c>
      <c r="L122" s="182">
        <v>2911899</v>
      </c>
      <c r="M122" s="182">
        <v>10212699</v>
      </c>
      <c r="N122" s="182">
        <f t="shared" si="76"/>
        <v>731999.50999999978</v>
      </c>
      <c r="O122" s="182">
        <v>2911899</v>
      </c>
      <c r="P122" s="182">
        <v>10944698.51</v>
      </c>
      <c r="Q122" s="182">
        <f t="shared" si="77"/>
        <v>0</v>
      </c>
      <c r="R122" s="182">
        <f t="shared" si="75"/>
        <v>19055301.490000002</v>
      </c>
      <c r="S122" s="182">
        <f t="shared" si="78"/>
        <v>10212699</v>
      </c>
      <c r="U122" s="335" t="s">
        <v>178</v>
      </c>
      <c r="V122" s="385" t="s">
        <v>179</v>
      </c>
      <c r="W122" s="387">
        <v>30000000</v>
      </c>
      <c r="X122" s="387">
        <v>0</v>
      </c>
      <c r="Y122" s="387">
        <v>0</v>
      </c>
      <c r="Z122" s="387">
        <v>0</v>
      </c>
      <c r="AA122" s="387">
        <v>0</v>
      </c>
      <c r="AB122" s="387">
        <v>0</v>
      </c>
      <c r="AC122" s="387">
        <v>20000000</v>
      </c>
      <c r="AD122" s="387">
        <v>1365000</v>
      </c>
      <c r="AE122" s="387">
        <v>18635000</v>
      </c>
      <c r="AF122" s="387">
        <v>1365000</v>
      </c>
      <c r="AG122" s="387">
        <v>0</v>
      </c>
      <c r="AH122" s="387">
        <v>1365000</v>
      </c>
      <c r="AI122" s="387">
        <v>0</v>
      </c>
      <c r="AJ122" s="387">
        <v>18635000</v>
      </c>
      <c r="AK122" s="387">
        <v>0</v>
      </c>
      <c r="AL122" s="278"/>
      <c r="AM122" s="182"/>
      <c r="AN122" s="182"/>
      <c r="AO122" s="182"/>
      <c r="AP122" s="182"/>
      <c r="AR122" s="296"/>
      <c r="AS122" s="297"/>
      <c r="AT122" s="333"/>
      <c r="AU122" s="4"/>
    </row>
    <row r="123" spans="1:47" ht="26.25" x14ac:dyDescent="0.25">
      <c r="A123" s="14" t="s">
        <v>180</v>
      </c>
      <c r="B123" s="9" t="s">
        <v>181</v>
      </c>
      <c r="C123" s="10">
        <f>+C124</f>
        <v>6699039</v>
      </c>
      <c r="D123" s="10">
        <f>+D124</f>
        <v>225000000</v>
      </c>
      <c r="E123" s="10">
        <f t="shared" ref="E123:AO125" si="107">+E124</f>
        <v>0</v>
      </c>
      <c r="F123" s="10">
        <f t="shared" si="107"/>
        <v>0</v>
      </c>
      <c r="G123" s="10">
        <f t="shared" si="107"/>
        <v>0</v>
      </c>
      <c r="H123" s="10">
        <f t="shared" si="73"/>
        <v>225000000</v>
      </c>
      <c r="I123" s="10">
        <f t="shared" si="107"/>
        <v>15144410.109999999</v>
      </c>
      <c r="J123" s="10">
        <f t="shared" si="107"/>
        <v>23665500.109999999</v>
      </c>
      <c r="K123" s="10">
        <f t="shared" si="74"/>
        <v>201334499.88999999</v>
      </c>
      <c r="L123" s="10">
        <f t="shared" si="107"/>
        <v>1508199.99</v>
      </c>
      <c r="M123" s="10">
        <f t="shared" si="107"/>
        <v>10029289.99</v>
      </c>
      <c r="N123" s="10">
        <f t="shared" si="76"/>
        <v>13636210.119999999</v>
      </c>
      <c r="O123" s="10">
        <f t="shared" si="107"/>
        <v>1508199.99</v>
      </c>
      <c r="P123" s="10">
        <f t="shared" si="107"/>
        <v>24333419.989999998</v>
      </c>
      <c r="Q123" s="10">
        <f t="shared" si="107"/>
        <v>667919.87999999896</v>
      </c>
      <c r="R123" s="10">
        <f t="shared" si="75"/>
        <v>200666580.00999999</v>
      </c>
      <c r="S123" s="10">
        <f t="shared" si="107"/>
        <v>10029289.99</v>
      </c>
      <c r="T123" s="10">
        <f t="shared" si="107"/>
        <v>0</v>
      </c>
      <c r="U123" s="335" t="s">
        <v>180</v>
      </c>
      <c r="V123" s="385" t="s">
        <v>181</v>
      </c>
      <c r="W123" s="387">
        <v>225000000</v>
      </c>
      <c r="X123" s="387">
        <v>0</v>
      </c>
      <c r="Y123" s="387">
        <v>0</v>
      </c>
      <c r="Z123" s="387">
        <v>0</v>
      </c>
      <c r="AA123" s="387">
        <v>0</v>
      </c>
      <c r="AB123" s="387">
        <v>0</v>
      </c>
      <c r="AC123" s="387">
        <v>20000000</v>
      </c>
      <c r="AD123" s="387">
        <v>0</v>
      </c>
      <c r="AE123" s="387">
        <v>20000000</v>
      </c>
      <c r="AF123" s="387">
        <v>0</v>
      </c>
      <c r="AG123" s="387">
        <v>0</v>
      </c>
      <c r="AH123" s="387">
        <v>0</v>
      </c>
      <c r="AI123" s="387">
        <v>0</v>
      </c>
      <c r="AJ123" s="387">
        <v>20000000</v>
      </c>
      <c r="AK123" s="387">
        <v>0</v>
      </c>
      <c r="AL123" s="278"/>
      <c r="AM123" s="182"/>
      <c r="AN123" s="182"/>
      <c r="AO123" s="182"/>
      <c r="AP123" s="182"/>
      <c r="AR123" s="296" t="s">
        <v>176</v>
      </c>
      <c r="AS123" s="299" t="s">
        <v>177</v>
      </c>
      <c r="AT123" s="333">
        <v>0</v>
      </c>
    </row>
    <row r="124" spans="1:47" ht="26.25" x14ac:dyDescent="0.25">
      <c r="A124" s="13" t="s">
        <v>182</v>
      </c>
      <c r="B124" s="1" t="s">
        <v>183</v>
      </c>
      <c r="C124" s="247">
        <v>6699039</v>
      </c>
      <c r="D124" s="182">
        <v>225000000</v>
      </c>
      <c r="E124" s="182">
        <v>0</v>
      </c>
      <c r="F124" s="182">
        <v>0</v>
      </c>
      <c r="G124" s="182">
        <v>0</v>
      </c>
      <c r="H124" s="182">
        <f t="shared" si="73"/>
        <v>225000000</v>
      </c>
      <c r="I124" s="182">
        <v>15144410.109999999</v>
      </c>
      <c r="J124" s="182">
        <v>23665500.109999999</v>
      </c>
      <c r="K124" s="182">
        <f t="shared" si="74"/>
        <v>201334499.88999999</v>
      </c>
      <c r="L124" s="182">
        <v>1508199.99</v>
      </c>
      <c r="M124" s="182">
        <v>10029289.99</v>
      </c>
      <c r="N124" s="182">
        <f t="shared" si="76"/>
        <v>13636210.119999999</v>
      </c>
      <c r="O124" s="182">
        <v>1508199.99</v>
      </c>
      <c r="P124" s="182">
        <v>24333419.989999998</v>
      </c>
      <c r="Q124" s="182">
        <f t="shared" si="77"/>
        <v>667919.87999999896</v>
      </c>
      <c r="R124" s="182">
        <f t="shared" si="75"/>
        <v>200666580.00999999</v>
      </c>
      <c r="S124" s="182">
        <f t="shared" si="78"/>
        <v>10029289.99</v>
      </c>
      <c r="U124" s="335" t="s">
        <v>182</v>
      </c>
      <c r="V124" s="385" t="s">
        <v>183</v>
      </c>
      <c r="W124" s="387">
        <v>225000000</v>
      </c>
      <c r="X124" s="387">
        <v>0</v>
      </c>
      <c r="Y124" s="387">
        <v>0</v>
      </c>
      <c r="Z124" s="387">
        <v>0</v>
      </c>
      <c r="AA124" s="387">
        <v>0</v>
      </c>
      <c r="AB124" s="387">
        <v>0</v>
      </c>
      <c r="AC124" s="387">
        <v>11000000</v>
      </c>
      <c r="AD124" s="387">
        <v>0</v>
      </c>
      <c r="AE124" s="387">
        <v>11000000</v>
      </c>
      <c r="AF124" s="387">
        <v>0</v>
      </c>
      <c r="AG124" s="387">
        <v>0</v>
      </c>
      <c r="AH124" s="387">
        <v>0</v>
      </c>
      <c r="AI124" s="387">
        <v>0</v>
      </c>
      <c r="AJ124" s="387">
        <v>11000000</v>
      </c>
      <c r="AK124" s="387">
        <v>0</v>
      </c>
      <c r="AL124" s="278"/>
      <c r="AM124" s="182"/>
      <c r="AN124" s="182"/>
      <c r="AO124" s="182"/>
      <c r="AP124" s="182"/>
      <c r="AR124" s="296" t="s">
        <v>178</v>
      </c>
      <c r="AS124" s="299" t="s">
        <v>179</v>
      </c>
      <c r="AT124" s="333">
        <v>10590865</v>
      </c>
      <c r="AU124" s="4"/>
    </row>
    <row r="125" spans="1:47" x14ac:dyDescent="0.25">
      <c r="A125" s="14" t="s">
        <v>184</v>
      </c>
      <c r="B125" s="9" t="s">
        <v>185</v>
      </c>
      <c r="C125" s="10">
        <f>+C126+C127+C128+C129+C130</f>
        <v>24670206.219999999</v>
      </c>
      <c r="D125" s="10">
        <f>+D126+D127+D128+D129+D130</f>
        <v>97000000</v>
      </c>
      <c r="E125" s="10">
        <f t="shared" ref="E125:AO127" si="108">+E126+E127+E128+E129+E130</f>
        <v>0</v>
      </c>
      <c r="F125" s="10">
        <f t="shared" si="108"/>
        <v>0</v>
      </c>
      <c r="G125" s="10">
        <f t="shared" si="108"/>
        <v>0</v>
      </c>
      <c r="H125" s="10">
        <f t="shared" si="73"/>
        <v>97000000</v>
      </c>
      <c r="I125" s="10">
        <f t="shared" si="108"/>
        <v>3708999.98</v>
      </c>
      <c r="J125" s="10">
        <f t="shared" si="108"/>
        <v>15833099.98</v>
      </c>
      <c r="K125" s="10">
        <f t="shared" si="74"/>
        <v>81166900.019999996</v>
      </c>
      <c r="L125" s="10">
        <f t="shared" si="108"/>
        <v>3708999.98</v>
      </c>
      <c r="M125" s="10">
        <f t="shared" si="108"/>
        <v>15824099.98</v>
      </c>
      <c r="N125" s="10">
        <f t="shared" si="76"/>
        <v>9000</v>
      </c>
      <c r="O125" s="10">
        <f t="shared" si="108"/>
        <v>3708999.98</v>
      </c>
      <c r="P125" s="10">
        <f t="shared" si="108"/>
        <v>15833099.98</v>
      </c>
      <c r="Q125" s="10">
        <f t="shared" si="108"/>
        <v>0</v>
      </c>
      <c r="R125" s="10">
        <f t="shared" si="75"/>
        <v>81166900.019999996</v>
      </c>
      <c r="S125" s="10">
        <f t="shared" si="108"/>
        <v>15824099.98</v>
      </c>
      <c r="T125" s="10">
        <f t="shared" si="108"/>
        <v>0</v>
      </c>
      <c r="U125" s="335" t="s">
        <v>184</v>
      </c>
      <c r="V125" s="385" t="s">
        <v>185</v>
      </c>
      <c r="W125" s="387">
        <v>97000000</v>
      </c>
      <c r="X125" s="387">
        <v>0</v>
      </c>
      <c r="Y125" s="387">
        <v>0</v>
      </c>
      <c r="Z125" s="387">
        <v>0</v>
      </c>
      <c r="AA125" s="387">
        <v>0</v>
      </c>
      <c r="AB125" s="387">
        <v>0</v>
      </c>
      <c r="AC125" s="387">
        <v>20000000</v>
      </c>
      <c r="AD125" s="387">
        <v>4778500</v>
      </c>
      <c r="AE125" s="387">
        <v>15221500</v>
      </c>
      <c r="AF125" s="387">
        <v>4769500</v>
      </c>
      <c r="AG125" s="387">
        <v>9000</v>
      </c>
      <c r="AH125" s="387">
        <v>4778500</v>
      </c>
      <c r="AI125" s="387">
        <v>0</v>
      </c>
      <c r="AJ125" s="387">
        <v>15221500</v>
      </c>
      <c r="AK125" s="387">
        <v>0</v>
      </c>
      <c r="AL125" s="10"/>
      <c r="AM125" s="10">
        <f t="shared" si="107"/>
        <v>0</v>
      </c>
      <c r="AN125" s="10">
        <f t="shared" si="107"/>
        <v>0</v>
      </c>
      <c r="AO125" s="10">
        <f t="shared" si="107"/>
        <v>0</v>
      </c>
      <c r="AP125" s="10"/>
      <c r="AQ125" s="4"/>
      <c r="AR125" s="294" t="s">
        <v>180</v>
      </c>
      <c r="AS125" s="295" t="s">
        <v>181</v>
      </c>
      <c r="AT125" s="332">
        <f t="shared" ref="AT125" si="109">+AT126+AT127</f>
        <v>36120099</v>
      </c>
      <c r="AU125" s="4"/>
    </row>
    <row r="126" spans="1:47" s="4" customFormat="1" ht="26.25" x14ac:dyDescent="0.25">
      <c r="A126" s="13" t="s">
        <v>186</v>
      </c>
      <c r="B126" s="1" t="s">
        <v>187</v>
      </c>
      <c r="C126" s="247">
        <v>12335103.109999999</v>
      </c>
      <c r="D126" s="182">
        <v>20000000</v>
      </c>
      <c r="E126" s="182">
        <v>0</v>
      </c>
      <c r="F126" s="182">
        <v>0</v>
      </c>
      <c r="G126" s="182">
        <v>0</v>
      </c>
      <c r="H126" s="182">
        <f t="shared" si="73"/>
        <v>20000000</v>
      </c>
      <c r="I126" s="182">
        <v>665000</v>
      </c>
      <c r="J126" s="182">
        <v>1365000</v>
      </c>
      <c r="K126" s="182">
        <f t="shared" si="74"/>
        <v>18635000</v>
      </c>
      <c r="L126" s="182">
        <v>665000</v>
      </c>
      <c r="M126" s="182">
        <v>1365000</v>
      </c>
      <c r="N126" s="182">
        <f t="shared" si="76"/>
        <v>0</v>
      </c>
      <c r="O126" s="182">
        <v>665000</v>
      </c>
      <c r="P126" s="182">
        <v>1365000</v>
      </c>
      <c r="Q126" s="182">
        <f t="shared" si="77"/>
        <v>0</v>
      </c>
      <c r="R126" s="182">
        <f t="shared" si="75"/>
        <v>18635000</v>
      </c>
      <c r="S126" s="182">
        <f t="shared" si="78"/>
        <v>1365000</v>
      </c>
      <c r="T126"/>
      <c r="U126" s="335" t="s">
        <v>186</v>
      </c>
      <c r="V126" s="385" t="s">
        <v>187</v>
      </c>
      <c r="W126" s="387">
        <v>20000000</v>
      </c>
      <c r="X126" s="387">
        <v>0</v>
      </c>
      <c r="Y126" s="387">
        <v>0</v>
      </c>
      <c r="Z126" s="387">
        <v>0</v>
      </c>
      <c r="AA126" s="387">
        <v>0</v>
      </c>
      <c r="AB126" s="387">
        <v>0</v>
      </c>
      <c r="AC126" s="387">
        <v>26000000</v>
      </c>
      <c r="AD126" s="387">
        <v>13115499.98</v>
      </c>
      <c r="AE126" s="387">
        <v>12884500.02</v>
      </c>
      <c r="AF126" s="387">
        <v>11238599.98</v>
      </c>
      <c r="AG126" s="387">
        <v>1876900</v>
      </c>
      <c r="AH126" s="387">
        <v>13115499.98</v>
      </c>
      <c r="AI126" s="387">
        <v>0</v>
      </c>
      <c r="AJ126" s="387">
        <v>12884500.02</v>
      </c>
      <c r="AK126" s="387">
        <v>0</v>
      </c>
      <c r="AL126" s="278"/>
      <c r="AM126" s="182"/>
      <c r="AN126" s="182"/>
      <c r="AO126" s="182"/>
      <c r="AP126" s="182"/>
      <c r="AQ126"/>
      <c r="AR126" s="296" t="s">
        <v>1690</v>
      </c>
      <c r="AS126" s="299" t="s">
        <v>362</v>
      </c>
      <c r="AT126" s="333">
        <v>6699039</v>
      </c>
      <c r="AU126"/>
    </row>
    <row r="127" spans="1:47" ht="26.25" x14ac:dyDescent="0.25">
      <c r="A127" s="13" t="s">
        <v>188</v>
      </c>
      <c r="B127" s="1" t="s">
        <v>189</v>
      </c>
      <c r="C127" s="247">
        <v>200000</v>
      </c>
      <c r="D127" s="182">
        <v>20000000</v>
      </c>
      <c r="E127" s="182">
        <v>0</v>
      </c>
      <c r="F127" s="182">
        <v>0</v>
      </c>
      <c r="G127" s="182">
        <v>0</v>
      </c>
      <c r="H127" s="182">
        <f t="shared" si="73"/>
        <v>20000000</v>
      </c>
      <c r="I127" s="182">
        <v>0</v>
      </c>
      <c r="J127" s="182">
        <v>0</v>
      </c>
      <c r="K127" s="182">
        <f t="shared" si="74"/>
        <v>20000000</v>
      </c>
      <c r="L127" s="182">
        <v>0</v>
      </c>
      <c r="M127" s="182">
        <v>0</v>
      </c>
      <c r="N127" s="182">
        <f t="shared" si="76"/>
        <v>0</v>
      </c>
      <c r="O127" s="182">
        <v>0</v>
      </c>
      <c r="P127" s="182">
        <v>0</v>
      </c>
      <c r="Q127" s="182">
        <f t="shared" si="77"/>
        <v>0</v>
      </c>
      <c r="R127" s="182">
        <f t="shared" si="75"/>
        <v>20000000</v>
      </c>
      <c r="S127" s="182">
        <f t="shared" si="78"/>
        <v>0</v>
      </c>
      <c r="U127" s="335" t="s">
        <v>188</v>
      </c>
      <c r="V127" s="385" t="s">
        <v>189</v>
      </c>
      <c r="W127" s="387">
        <v>20000000</v>
      </c>
      <c r="X127" s="387">
        <v>0</v>
      </c>
      <c r="Y127" s="387">
        <v>0</v>
      </c>
      <c r="Z127" s="387">
        <v>0</v>
      </c>
      <c r="AA127" s="387">
        <v>0</v>
      </c>
      <c r="AB127" s="387">
        <v>0</v>
      </c>
      <c r="AC127" s="387">
        <v>15000000</v>
      </c>
      <c r="AD127" s="387">
        <v>0</v>
      </c>
      <c r="AE127" s="387">
        <v>15000000</v>
      </c>
      <c r="AF127" s="387">
        <v>0</v>
      </c>
      <c r="AG127" s="387">
        <v>0</v>
      </c>
      <c r="AH127" s="387">
        <v>0</v>
      </c>
      <c r="AI127" s="387">
        <v>0</v>
      </c>
      <c r="AJ127" s="387">
        <v>15000000</v>
      </c>
      <c r="AK127" s="387">
        <v>0</v>
      </c>
      <c r="AL127" s="10"/>
      <c r="AM127" s="10">
        <f t="shared" si="108"/>
        <v>0</v>
      </c>
      <c r="AN127" s="10">
        <f t="shared" si="108"/>
        <v>0</v>
      </c>
      <c r="AO127" s="10">
        <f t="shared" si="108"/>
        <v>0</v>
      </c>
      <c r="AP127" s="10"/>
      <c r="AQ127" s="4"/>
      <c r="AR127" s="296" t="s">
        <v>182</v>
      </c>
      <c r="AS127" s="299" t="s">
        <v>183</v>
      </c>
      <c r="AT127" s="333">
        <v>29421060</v>
      </c>
    </row>
    <row r="128" spans="1:47" x14ac:dyDescent="0.25">
      <c r="A128" s="13" t="s">
        <v>190</v>
      </c>
      <c r="B128" s="1" t="s">
        <v>191</v>
      </c>
      <c r="C128" s="247">
        <v>0</v>
      </c>
      <c r="D128" s="182">
        <v>11000000</v>
      </c>
      <c r="E128" s="182">
        <v>0</v>
      </c>
      <c r="F128" s="182">
        <v>0</v>
      </c>
      <c r="G128" s="182">
        <v>0</v>
      </c>
      <c r="H128" s="182">
        <f t="shared" si="73"/>
        <v>11000000</v>
      </c>
      <c r="I128" s="182">
        <v>0</v>
      </c>
      <c r="J128" s="182">
        <v>0</v>
      </c>
      <c r="K128" s="182">
        <f t="shared" si="74"/>
        <v>11000000</v>
      </c>
      <c r="L128" s="182">
        <v>0</v>
      </c>
      <c r="M128" s="182">
        <v>0</v>
      </c>
      <c r="N128" s="182">
        <f t="shared" si="76"/>
        <v>0</v>
      </c>
      <c r="O128" s="182">
        <v>0</v>
      </c>
      <c r="P128" s="182">
        <v>0</v>
      </c>
      <c r="Q128" s="182">
        <f t="shared" si="77"/>
        <v>0</v>
      </c>
      <c r="R128" s="182">
        <f t="shared" si="75"/>
        <v>11000000</v>
      </c>
      <c r="S128" s="182">
        <f t="shared" si="78"/>
        <v>0</v>
      </c>
      <c r="U128" s="335" t="s">
        <v>190</v>
      </c>
      <c r="V128" s="385" t="s">
        <v>191</v>
      </c>
      <c r="W128" s="387">
        <v>11000000</v>
      </c>
      <c r="X128" s="387">
        <v>0</v>
      </c>
      <c r="Y128" s="387">
        <v>0</v>
      </c>
      <c r="Z128" s="387">
        <v>0</v>
      </c>
      <c r="AA128" s="387">
        <v>0</v>
      </c>
      <c r="AB128" s="387">
        <v>0</v>
      </c>
      <c r="AC128" s="387">
        <v>5000000</v>
      </c>
      <c r="AD128" s="387">
        <v>0</v>
      </c>
      <c r="AE128" s="387">
        <v>5000000</v>
      </c>
      <c r="AF128" s="387">
        <v>0</v>
      </c>
      <c r="AG128" s="387">
        <v>0</v>
      </c>
      <c r="AH128" s="387">
        <v>0</v>
      </c>
      <c r="AI128" s="387">
        <v>0</v>
      </c>
      <c r="AJ128" s="387">
        <v>5000000</v>
      </c>
      <c r="AK128" s="387">
        <v>0</v>
      </c>
      <c r="AL128" s="278"/>
      <c r="AM128" s="182"/>
      <c r="AN128" s="182"/>
      <c r="AO128" s="182"/>
      <c r="AP128" s="182"/>
      <c r="AR128" s="294" t="s">
        <v>184</v>
      </c>
      <c r="AS128" s="295" t="s">
        <v>185</v>
      </c>
      <c r="AT128" s="332">
        <f t="shared" ref="AT128" si="110">SUM(AT129:AT132)</f>
        <v>12335103.109999999</v>
      </c>
    </row>
    <row r="129" spans="1:47" s="4" customFormat="1" ht="39" x14ac:dyDescent="0.25">
      <c r="A129" s="13" t="s">
        <v>192</v>
      </c>
      <c r="B129" s="1" t="s">
        <v>193</v>
      </c>
      <c r="C129" s="247">
        <v>2070000</v>
      </c>
      <c r="D129" s="182">
        <v>20000000</v>
      </c>
      <c r="E129" s="182">
        <v>0</v>
      </c>
      <c r="F129" s="182">
        <v>0</v>
      </c>
      <c r="G129" s="182">
        <v>0</v>
      </c>
      <c r="H129" s="182">
        <f t="shared" si="73"/>
        <v>20000000</v>
      </c>
      <c r="I129" s="182">
        <v>1746000</v>
      </c>
      <c r="J129" s="182">
        <v>4471000</v>
      </c>
      <c r="K129" s="182">
        <f t="shared" si="74"/>
        <v>15529000</v>
      </c>
      <c r="L129" s="182">
        <v>1746000</v>
      </c>
      <c r="M129" s="182">
        <v>4462000</v>
      </c>
      <c r="N129" s="182">
        <f t="shared" si="76"/>
        <v>9000</v>
      </c>
      <c r="O129" s="182">
        <v>1746000</v>
      </c>
      <c r="P129" s="182">
        <v>4471000</v>
      </c>
      <c r="Q129" s="182">
        <f t="shared" si="77"/>
        <v>0</v>
      </c>
      <c r="R129" s="182">
        <f t="shared" si="75"/>
        <v>15529000</v>
      </c>
      <c r="S129" s="182">
        <f t="shared" si="78"/>
        <v>4462000</v>
      </c>
      <c r="T129"/>
      <c r="U129" s="335" t="s">
        <v>192</v>
      </c>
      <c r="V129" s="385" t="s">
        <v>193</v>
      </c>
      <c r="W129" s="387">
        <v>20000000</v>
      </c>
      <c r="X129" s="387">
        <v>0</v>
      </c>
      <c r="Y129" s="387">
        <v>0</v>
      </c>
      <c r="Z129" s="387">
        <v>0</v>
      </c>
      <c r="AA129" s="387">
        <v>0</v>
      </c>
      <c r="AB129" s="387">
        <v>0</v>
      </c>
      <c r="AC129" s="387">
        <v>10000000</v>
      </c>
      <c r="AD129" s="387">
        <v>0</v>
      </c>
      <c r="AE129" s="387">
        <v>10000000</v>
      </c>
      <c r="AF129" s="387">
        <v>0</v>
      </c>
      <c r="AG129" s="387">
        <v>0</v>
      </c>
      <c r="AH129" s="387">
        <v>0</v>
      </c>
      <c r="AI129" s="387">
        <v>0</v>
      </c>
      <c r="AJ129" s="387">
        <v>10000000</v>
      </c>
      <c r="AK129" s="387">
        <v>0</v>
      </c>
      <c r="AL129" s="278"/>
      <c r="AM129" s="182"/>
      <c r="AN129" s="182"/>
      <c r="AO129" s="182"/>
      <c r="AP129" s="182"/>
      <c r="AQ129"/>
      <c r="AR129" s="296" t="s">
        <v>1691</v>
      </c>
      <c r="AS129" s="299" t="s">
        <v>1231</v>
      </c>
      <c r="AT129" s="333">
        <v>200000</v>
      </c>
    </row>
    <row r="130" spans="1:47" ht="26.25" x14ac:dyDescent="0.25">
      <c r="A130" s="13" t="s">
        <v>194</v>
      </c>
      <c r="B130" s="1" t="s">
        <v>195</v>
      </c>
      <c r="C130" s="247">
        <v>10065103.109999999</v>
      </c>
      <c r="D130" s="182">
        <v>26000000</v>
      </c>
      <c r="E130" s="182">
        <v>0</v>
      </c>
      <c r="F130" s="182">
        <v>0</v>
      </c>
      <c r="G130" s="182">
        <v>0</v>
      </c>
      <c r="H130" s="182">
        <f t="shared" si="73"/>
        <v>26000000</v>
      </c>
      <c r="I130" s="182">
        <v>1297999.98</v>
      </c>
      <c r="J130" s="182">
        <v>9997099.9800000004</v>
      </c>
      <c r="K130" s="182">
        <f t="shared" si="74"/>
        <v>16002900.02</v>
      </c>
      <c r="L130" s="182">
        <v>1297999.98</v>
      </c>
      <c r="M130" s="182">
        <v>9997099.9800000004</v>
      </c>
      <c r="N130" s="182">
        <f t="shared" si="76"/>
        <v>0</v>
      </c>
      <c r="O130" s="182">
        <v>1297999.98</v>
      </c>
      <c r="P130" s="182">
        <v>9997099.9800000004</v>
      </c>
      <c r="Q130" s="182">
        <f t="shared" si="77"/>
        <v>0</v>
      </c>
      <c r="R130" s="182">
        <f t="shared" si="75"/>
        <v>16002900.02</v>
      </c>
      <c r="S130" s="182">
        <f t="shared" si="78"/>
        <v>9997099.9800000004</v>
      </c>
      <c r="U130" s="335" t="s">
        <v>194</v>
      </c>
      <c r="V130" s="385" t="s">
        <v>195</v>
      </c>
      <c r="W130" s="387">
        <v>26000000</v>
      </c>
      <c r="X130" s="387">
        <v>0</v>
      </c>
      <c r="Y130" s="387">
        <v>0</v>
      </c>
      <c r="Z130" s="387">
        <v>0</v>
      </c>
      <c r="AA130" s="387">
        <v>0</v>
      </c>
      <c r="AB130" s="387">
        <v>0</v>
      </c>
      <c r="AC130" s="387">
        <v>217314691</v>
      </c>
      <c r="AD130" s="387">
        <v>26356267</v>
      </c>
      <c r="AE130" s="387">
        <v>190958424</v>
      </c>
      <c r="AF130" s="387">
        <v>11175909</v>
      </c>
      <c r="AG130" s="387">
        <v>15180358</v>
      </c>
      <c r="AH130" s="387">
        <v>26357017</v>
      </c>
      <c r="AI130" s="387">
        <v>750</v>
      </c>
      <c r="AJ130" s="387">
        <v>190957674</v>
      </c>
      <c r="AK130" s="387">
        <v>0</v>
      </c>
      <c r="AL130" s="278"/>
      <c r="AM130" s="182"/>
      <c r="AN130" s="182"/>
      <c r="AO130" s="182"/>
      <c r="AP130" s="182"/>
      <c r="AR130" s="296" t="s">
        <v>190</v>
      </c>
      <c r="AS130" s="299" t="s">
        <v>191</v>
      </c>
      <c r="AT130" s="333">
        <v>0</v>
      </c>
      <c r="AU130" s="4"/>
    </row>
    <row r="131" spans="1:47" ht="39" x14ac:dyDescent="0.25">
      <c r="A131" s="14" t="s">
        <v>196</v>
      </c>
      <c r="B131" s="9" t="s">
        <v>197</v>
      </c>
      <c r="C131" s="10">
        <f>+C132+C133</f>
        <v>300000</v>
      </c>
      <c r="D131" s="10">
        <f>+D132+D133</f>
        <v>15000000</v>
      </c>
      <c r="E131" s="10">
        <f t="shared" ref="E131:AO133" si="111">+E132+E133</f>
        <v>0</v>
      </c>
      <c r="F131" s="10">
        <f t="shared" si="111"/>
        <v>0</v>
      </c>
      <c r="G131" s="10">
        <f t="shared" si="111"/>
        <v>0</v>
      </c>
      <c r="H131" s="10">
        <f t="shared" si="73"/>
        <v>15000000</v>
      </c>
      <c r="I131" s="10">
        <f t="shared" si="111"/>
        <v>0</v>
      </c>
      <c r="J131" s="10">
        <f t="shared" si="111"/>
        <v>0</v>
      </c>
      <c r="K131" s="10">
        <f t="shared" si="74"/>
        <v>15000000</v>
      </c>
      <c r="L131" s="10">
        <f t="shared" si="111"/>
        <v>0</v>
      </c>
      <c r="M131" s="10">
        <f t="shared" si="111"/>
        <v>0</v>
      </c>
      <c r="N131" s="10">
        <f t="shared" si="76"/>
        <v>0</v>
      </c>
      <c r="O131" s="10">
        <f t="shared" si="111"/>
        <v>0</v>
      </c>
      <c r="P131" s="10">
        <f t="shared" si="111"/>
        <v>0</v>
      </c>
      <c r="Q131" s="10">
        <f t="shared" si="111"/>
        <v>0</v>
      </c>
      <c r="R131" s="10">
        <f t="shared" si="75"/>
        <v>15000000</v>
      </c>
      <c r="S131" s="10">
        <f t="shared" si="111"/>
        <v>0</v>
      </c>
      <c r="T131" s="10">
        <f t="shared" si="111"/>
        <v>0</v>
      </c>
      <c r="U131" s="335" t="s">
        <v>196</v>
      </c>
      <c r="V131" s="385" t="s">
        <v>197</v>
      </c>
      <c r="W131" s="387">
        <v>15000000</v>
      </c>
      <c r="X131" s="387">
        <v>0</v>
      </c>
      <c r="Y131" s="387">
        <v>0</v>
      </c>
      <c r="Z131" s="387">
        <v>0</v>
      </c>
      <c r="AA131" s="387">
        <v>0</v>
      </c>
      <c r="AB131" s="387">
        <v>0</v>
      </c>
      <c r="AC131" s="387">
        <v>171314691</v>
      </c>
      <c r="AD131" s="387">
        <v>26356267</v>
      </c>
      <c r="AE131" s="387">
        <v>144958424</v>
      </c>
      <c r="AF131" s="387">
        <v>11175909</v>
      </c>
      <c r="AG131" s="387">
        <v>15180358</v>
      </c>
      <c r="AH131" s="387">
        <v>26357017</v>
      </c>
      <c r="AI131" s="387">
        <v>750</v>
      </c>
      <c r="AJ131" s="387">
        <v>144957674</v>
      </c>
      <c r="AK131" s="387">
        <v>0</v>
      </c>
      <c r="AL131" s="278"/>
      <c r="AM131" s="182"/>
      <c r="AN131" s="182"/>
      <c r="AO131" s="182"/>
      <c r="AP131" s="182"/>
      <c r="AR131" s="296" t="s">
        <v>192</v>
      </c>
      <c r="AS131" s="299" t="s">
        <v>193</v>
      </c>
      <c r="AT131" s="333">
        <v>2070000</v>
      </c>
      <c r="AU131" s="4"/>
    </row>
    <row r="132" spans="1:47" s="4" customFormat="1" ht="26.25" x14ac:dyDescent="0.25">
      <c r="A132" s="13" t="s">
        <v>198</v>
      </c>
      <c r="B132" s="1" t="s">
        <v>199</v>
      </c>
      <c r="C132" s="247">
        <v>300000</v>
      </c>
      <c r="D132" s="182">
        <v>5000000</v>
      </c>
      <c r="E132" s="182">
        <v>0</v>
      </c>
      <c r="F132" s="182">
        <v>0</v>
      </c>
      <c r="G132" s="182">
        <v>0</v>
      </c>
      <c r="H132" s="182">
        <f t="shared" si="73"/>
        <v>5000000</v>
      </c>
      <c r="I132" s="182">
        <v>0</v>
      </c>
      <c r="J132" s="182">
        <v>0</v>
      </c>
      <c r="K132" s="182">
        <f t="shared" si="74"/>
        <v>5000000</v>
      </c>
      <c r="L132" s="182">
        <v>0</v>
      </c>
      <c r="M132" s="182">
        <v>0</v>
      </c>
      <c r="N132" s="182">
        <f t="shared" si="76"/>
        <v>0</v>
      </c>
      <c r="O132" s="182">
        <v>0</v>
      </c>
      <c r="P132" s="182">
        <v>0</v>
      </c>
      <c r="Q132" s="182">
        <f t="shared" si="77"/>
        <v>0</v>
      </c>
      <c r="R132" s="182">
        <f t="shared" si="75"/>
        <v>5000000</v>
      </c>
      <c r="S132" s="182">
        <f t="shared" si="78"/>
        <v>0</v>
      </c>
      <c r="T132"/>
      <c r="U132" s="335" t="s">
        <v>198</v>
      </c>
      <c r="V132" s="385" t="s">
        <v>199</v>
      </c>
      <c r="W132" s="387">
        <v>5000000</v>
      </c>
      <c r="X132" s="387">
        <v>0</v>
      </c>
      <c r="Y132" s="387">
        <v>0</v>
      </c>
      <c r="Z132" s="387">
        <v>0</v>
      </c>
      <c r="AA132" s="387">
        <v>0</v>
      </c>
      <c r="AB132" s="387">
        <v>0</v>
      </c>
      <c r="AC132" s="387">
        <v>46000000</v>
      </c>
      <c r="AD132" s="387">
        <v>0</v>
      </c>
      <c r="AE132" s="387">
        <v>46000000</v>
      </c>
      <c r="AF132" s="387">
        <v>0</v>
      </c>
      <c r="AG132" s="387">
        <v>0</v>
      </c>
      <c r="AH132" s="387">
        <v>0</v>
      </c>
      <c r="AI132" s="387">
        <v>0</v>
      </c>
      <c r="AJ132" s="387">
        <v>46000000</v>
      </c>
      <c r="AK132" s="387">
        <v>0</v>
      </c>
      <c r="AL132" s="278"/>
      <c r="AM132" s="182"/>
      <c r="AN132" s="182"/>
      <c r="AO132" s="182"/>
      <c r="AP132" s="182"/>
      <c r="AQ132"/>
      <c r="AR132" s="296" t="s">
        <v>194</v>
      </c>
      <c r="AS132" s="299" t="s">
        <v>195</v>
      </c>
      <c r="AT132" s="333">
        <v>10065103.109999999</v>
      </c>
    </row>
    <row r="133" spans="1:47" x14ac:dyDescent="0.25">
      <c r="A133" s="13" t="s">
        <v>200</v>
      </c>
      <c r="B133" s="1" t="s">
        <v>201</v>
      </c>
      <c r="C133" s="247"/>
      <c r="D133" s="182">
        <v>10000000</v>
      </c>
      <c r="E133" s="182">
        <v>0</v>
      </c>
      <c r="F133" s="182">
        <v>0</v>
      </c>
      <c r="G133" s="182">
        <v>0</v>
      </c>
      <c r="H133" s="182">
        <f t="shared" si="73"/>
        <v>10000000</v>
      </c>
      <c r="I133" s="182">
        <v>0</v>
      </c>
      <c r="J133" s="182">
        <v>0</v>
      </c>
      <c r="K133" s="182">
        <f t="shared" si="74"/>
        <v>10000000</v>
      </c>
      <c r="L133" s="182">
        <v>0</v>
      </c>
      <c r="M133" s="182">
        <v>0</v>
      </c>
      <c r="N133" s="182">
        <f t="shared" si="76"/>
        <v>0</v>
      </c>
      <c r="O133" s="182">
        <v>0</v>
      </c>
      <c r="P133" s="182">
        <v>0</v>
      </c>
      <c r="Q133" s="182">
        <f t="shared" si="77"/>
        <v>0</v>
      </c>
      <c r="R133" s="182">
        <f t="shared" si="75"/>
        <v>10000000</v>
      </c>
      <c r="S133" s="182">
        <f t="shared" si="78"/>
        <v>0</v>
      </c>
      <c r="U133" s="335" t="s">
        <v>200</v>
      </c>
      <c r="V133" s="385" t="s">
        <v>201</v>
      </c>
      <c r="W133" s="387">
        <v>10000000</v>
      </c>
      <c r="X133" s="387">
        <v>0</v>
      </c>
      <c r="Y133" s="387">
        <v>0</v>
      </c>
      <c r="Z133" s="387">
        <v>0</v>
      </c>
      <c r="AA133" s="387">
        <v>0</v>
      </c>
      <c r="AB133" s="387">
        <v>0</v>
      </c>
      <c r="AC133" s="387">
        <v>5000000</v>
      </c>
      <c r="AD133" s="387">
        <v>0</v>
      </c>
      <c r="AE133" s="387">
        <v>5000000</v>
      </c>
      <c r="AF133" s="387">
        <v>0</v>
      </c>
      <c r="AG133" s="387">
        <v>0</v>
      </c>
      <c r="AH133" s="387">
        <v>0</v>
      </c>
      <c r="AI133" s="387">
        <v>0</v>
      </c>
      <c r="AJ133" s="387">
        <v>5000000</v>
      </c>
      <c r="AK133" s="387">
        <v>0</v>
      </c>
      <c r="AL133" s="10"/>
      <c r="AM133" s="10">
        <f t="shared" si="111"/>
        <v>0</v>
      </c>
      <c r="AN133" s="10">
        <f t="shared" si="111"/>
        <v>0</v>
      </c>
      <c r="AO133" s="10">
        <f t="shared" si="111"/>
        <v>0</v>
      </c>
      <c r="AP133" s="10"/>
      <c r="AQ133" s="4"/>
      <c r="AR133" s="294" t="s">
        <v>196</v>
      </c>
      <c r="AS133" s="295" t="s">
        <v>197</v>
      </c>
      <c r="AT133" s="332">
        <f t="shared" ref="AT133" si="112">+AT134</f>
        <v>300000</v>
      </c>
      <c r="AU133" s="4"/>
    </row>
    <row r="134" spans="1:47" s="4" customFormat="1" x14ac:dyDescent="0.25">
      <c r="A134" s="14" t="s">
        <v>202</v>
      </c>
      <c r="B134" s="9" t="s">
        <v>203</v>
      </c>
      <c r="C134" s="10">
        <f>+C135+C137+C136</f>
        <v>13293758</v>
      </c>
      <c r="D134" s="10">
        <f>+D135+D137+D136</f>
        <v>217314691</v>
      </c>
      <c r="E134" s="10">
        <f>+E135+E137</f>
        <v>0</v>
      </c>
      <c r="F134" s="10">
        <f>+F135+F137</f>
        <v>0</v>
      </c>
      <c r="G134" s="10">
        <f>+G135+G137</f>
        <v>0</v>
      </c>
      <c r="H134" s="10">
        <f t="shared" si="73"/>
        <v>217314691</v>
      </c>
      <c r="I134" s="10">
        <f>+I135+I137</f>
        <v>18142859</v>
      </c>
      <c r="J134" s="10">
        <f>+J135+J137</f>
        <v>26356267</v>
      </c>
      <c r="K134" s="10">
        <f t="shared" si="74"/>
        <v>190958424</v>
      </c>
      <c r="L134" s="10">
        <f>+L135+L137</f>
        <v>3773609</v>
      </c>
      <c r="M134" s="10">
        <f>+M135+M137</f>
        <v>11175909</v>
      </c>
      <c r="N134" s="10">
        <f t="shared" si="76"/>
        <v>15180358</v>
      </c>
      <c r="O134" s="10">
        <f>+O135+O137</f>
        <v>3773609</v>
      </c>
      <c r="P134" s="10">
        <f>+P135+P137</f>
        <v>26357017</v>
      </c>
      <c r="Q134" s="10">
        <f>+Q135+Q137</f>
        <v>750</v>
      </c>
      <c r="R134" s="10">
        <f t="shared" si="75"/>
        <v>190957674</v>
      </c>
      <c r="S134" s="10">
        <f t="shared" ref="S134:T134" si="113">+S135+S137</f>
        <v>11175909</v>
      </c>
      <c r="T134" s="10">
        <f t="shared" si="113"/>
        <v>0</v>
      </c>
      <c r="U134" s="335" t="s">
        <v>202</v>
      </c>
      <c r="V134" s="385" t="s">
        <v>203</v>
      </c>
      <c r="W134" s="387">
        <v>217314691</v>
      </c>
      <c r="X134" s="387">
        <v>0</v>
      </c>
      <c r="Y134" s="387">
        <v>0</v>
      </c>
      <c r="Z134" s="387">
        <v>0</v>
      </c>
      <c r="AA134" s="387">
        <v>0</v>
      </c>
      <c r="AB134" s="387">
        <v>0</v>
      </c>
      <c r="AC134" s="387">
        <v>5000000</v>
      </c>
      <c r="AD134" s="387">
        <v>0</v>
      </c>
      <c r="AE134" s="387">
        <v>5000000</v>
      </c>
      <c r="AF134" s="387">
        <v>0</v>
      </c>
      <c r="AG134" s="387">
        <v>0</v>
      </c>
      <c r="AH134" s="387">
        <v>0</v>
      </c>
      <c r="AI134" s="387">
        <v>0</v>
      </c>
      <c r="AJ134" s="387">
        <v>5000000</v>
      </c>
      <c r="AK134" s="387">
        <v>0</v>
      </c>
      <c r="AL134" s="278"/>
      <c r="AM134" s="182"/>
      <c r="AN134" s="182"/>
      <c r="AO134" s="182"/>
      <c r="AP134" s="182"/>
      <c r="AQ134"/>
      <c r="AR134" s="296" t="s">
        <v>198</v>
      </c>
      <c r="AS134" s="297" t="s">
        <v>199</v>
      </c>
      <c r="AT134" s="333">
        <v>300000</v>
      </c>
    </row>
    <row r="135" spans="1:47" s="4" customFormat="1" x14ac:dyDescent="0.25">
      <c r="A135" s="13" t="s">
        <v>204</v>
      </c>
      <c r="B135" s="1" t="s">
        <v>205</v>
      </c>
      <c r="C135" s="247">
        <v>11893758</v>
      </c>
      <c r="D135" s="182">
        <v>171314691</v>
      </c>
      <c r="E135" s="182">
        <v>0</v>
      </c>
      <c r="F135" s="182">
        <v>0</v>
      </c>
      <c r="G135" s="182">
        <v>0</v>
      </c>
      <c r="H135" s="182">
        <f t="shared" si="73"/>
        <v>171314691</v>
      </c>
      <c r="I135" s="182">
        <v>18142859</v>
      </c>
      <c r="J135" s="182">
        <v>26356267</v>
      </c>
      <c r="K135" s="182">
        <f t="shared" si="74"/>
        <v>144958424</v>
      </c>
      <c r="L135" s="182">
        <v>3773609</v>
      </c>
      <c r="M135" s="182">
        <v>11175909</v>
      </c>
      <c r="N135" s="182">
        <f t="shared" si="76"/>
        <v>15180358</v>
      </c>
      <c r="O135" s="182">
        <v>3773609</v>
      </c>
      <c r="P135" s="182">
        <v>26357017</v>
      </c>
      <c r="Q135" s="182">
        <f t="shared" si="77"/>
        <v>750</v>
      </c>
      <c r="R135" s="182">
        <f t="shared" si="75"/>
        <v>144957674</v>
      </c>
      <c r="S135" s="182">
        <f t="shared" si="78"/>
        <v>11175909</v>
      </c>
      <c r="T135"/>
      <c r="U135" s="335" t="s">
        <v>204</v>
      </c>
      <c r="V135" s="385" t="s">
        <v>205</v>
      </c>
      <c r="W135" s="387">
        <v>171314691</v>
      </c>
      <c r="X135" s="387">
        <v>0</v>
      </c>
      <c r="Y135" s="387">
        <v>0</v>
      </c>
      <c r="Z135" s="387">
        <v>0</v>
      </c>
      <c r="AA135" s="387">
        <v>0</v>
      </c>
      <c r="AB135" s="387">
        <v>0</v>
      </c>
      <c r="AC135" s="387">
        <v>137906580</v>
      </c>
      <c r="AD135" s="387">
        <v>14057050</v>
      </c>
      <c r="AE135" s="387">
        <v>123849530</v>
      </c>
      <c r="AF135" s="387">
        <v>14057050</v>
      </c>
      <c r="AG135" s="387">
        <v>0</v>
      </c>
      <c r="AH135" s="387">
        <v>60000000</v>
      </c>
      <c r="AI135" s="387">
        <v>45942950</v>
      </c>
      <c r="AJ135" s="387">
        <v>77906580</v>
      </c>
      <c r="AK135" s="387">
        <v>0</v>
      </c>
      <c r="AL135" s="278"/>
      <c r="AM135" s="182"/>
      <c r="AN135" s="182"/>
      <c r="AO135" s="182"/>
      <c r="AP135" s="182"/>
      <c r="AQ135"/>
      <c r="AR135" s="296"/>
      <c r="AS135" s="297"/>
      <c r="AT135" s="333"/>
    </row>
    <row r="136" spans="1:47" x14ac:dyDescent="0.25">
      <c r="A136" s="296" t="s">
        <v>1693</v>
      </c>
      <c r="B136" s="297" t="s">
        <v>1694</v>
      </c>
      <c r="C136" s="247">
        <v>1400000</v>
      </c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81"/>
      <c r="U136" s="335"/>
      <c r="V136" s="385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278"/>
      <c r="AM136" s="247"/>
      <c r="AN136" s="247"/>
      <c r="AO136" s="247"/>
      <c r="AP136" s="247"/>
      <c r="AQ136" s="383"/>
      <c r="AR136" s="296"/>
      <c r="AS136" s="297"/>
      <c r="AT136" s="333"/>
      <c r="AU136" s="4"/>
    </row>
    <row r="137" spans="1:47" s="4" customFormat="1" x14ac:dyDescent="0.25">
      <c r="A137" s="13" t="s">
        <v>206</v>
      </c>
      <c r="B137" s="1" t="s">
        <v>207</v>
      </c>
      <c r="C137" s="247">
        <v>0</v>
      </c>
      <c r="D137" s="182">
        <v>46000000</v>
      </c>
      <c r="E137" s="182">
        <v>0</v>
      </c>
      <c r="F137" s="182">
        <v>0</v>
      </c>
      <c r="G137" s="182">
        <v>0</v>
      </c>
      <c r="H137" s="182">
        <f t="shared" si="73"/>
        <v>46000000</v>
      </c>
      <c r="I137" s="182">
        <v>0</v>
      </c>
      <c r="J137" s="182">
        <v>0</v>
      </c>
      <c r="K137" s="182">
        <f t="shared" si="74"/>
        <v>46000000</v>
      </c>
      <c r="L137" s="182">
        <v>0</v>
      </c>
      <c r="M137" s="182">
        <v>0</v>
      </c>
      <c r="N137" s="182">
        <f t="shared" si="76"/>
        <v>0</v>
      </c>
      <c r="O137" s="182">
        <v>0</v>
      </c>
      <c r="P137" s="182">
        <v>0</v>
      </c>
      <c r="Q137" s="182">
        <f t="shared" si="77"/>
        <v>0</v>
      </c>
      <c r="R137" s="182">
        <f t="shared" si="75"/>
        <v>46000000</v>
      </c>
      <c r="S137" s="182">
        <f t="shared" si="78"/>
        <v>0</v>
      </c>
      <c r="T137"/>
      <c r="U137" s="335" t="s">
        <v>206</v>
      </c>
      <c r="V137" s="385" t="s">
        <v>207</v>
      </c>
      <c r="W137" s="387">
        <v>46000000</v>
      </c>
      <c r="X137" s="387">
        <v>0</v>
      </c>
      <c r="Y137" s="387">
        <v>0</v>
      </c>
      <c r="Z137" s="387">
        <v>0</v>
      </c>
      <c r="AA137" s="387">
        <v>0</v>
      </c>
      <c r="AB137" s="387">
        <v>0</v>
      </c>
      <c r="AC137" s="387">
        <v>137906580</v>
      </c>
      <c r="AD137" s="387">
        <v>14057050</v>
      </c>
      <c r="AE137" s="387">
        <v>123849530</v>
      </c>
      <c r="AF137" s="387">
        <v>14057050</v>
      </c>
      <c r="AG137" s="387">
        <v>0</v>
      </c>
      <c r="AH137" s="387">
        <v>60000000</v>
      </c>
      <c r="AI137" s="387">
        <v>45942950</v>
      </c>
      <c r="AJ137" s="387">
        <v>77906580</v>
      </c>
      <c r="AK137" s="387">
        <v>0</v>
      </c>
      <c r="AL137" s="10"/>
      <c r="AM137" s="10">
        <f>+AM138+AM141</f>
        <v>0</v>
      </c>
      <c r="AN137" s="10">
        <f>+AN138+AN141</f>
        <v>0</v>
      </c>
      <c r="AO137" s="10">
        <f>+AO138+AO141</f>
        <v>0</v>
      </c>
      <c r="AP137" s="10"/>
      <c r="AR137" s="294" t="s">
        <v>202</v>
      </c>
      <c r="AS137" s="295" t="s">
        <v>203</v>
      </c>
      <c r="AT137" s="332">
        <f>SUM(AT138:AT141)</f>
        <v>13293758</v>
      </c>
      <c r="AU137"/>
    </row>
    <row r="138" spans="1:47" s="4" customFormat="1" x14ac:dyDescent="0.25">
      <c r="A138" s="14" t="s">
        <v>208</v>
      </c>
      <c r="B138" s="9" t="s">
        <v>209</v>
      </c>
      <c r="C138" s="10">
        <f>+C139+C140</f>
        <v>0</v>
      </c>
      <c r="D138" s="10">
        <f>+D139+D140</f>
        <v>5000000</v>
      </c>
      <c r="E138" s="10">
        <f t="shared" ref="E138:AO142" si="114">+E139</f>
        <v>0</v>
      </c>
      <c r="F138" s="10">
        <f t="shared" si="114"/>
        <v>0</v>
      </c>
      <c r="G138" s="10">
        <f t="shared" si="114"/>
        <v>0</v>
      </c>
      <c r="H138" s="10">
        <f t="shared" si="73"/>
        <v>5000000</v>
      </c>
      <c r="I138" s="10">
        <f t="shared" si="114"/>
        <v>0</v>
      </c>
      <c r="J138" s="10">
        <f t="shared" si="114"/>
        <v>0</v>
      </c>
      <c r="K138" s="10">
        <f t="shared" si="74"/>
        <v>5000000</v>
      </c>
      <c r="L138" s="10">
        <f t="shared" si="114"/>
        <v>0</v>
      </c>
      <c r="M138" s="10">
        <f t="shared" si="114"/>
        <v>0</v>
      </c>
      <c r="N138" s="10">
        <f t="shared" si="76"/>
        <v>0</v>
      </c>
      <c r="O138" s="10">
        <f t="shared" si="114"/>
        <v>0</v>
      </c>
      <c r="P138" s="10">
        <f t="shared" si="114"/>
        <v>0</v>
      </c>
      <c r="Q138" s="10">
        <f t="shared" si="114"/>
        <v>0</v>
      </c>
      <c r="R138" s="10">
        <f t="shared" si="75"/>
        <v>5000000</v>
      </c>
      <c r="S138" s="10">
        <f t="shared" si="114"/>
        <v>0</v>
      </c>
      <c r="T138" s="10">
        <f t="shared" si="114"/>
        <v>0</v>
      </c>
      <c r="U138" s="335" t="s">
        <v>208</v>
      </c>
      <c r="V138" s="385" t="s">
        <v>209</v>
      </c>
      <c r="W138" s="387">
        <v>5000000</v>
      </c>
      <c r="X138" s="387">
        <v>0</v>
      </c>
      <c r="Y138" s="387">
        <v>0</v>
      </c>
      <c r="Z138" s="387">
        <v>0</v>
      </c>
      <c r="AA138" s="387">
        <v>0</v>
      </c>
      <c r="AB138" s="387">
        <v>0</v>
      </c>
      <c r="AC138" s="387">
        <v>77906580</v>
      </c>
      <c r="AD138" s="387">
        <v>0</v>
      </c>
      <c r="AE138" s="387">
        <v>77906580</v>
      </c>
      <c r="AF138" s="387">
        <v>0</v>
      </c>
      <c r="AG138" s="387">
        <v>0</v>
      </c>
      <c r="AH138" s="387">
        <v>0</v>
      </c>
      <c r="AI138" s="387">
        <v>0</v>
      </c>
      <c r="AJ138" s="387">
        <v>77906580</v>
      </c>
      <c r="AK138" s="387">
        <v>0</v>
      </c>
      <c r="AL138" s="278"/>
      <c r="AM138" s="182"/>
      <c r="AN138" s="182"/>
      <c r="AO138" s="182"/>
      <c r="AP138" s="182"/>
      <c r="AQ138"/>
      <c r="AR138" s="296" t="s">
        <v>204</v>
      </c>
      <c r="AS138" s="297" t="s">
        <v>1692</v>
      </c>
      <c r="AT138" s="333">
        <v>11893758</v>
      </c>
      <c r="AU138"/>
    </row>
    <row r="139" spans="1:47" x14ac:dyDescent="0.25">
      <c r="A139" s="13" t="s">
        <v>210</v>
      </c>
      <c r="B139" s="1" t="s">
        <v>211</v>
      </c>
      <c r="C139" s="247"/>
      <c r="D139" s="182">
        <v>5000000</v>
      </c>
      <c r="E139" s="182">
        <v>0</v>
      </c>
      <c r="F139" s="182">
        <v>0</v>
      </c>
      <c r="G139" s="182">
        <v>0</v>
      </c>
      <c r="H139" s="182">
        <f t="shared" si="73"/>
        <v>5000000</v>
      </c>
      <c r="I139" s="182">
        <v>0</v>
      </c>
      <c r="J139" s="182">
        <v>0</v>
      </c>
      <c r="K139" s="182">
        <f t="shared" si="74"/>
        <v>5000000</v>
      </c>
      <c r="L139" s="182">
        <v>0</v>
      </c>
      <c r="M139" s="182">
        <v>0</v>
      </c>
      <c r="N139" s="182">
        <f t="shared" si="76"/>
        <v>0</v>
      </c>
      <c r="O139" s="182">
        <v>0</v>
      </c>
      <c r="P139" s="182">
        <v>0</v>
      </c>
      <c r="Q139" s="182">
        <f t="shared" si="77"/>
        <v>0</v>
      </c>
      <c r="R139" s="182">
        <f t="shared" si="75"/>
        <v>5000000</v>
      </c>
      <c r="S139" s="182">
        <f t="shared" si="78"/>
        <v>0</v>
      </c>
      <c r="U139" s="335" t="s">
        <v>210</v>
      </c>
      <c r="V139" s="385" t="s">
        <v>211</v>
      </c>
      <c r="W139" s="387">
        <v>5000000</v>
      </c>
      <c r="X139" s="387">
        <v>0</v>
      </c>
      <c r="Y139" s="387">
        <v>0</v>
      </c>
      <c r="Z139" s="387">
        <v>0</v>
      </c>
      <c r="AA139" s="387">
        <v>0</v>
      </c>
      <c r="AB139" s="387">
        <v>0</v>
      </c>
      <c r="AC139" s="387">
        <v>60000000</v>
      </c>
      <c r="AD139" s="387">
        <v>14057050</v>
      </c>
      <c r="AE139" s="387">
        <v>45942950</v>
      </c>
      <c r="AF139" s="387">
        <v>14057050</v>
      </c>
      <c r="AG139" s="387">
        <v>0</v>
      </c>
      <c r="AH139" s="387">
        <v>60000000</v>
      </c>
      <c r="AI139" s="387">
        <v>45942950</v>
      </c>
      <c r="AJ139" s="387">
        <v>0</v>
      </c>
      <c r="AK139" s="387">
        <v>0</v>
      </c>
      <c r="AL139" s="278"/>
      <c r="AM139" s="247"/>
      <c r="AN139" s="247"/>
      <c r="AO139" s="247"/>
      <c r="AP139" s="247"/>
      <c r="AQ139" s="281"/>
      <c r="AR139" s="296" t="s">
        <v>1693</v>
      </c>
      <c r="AS139" s="297" t="s">
        <v>1694</v>
      </c>
      <c r="AT139" s="333">
        <v>1400000</v>
      </c>
      <c r="AU139" s="4"/>
    </row>
    <row r="140" spans="1:47" x14ac:dyDescent="0.25">
      <c r="A140" s="296" t="s">
        <v>1695</v>
      </c>
      <c r="B140" s="297" t="s">
        <v>1696</v>
      </c>
      <c r="C140" s="247">
        <v>0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81"/>
      <c r="U140" s="335"/>
      <c r="V140" s="385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278"/>
      <c r="AM140" s="247"/>
      <c r="AN140" s="247"/>
      <c r="AO140" s="247"/>
      <c r="AP140" s="247"/>
      <c r="AQ140" s="383"/>
      <c r="AR140" s="296"/>
      <c r="AS140" s="297"/>
      <c r="AT140" s="333"/>
      <c r="AU140" s="4"/>
    </row>
    <row r="141" spans="1:47" s="4" customFormat="1" x14ac:dyDescent="0.25">
      <c r="A141" s="14" t="s">
        <v>212</v>
      </c>
      <c r="B141" s="9" t="s">
        <v>213</v>
      </c>
      <c r="C141" s="10">
        <f>+C142</f>
        <v>973862542</v>
      </c>
      <c r="D141" s="10">
        <f>+D142</f>
        <v>137906580</v>
      </c>
      <c r="E141" s="10">
        <f t="shared" ref="E141:AO145" si="115">+E142</f>
        <v>0</v>
      </c>
      <c r="F141" s="10">
        <f t="shared" si="115"/>
        <v>0</v>
      </c>
      <c r="G141" s="10">
        <f t="shared" si="115"/>
        <v>0</v>
      </c>
      <c r="H141" s="10">
        <f t="shared" si="73"/>
        <v>137906580</v>
      </c>
      <c r="I141" s="10">
        <f t="shared" si="115"/>
        <v>0</v>
      </c>
      <c r="J141" s="10">
        <f t="shared" si="115"/>
        <v>14057050</v>
      </c>
      <c r="K141" s="10">
        <f t="shared" si="74"/>
        <v>123849530</v>
      </c>
      <c r="L141" s="10">
        <f t="shared" si="115"/>
        <v>0</v>
      </c>
      <c r="M141" s="10">
        <f t="shared" si="115"/>
        <v>0</v>
      </c>
      <c r="N141" s="10">
        <f t="shared" si="76"/>
        <v>14057050</v>
      </c>
      <c r="O141" s="10">
        <f t="shared" si="115"/>
        <v>0</v>
      </c>
      <c r="P141" s="10">
        <f t="shared" si="115"/>
        <v>60000000</v>
      </c>
      <c r="Q141" s="10">
        <f t="shared" si="115"/>
        <v>45942950</v>
      </c>
      <c r="R141" s="10">
        <f t="shared" si="75"/>
        <v>77906580</v>
      </c>
      <c r="S141" s="10">
        <f t="shared" si="115"/>
        <v>0</v>
      </c>
      <c r="T141" s="10">
        <f t="shared" si="115"/>
        <v>0</v>
      </c>
      <c r="U141" s="335" t="s">
        <v>212</v>
      </c>
      <c r="V141" s="385" t="s">
        <v>213</v>
      </c>
      <c r="W141" s="387">
        <v>137906580</v>
      </c>
      <c r="X141" s="387">
        <v>0</v>
      </c>
      <c r="Y141" s="387">
        <v>0</v>
      </c>
      <c r="Z141" s="387">
        <v>0</v>
      </c>
      <c r="AA141" s="387">
        <v>0</v>
      </c>
      <c r="AB141" s="387">
        <v>0</v>
      </c>
      <c r="AC141" s="387">
        <v>45000000</v>
      </c>
      <c r="AD141" s="387">
        <v>0</v>
      </c>
      <c r="AE141" s="387">
        <v>45000000</v>
      </c>
      <c r="AF141" s="387">
        <v>0</v>
      </c>
      <c r="AG141" s="387">
        <v>0</v>
      </c>
      <c r="AH141" s="387">
        <v>45000000</v>
      </c>
      <c r="AI141" s="387">
        <v>45000000</v>
      </c>
      <c r="AJ141" s="387">
        <v>0</v>
      </c>
      <c r="AK141" s="387">
        <v>0</v>
      </c>
      <c r="AL141" s="278"/>
      <c r="AM141" s="182"/>
      <c r="AN141" s="182"/>
      <c r="AO141" s="182"/>
      <c r="AP141" s="182"/>
      <c r="AQ141"/>
      <c r="AR141" s="296" t="s">
        <v>206</v>
      </c>
      <c r="AS141" s="297" t="s">
        <v>207</v>
      </c>
      <c r="AT141" s="333">
        <v>0</v>
      </c>
    </row>
    <row r="142" spans="1:47" s="4" customFormat="1" x14ac:dyDescent="0.25">
      <c r="A142" s="14" t="s">
        <v>214</v>
      </c>
      <c r="B142" s="9" t="s">
        <v>215</v>
      </c>
      <c r="C142" s="10">
        <f>+C143+C144</f>
        <v>973862542</v>
      </c>
      <c r="D142" s="10">
        <f>+D143+D144</f>
        <v>137906580</v>
      </c>
      <c r="E142" s="10">
        <f t="shared" ref="E142:AO146" si="116">+E143+E144</f>
        <v>0</v>
      </c>
      <c r="F142" s="10">
        <f t="shared" si="116"/>
        <v>0</v>
      </c>
      <c r="G142" s="10">
        <f t="shared" si="116"/>
        <v>0</v>
      </c>
      <c r="H142" s="10">
        <f t="shared" si="73"/>
        <v>137906580</v>
      </c>
      <c r="I142" s="10">
        <f t="shared" si="116"/>
        <v>0</v>
      </c>
      <c r="J142" s="10">
        <f t="shared" si="116"/>
        <v>14057050</v>
      </c>
      <c r="K142" s="10">
        <f t="shared" si="74"/>
        <v>123849530</v>
      </c>
      <c r="L142" s="10">
        <f t="shared" si="116"/>
        <v>0</v>
      </c>
      <c r="M142" s="10">
        <f t="shared" si="116"/>
        <v>0</v>
      </c>
      <c r="N142" s="10">
        <f t="shared" si="76"/>
        <v>14057050</v>
      </c>
      <c r="O142" s="10">
        <f t="shared" si="116"/>
        <v>0</v>
      </c>
      <c r="P142" s="10">
        <f t="shared" si="116"/>
        <v>60000000</v>
      </c>
      <c r="Q142" s="10">
        <f t="shared" si="116"/>
        <v>45942950</v>
      </c>
      <c r="R142" s="10">
        <f t="shared" si="75"/>
        <v>77906580</v>
      </c>
      <c r="S142" s="10">
        <f t="shared" si="116"/>
        <v>0</v>
      </c>
      <c r="T142" s="10">
        <f t="shared" si="116"/>
        <v>0</v>
      </c>
      <c r="U142" s="335" t="s">
        <v>214</v>
      </c>
      <c r="V142" s="385" t="s">
        <v>215</v>
      </c>
      <c r="W142" s="387">
        <v>137906580</v>
      </c>
      <c r="X142" s="387">
        <v>0</v>
      </c>
      <c r="Y142" s="387">
        <v>0</v>
      </c>
      <c r="Z142" s="387">
        <v>0</v>
      </c>
      <c r="AA142" s="387">
        <v>0</v>
      </c>
      <c r="AB142" s="387">
        <v>0</v>
      </c>
      <c r="AC142" s="387">
        <v>45000000</v>
      </c>
      <c r="AD142" s="387">
        <v>0</v>
      </c>
      <c r="AE142" s="387">
        <v>45000000</v>
      </c>
      <c r="AF142" s="387">
        <v>0</v>
      </c>
      <c r="AG142" s="387">
        <v>0</v>
      </c>
      <c r="AH142" s="387">
        <v>45000000</v>
      </c>
      <c r="AI142" s="387">
        <v>45000000</v>
      </c>
      <c r="AJ142" s="387">
        <v>0</v>
      </c>
      <c r="AK142" s="387">
        <v>0</v>
      </c>
      <c r="AL142" s="10"/>
      <c r="AM142" s="10">
        <f t="shared" si="114"/>
        <v>0</v>
      </c>
      <c r="AN142" s="10">
        <f t="shared" si="114"/>
        <v>0</v>
      </c>
      <c r="AO142" s="10">
        <f t="shared" si="114"/>
        <v>0</v>
      </c>
      <c r="AP142" s="10"/>
      <c r="AR142" s="294" t="s">
        <v>208</v>
      </c>
      <c r="AS142" s="295" t="s">
        <v>209</v>
      </c>
      <c r="AT142" s="332">
        <f t="shared" ref="AT142" si="117">+AT144</f>
        <v>0</v>
      </c>
      <c r="AU142"/>
    </row>
    <row r="143" spans="1:47" s="4" customFormat="1" x14ac:dyDescent="0.25">
      <c r="A143" s="13" t="s">
        <v>216</v>
      </c>
      <c r="B143" s="1" t="s">
        <v>217</v>
      </c>
      <c r="C143" s="247">
        <v>19301324</v>
      </c>
      <c r="D143" s="182">
        <v>77906580</v>
      </c>
      <c r="E143" s="182">
        <v>0</v>
      </c>
      <c r="F143" s="182">
        <v>0</v>
      </c>
      <c r="G143" s="182">
        <v>0</v>
      </c>
      <c r="H143" s="182">
        <f t="shared" si="73"/>
        <v>77906580</v>
      </c>
      <c r="I143" s="182">
        <v>0</v>
      </c>
      <c r="J143" s="182">
        <v>0</v>
      </c>
      <c r="K143" s="182">
        <f t="shared" si="74"/>
        <v>77906580</v>
      </c>
      <c r="L143" s="182">
        <v>0</v>
      </c>
      <c r="M143" s="182">
        <v>0</v>
      </c>
      <c r="N143" s="182">
        <f t="shared" si="76"/>
        <v>0</v>
      </c>
      <c r="O143" s="182">
        <v>0</v>
      </c>
      <c r="P143" s="182">
        <v>0</v>
      </c>
      <c r="Q143" s="182">
        <f t="shared" si="77"/>
        <v>0</v>
      </c>
      <c r="R143" s="182">
        <f t="shared" si="75"/>
        <v>77906580</v>
      </c>
      <c r="S143" s="182">
        <f t="shared" si="78"/>
        <v>0</v>
      </c>
      <c r="T143"/>
      <c r="U143" s="335" t="s">
        <v>216</v>
      </c>
      <c r="V143" s="385" t="s">
        <v>217</v>
      </c>
      <c r="W143" s="387">
        <v>77906580</v>
      </c>
      <c r="X143" s="387">
        <v>0</v>
      </c>
      <c r="Y143" s="387">
        <v>0</v>
      </c>
      <c r="Z143" s="387">
        <v>0</v>
      </c>
      <c r="AA143" s="387">
        <v>0</v>
      </c>
      <c r="AB143" s="387">
        <v>0</v>
      </c>
      <c r="AC143" s="387">
        <v>15000000</v>
      </c>
      <c r="AD143" s="387">
        <v>14057050</v>
      </c>
      <c r="AE143" s="387">
        <v>942950</v>
      </c>
      <c r="AF143" s="387">
        <v>14057050</v>
      </c>
      <c r="AG143" s="387">
        <v>0</v>
      </c>
      <c r="AH143" s="387">
        <v>15000000</v>
      </c>
      <c r="AI143" s="387">
        <v>942950</v>
      </c>
      <c r="AJ143" s="387">
        <v>0</v>
      </c>
      <c r="AK143" s="387">
        <v>0</v>
      </c>
      <c r="AL143" s="278"/>
      <c r="AM143" s="182"/>
      <c r="AN143" s="182"/>
      <c r="AO143" s="182"/>
      <c r="AP143" s="182"/>
      <c r="AQ143"/>
      <c r="AR143" s="336"/>
      <c r="AS143" s="337"/>
      <c r="AT143" s="338"/>
      <c r="AU143" s="131"/>
    </row>
    <row r="144" spans="1:47" s="4" customFormat="1" x14ac:dyDescent="0.25">
      <c r="A144" s="14" t="s">
        <v>218</v>
      </c>
      <c r="B144" s="9" t="s">
        <v>219</v>
      </c>
      <c r="C144" s="10">
        <f>+C145+C147</f>
        <v>954561218</v>
      </c>
      <c r="D144" s="10">
        <f>+D145+D147</f>
        <v>60000000</v>
      </c>
      <c r="E144" s="10">
        <f t="shared" ref="E144:AO148" si="118">+E145+E147</f>
        <v>0</v>
      </c>
      <c r="F144" s="10">
        <f t="shared" si="118"/>
        <v>0</v>
      </c>
      <c r="G144" s="10">
        <f t="shared" si="118"/>
        <v>0</v>
      </c>
      <c r="H144" s="10">
        <f t="shared" si="73"/>
        <v>60000000</v>
      </c>
      <c r="I144" s="10">
        <f t="shared" si="118"/>
        <v>0</v>
      </c>
      <c r="J144" s="10">
        <f t="shared" si="118"/>
        <v>14057050</v>
      </c>
      <c r="K144" s="10">
        <f t="shared" si="74"/>
        <v>45942950</v>
      </c>
      <c r="L144" s="10">
        <f t="shared" si="118"/>
        <v>0</v>
      </c>
      <c r="M144" s="10">
        <f t="shared" si="118"/>
        <v>0</v>
      </c>
      <c r="N144" s="10">
        <f t="shared" si="76"/>
        <v>14057050</v>
      </c>
      <c r="O144" s="10">
        <f t="shared" si="118"/>
        <v>0</v>
      </c>
      <c r="P144" s="10">
        <f t="shared" si="118"/>
        <v>60000000</v>
      </c>
      <c r="Q144" s="10">
        <f t="shared" si="118"/>
        <v>45942950</v>
      </c>
      <c r="R144" s="10">
        <f t="shared" si="75"/>
        <v>0</v>
      </c>
      <c r="S144" s="10">
        <f t="shared" si="118"/>
        <v>0</v>
      </c>
      <c r="T144" s="10">
        <f t="shared" si="118"/>
        <v>0</v>
      </c>
      <c r="U144" s="335" t="s">
        <v>218</v>
      </c>
      <c r="V144" s="385" t="s">
        <v>219</v>
      </c>
      <c r="W144" s="387">
        <v>60000000</v>
      </c>
      <c r="X144" s="387">
        <v>500000000</v>
      </c>
      <c r="Y144" s="387">
        <v>354025000</v>
      </c>
      <c r="Z144" s="387">
        <v>0</v>
      </c>
      <c r="AA144" s="387">
        <v>0</v>
      </c>
      <c r="AB144" s="387">
        <v>938633358</v>
      </c>
      <c r="AC144" s="387">
        <v>14845018947.148998</v>
      </c>
      <c r="AD144" s="387">
        <v>9074549558.5599995</v>
      </c>
      <c r="AE144" s="387">
        <v>5770469388.5889988</v>
      </c>
      <c r="AF144" s="387">
        <v>4112644931.849999</v>
      </c>
      <c r="AG144" s="387">
        <v>5138466675.710001</v>
      </c>
      <c r="AH144" s="387">
        <v>11831653883.566998</v>
      </c>
      <c r="AI144" s="387">
        <v>2757104325.0069981</v>
      </c>
      <c r="AJ144" s="387">
        <v>3013365063.5820007</v>
      </c>
      <c r="AK144" s="387">
        <v>0</v>
      </c>
      <c r="AL144" s="278"/>
      <c r="AM144" s="247"/>
      <c r="AN144" s="247"/>
      <c r="AO144" s="247"/>
      <c r="AP144" s="247"/>
      <c r="AQ144" s="281"/>
      <c r="AR144" s="296" t="s">
        <v>1695</v>
      </c>
      <c r="AS144" s="297" t="s">
        <v>1696</v>
      </c>
      <c r="AT144" s="333">
        <v>0</v>
      </c>
      <c r="AU144"/>
    </row>
    <row r="145" spans="1:47" x14ac:dyDescent="0.25">
      <c r="A145" s="14" t="s">
        <v>220</v>
      </c>
      <c r="B145" s="9" t="s">
        <v>221</v>
      </c>
      <c r="C145" s="10">
        <f>+C146</f>
        <v>954561218</v>
      </c>
      <c r="D145" s="10">
        <f>+D146</f>
        <v>45000000</v>
      </c>
      <c r="E145" s="10">
        <f t="shared" ref="E145:AO149" si="119">+E146</f>
        <v>0</v>
      </c>
      <c r="F145" s="10">
        <f t="shared" si="119"/>
        <v>0</v>
      </c>
      <c r="G145" s="10">
        <f t="shared" si="119"/>
        <v>0</v>
      </c>
      <c r="H145" s="10">
        <f t="shared" si="73"/>
        <v>45000000</v>
      </c>
      <c r="I145" s="10">
        <f t="shared" si="119"/>
        <v>0</v>
      </c>
      <c r="J145" s="10">
        <f t="shared" si="119"/>
        <v>0</v>
      </c>
      <c r="K145" s="10">
        <f t="shared" si="74"/>
        <v>45000000</v>
      </c>
      <c r="L145" s="10">
        <f t="shared" si="119"/>
        <v>0</v>
      </c>
      <c r="M145" s="10">
        <f t="shared" si="119"/>
        <v>0</v>
      </c>
      <c r="N145" s="10">
        <f t="shared" si="76"/>
        <v>0</v>
      </c>
      <c r="O145" s="10">
        <f t="shared" si="119"/>
        <v>0</v>
      </c>
      <c r="P145" s="10">
        <f t="shared" si="119"/>
        <v>45000000</v>
      </c>
      <c r="Q145" s="10">
        <f t="shared" si="119"/>
        <v>45000000</v>
      </c>
      <c r="R145" s="10">
        <f t="shared" si="75"/>
        <v>0</v>
      </c>
      <c r="S145" s="10">
        <f t="shared" si="119"/>
        <v>0</v>
      </c>
      <c r="T145" s="10">
        <f t="shared" si="119"/>
        <v>0</v>
      </c>
      <c r="U145" s="335" t="s">
        <v>220</v>
      </c>
      <c r="V145" s="385" t="s">
        <v>221</v>
      </c>
      <c r="W145" s="387">
        <v>45000000</v>
      </c>
      <c r="X145" s="387">
        <v>0</v>
      </c>
      <c r="Y145" s="387">
        <v>0</v>
      </c>
      <c r="Z145" s="387">
        <v>0</v>
      </c>
      <c r="AA145" s="387">
        <v>0</v>
      </c>
      <c r="AB145" s="387">
        <v>10000000</v>
      </c>
      <c r="AC145" s="387">
        <v>2105723556.7799988</v>
      </c>
      <c r="AD145" s="387">
        <v>688207327.83999932</v>
      </c>
      <c r="AE145" s="387">
        <v>1417516228.9399996</v>
      </c>
      <c r="AF145" s="387">
        <v>393097303.90999925</v>
      </c>
      <c r="AG145" s="387">
        <v>295299723.93000007</v>
      </c>
      <c r="AH145" s="387">
        <v>1269672198.8399992</v>
      </c>
      <c r="AI145" s="387">
        <v>581464870.99999988</v>
      </c>
      <c r="AJ145" s="387">
        <v>836051357.93999958</v>
      </c>
      <c r="AK145" s="387">
        <v>0</v>
      </c>
      <c r="AL145" s="10"/>
      <c r="AM145" s="10">
        <f t="shared" si="115"/>
        <v>0</v>
      </c>
      <c r="AN145" s="10">
        <f t="shared" si="115"/>
        <v>0</v>
      </c>
      <c r="AO145" s="10">
        <f t="shared" si="115"/>
        <v>0</v>
      </c>
      <c r="AP145" s="10"/>
      <c r="AQ145" s="4"/>
      <c r="AR145" s="294" t="s">
        <v>212</v>
      </c>
      <c r="AS145" s="295" t="s">
        <v>213</v>
      </c>
      <c r="AT145" s="332">
        <f t="shared" ref="AT145" si="120">+AT146</f>
        <v>973862542</v>
      </c>
    </row>
    <row r="146" spans="1:47" x14ac:dyDescent="0.25">
      <c r="A146" s="13" t="s">
        <v>222</v>
      </c>
      <c r="B146" s="1" t="s">
        <v>223</v>
      </c>
      <c r="C146" s="247">
        <v>954561218</v>
      </c>
      <c r="D146" s="182">
        <v>45000000</v>
      </c>
      <c r="E146" s="182">
        <v>0</v>
      </c>
      <c r="F146" s="182">
        <v>0</v>
      </c>
      <c r="G146" s="182">
        <v>0</v>
      </c>
      <c r="H146" s="182">
        <f t="shared" si="73"/>
        <v>45000000</v>
      </c>
      <c r="I146" s="182">
        <v>0</v>
      </c>
      <c r="J146" s="182">
        <v>0</v>
      </c>
      <c r="K146" s="182">
        <f t="shared" si="74"/>
        <v>45000000</v>
      </c>
      <c r="L146" s="182">
        <v>0</v>
      </c>
      <c r="M146" s="182">
        <v>0</v>
      </c>
      <c r="N146" s="182">
        <f t="shared" si="76"/>
        <v>0</v>
      </c>
      <c r="O146" s="182">
        <v>0</v>
      </c>
      <c r="P146" s="182">
        <v>45000000</v>
      </c>
      <c r="Q146" s="182">
        <f t="shared" si="77"/>
        <v>45000000</v>
      </c>
      <c r="R146" s="182">
        <f t="shared" si="75"/>
        <v>0</v>
      </c>
      <c r="S146" s="182">
        <f t="shared" si="78"/>
        <v>0</v>
      </c>
      <c r="U146" s="335" t="s">
        <v>222</v>
      </c>
      <c r="V146" s="385" t="s">
        <v>223</v>
      </c>
      <c r="W146" s="387">
        <v>45000000</v>
      </c>
      <c r="X146" s="387">
        <v>0</v>
      </c>
      <c r="Y146" s="387">
        <v>0</v>
      </c>
      <c r="Z146" s="387">
        <v>0</v>
      </c>
      <c r="AA146" s="387">
        <v>0</v>
      </c>
      <c r="AB146" s="387">
        <v>0</v>
      </c>
      <c r="AC146" s="387">
        <v>141000000</v>
      </c>
      <c r="AD146" s="387">
        <v>39493500</v>
      </c>
      <c r="AE146" s="387">
        <v>101506500</v>
      </c>
      <c r="AF146" s="387">
        <v>27493500</v>
      </c>
      <c r="AG146" s="387">
        <v>12000000</v>
      </c>
      <c r="AH146" s="387">
        <v>120000000</v>
      </c>
      <c r="AI146" s="387">
        <v>80506500</v>
      </c>
      <c r="AJ146" s="387">
        <v>21000000</v>
      </c>
      <c r="AK146" s="387">
        <v>0</v>
      </c>
      <c r="AL146" s="10"/>
      <c r="AM146" s="10">
        <f t="shared" si="116"/>
        <v>0</v>
      </c>
      <c r="AN146" s="10">
        <f t="shared" si="116"/>
        <v>0</v>
      </c>
      <c r="AO146" s="10">
        <f t="shared" si="116"/>
        <v>0</v>
      </c>
      <c r="AP146" s="10"/>
      <c r="AQ146" s="4"/>
      <c r="AR146" s="294" t="s">
        <v>214</v>
      </c>
      <c r="AS146" s="295" t="s">
        <v>215</v>
      </c>
      <c r="AT146" s="332">
        <f t="shared" ref="AT146" si="121">+AT147+AT148</f>
        <v>973862542</v>
      </c>
      <c r="AU146" s="4"/>
    </row>
    <row r="147" spans="1:47" x14ac:dyDescent="0.25">
      <c r="A147" s="13" t="s">
        <v>224</v>
      </c>
      <c r="B147" s="1" t="s">
        <v>225</v>
      </c>
      <c r="C147" s="247"/>
      <c r="D147" s="182">
        <v>15000000</v>
      </c>
      <c r="E147" s="182">
        <v>0</v>
      </c>
      <c r="F147" s="182">
        <v>0</v>
      </c>
      <c r="G147" s="182">
        <v>0</v>
      </c>
      <c r="H147" s="182">
        <f t="shared" si="73"/>
        <v>15000000</v>
      </c>
      <c r="I147" s="182">
        <v>0</v>
      </c>
      <c r="J147" s="182">
        <v>14057050</v>
      </c>
      <c r="K147" s="182">
        <f t="shared" si="74"/>
        <v>942950</v>
      </c>
      <c r="L147" s="182">
        <v>0</v>
      </c>
      <c r="M147" s="182">
        <v>0</v>
      </c>
      <c r="N147" s="182">
        <f t="shared" si="76"/>
        <v>14057050</v>
      </c>
      <c r="O147" s="182">
        <v>0</v>
      </c>
      <c r="P147" s="182">
        <v>15000000</v>
      </c>
      <c r="Q147" s="182">
        <f t="shared" si="77"/>
        <v>942950</v>
      </c>
      <c r="R147" s="182">
        <f t="shared" si="75"/>
        <v>0</v>
      </c>
      <c r="S147" s="182">
        <f t="shared" si="78"/>
        <v>0</v>
      </c>
      <c r="U147" s="335" t="s">
        <v>224</v>
      </c>
      <c r="V147" s="385" t="s">
        <v>225</v>
      </c>
      <c r="W147" s="387">
        <v>15000000</v>
      </c>
      <c r="X147" s="387">
        <v>0</v>
      </c>
      <c r="Y147" s="387">
        <v>0</v>
      </c>
      <c r="Z147" s="387">
        <v>0</v>
      </c>
      <c r="AA147" s="387">
        <v>0</v>
      </c>
      <c r="AB147" s="387">
        <v>0</v>
      </c>
      <c r="AC147" s="387">
        <v>60300000</v>
      </c>
      <c r="AD147" s="387">
        <v>20000000</v>
      </c>
      <c r="AE147" s="387">
        <v>40300000</v>
      </c>
      <c r="AF147" s="387">
        <v>20000000</v>
      </c>
      <c r="AG147" s="387">
        <v>0</v>
      </c>
      <c r="AH147" s="387">
        <v>40000000</v>
      </c>
      <c r="AI147" s="387">
        <v>20000000</v>
      </c>
      <c r="AJ147" s="387">
        <v>20300000</v>
      </c>
      <c r="AK147" s="387">
        <v>0</v>
      </c>
      <c r="AL147" s="278"/>
      <c r="AM147" s="182"/>
      <c r="AN147" s="182"/>
      <c r="AO147" s="182"/>
      <c r="AP147" s="182"/>
      <c r="AR147" s="296" t="s">
        <v>216</v>
      </c>
      <c r="AS147" s="297" t="s">
        <v>217</v>
      </c>
      <c r="AT147" s="333">
        <v>19301324</v>
      </c>
    </row>
    <row r="148" spans="1:47" s="4" customFormat="1" x14ac:dyDescent="0.25">
      <c r="A148" s="11" t="s">
        <v>226</v>
      </c>
      <c r="B148" s="5" t="s">
        <v>227</v>
      </c>
      <c r="C148" s="6">
        <f>+C149+C252</f>
        <v>12820799566.85</v>
      </c>
      <c r="D148" s="6">
        <f>+D149+D252</f>
        <v>13760410587.224998</v>
      </c>
      <c r="E148" s="6">
        <f>+E149+E252</f>
        <v>500000000</v>
      </c>
      <c r="F148" s="6">
        <f>+F149+F252</f>
        <v>354025000</v>
      </c>
      <c r="G148" s="6">
        <f>+G149+G252</f>
        <v>0</v>
      </c>
      <c r="H148" s="6">
        <f t="shared" ref="H148:H232" si="122">+D148+E148-F148+G148</f>
        <v>13906385587.224998</v>
      </c>
      <c r="I148" s="6">
        <f>+I149+I252</f>
        <v>1125287373.3</v>
      </c>
      <c r="J148" s="6">
        <f>+J149+J252</f>
        <v>7887945406.0299988</v>
      </c>
      <c r="K148" s="6">
        <f t="shared" ref="K148:K232" si="123">+H148-J148</f>
        <v>6018440181.1949997</v>
      </c>
      <c r="L148" s="6">
        <f>+L149+L252</f>
        <v>795768133.69000006</v>
      </c>
      <c r="M148" s="6">
        <f>+M149+M252</f>
        <v>3135160052.5699992</v>
      </c>
      <c r="N148" s="6">
        <f t="shared" si="76"/>
        <v>4752785353.4599991</v>
      </c>
      <c r="O148" s="6">
        <f>+O149+O252</f>
        <v>847966606.02999997</v>
      </c>
      <c r="P148" s="6">
        <f>+P149+P252</f>
        <v>10305561258.309999</v>
      </c>
      <c r="Q148" s="6">
        <f>+Q149+Q252</f>
        <v>2417615852.2800007</v>
      </c>
      <c r="R148" s="6">
        <f t="shared" ref="R148:R232" si="124">+H148-P148</f>
        <v>3600824328.914999</v>
      </c>
      <c r="S148" s="6">
        <f>+S149+S252</f>
        <v>3135160052.5699992</v>
      </c>
      <c r="T148" s="6">
        <f>+T149+T252</f>
        <v>0</v>
      </c>
      <c r="U148" s="335" t="s">
        <v>226</v>
      </c>
      <c r="V148" s="385" t="s">
        <v>227</v>
      </c>
      <c r="W148" s="387">
        <v>13760410589.148998</v>
      </c>
      <c r="X148" s="387">
        <v>0</v>
      </c>
      <c r="Y148" s="387">
        <v>0</v>
      </c>
      <c r="Z148" s="387">
        <v>0</v>
      </c>
      <c r="AA148" s="387">
        <v>0</v>
      </c>
      <c r="AB148" s="387">
        <v>0</v>
      </c>
      <c r="AC148" s="387">
        <v>300000</v>
      </c>
      <c r="AD148" s="387">
        <v>0</v>
      </c>
      <c r="AE148" s="387">
        <v>300000</v>
      </c>
      <c r="AF148" s="387">
        <v>0</v>
      </c>
      <c r="AG148" s="387">
        <v>0</v>
      </c>
      <c r="AH148" s="387">
        <v>0</v>
      </c>
      <c r="AI148" s="387">
        <v>0</v>
      </c>
      <c r="AJ148" s="387">
        <v>300000</v>
      </c>
      <c r="AK148" s="387">
        <v>0</v>
      </c>
      <c r="AL148" s="10"/>
      <c r="AM148" s="10">
        <f t="shared" si="118"/>
        <v>0</v>
      </c>
      <c r="AN148" s="10">
        <f t="shared" si="118"/>
        <v>0</v>
      </c>
      <c r="AO148" s="10">
        <f t="shared" si="118"/>
        <v>0</v>
      </c>
      <c r="AP148" s="10"/>
      <c r="AR148" s="294" t="s">
        <v>218</v>
      </c>
      <c r="AS148" s="295" t="s">
        <v>219</v>
      </c>
      <c r="AT148" s="332">
        <f t="shared" ref="AT148:AT149" si="125">+AT149</f>
        <v>954561218</v>
      </c>
      <c r="AU148"/>
    </row>
    <row r="149" spans="1:47" s="4" customFormat="1" x14ac:dyDescent="0.25">
      <c r="A149" s="11" t="s">
        <v>228</v>
      </c>
      <c r="B149" s="5" t="s">
        <v>229</v>
      </c>
      <c r="C149" s="6">
        <f>+C150+C167+C173+C189+C234</f>
        <v>1348473387.9200001</v>
      </c>
      <c r="D149" s="6">
        <f>+D150+D167+D173+D189+D234</f>
        <v>2095723556.7799988</v>
      </c>
      <c r="E149" s="6">
        <f>+E150+E167+E173+E189+E234</f>
        <v>0</v>
      </c>
      <c r="F149" s="6">
        <f>+F150+F167+F173+F189+F234</f>
        <v>0</v>
      </c>
      <c r="G149" s="6">
        <f>+G150+G167+G173+G189+G234</f>
        <v>0</v>
      </c>
      <c r="H149" s="6">
        <f t="shared" si="122"/>
        <v>2095723556.7799988</v>
      </c>
      <c r="I149" s="6">
        <f>+I150+I167+I173+I189+I234</f>
        <v>52818116.079999998</v>
      </c>
      <c r="J149" s="6">
        <f>+J150+J167+J173+J189+J234</f>
        <v>584514106.77999926</v>
      </c>
      <c r="K149" s="6">
        <f t="shared" si="123"/>
        <v>1511209449.9999995</v>
      </c>
      <c r="L149" s="6">
        <f>+L150+L167+L173+L189+L234</f>
        <v>40655215.280000001</v>
      </c>
      <c r="M149" s="6">
        <f>+M150+M167+M173+M189+M234</f>
        <v>299208106.83999932</v>
      </c>
      <c r="N149" s="6">
        <f t="shared" ref="N149:N233" si="126">+J149-M149</f>
        <v>285305999.93999994</v>
      </c>
      <c r="O149" s="6">
        <f>+O150+O167+O173+O189+O234</f>
        <v>399939179.13999999</v>
      </c>
      <c r="P149" s="6">
        <f>+P150+P167+P173+P189+P234</f>
        <v>1195459772.8399999</v>
      </c>
      <c r="Q149" s="6">
        <f>+Q150+Q167+Q173+Q189+Q234</f>
        <v>610945666.06000066</v>
      </c>
      <c r="R149" s="6">
        <f t="shared" si="124"/>
        <v>900263783.93999887</v>
      </c>
      <c r="S149" s="6">
        <f t="shared" ref="S149:T149" si="127">+S150+S167+S173+S189+S234</f>
        <v>299208106.83999932</v>
      </c>
      <c r="T149" s="6">
        <f t="shared" si="127"/>
        <v>0</v>
      </c>
      <c r="U149" s="335" t="s">
        <v>228</v>
      </c>
      <c r="V149" s="385" t="s">
        <v>229</v>
      </c>
      <c r="W149" s="387">
        <v>2095723556.7799988</v>
      </c>
      <c r="X149" s="387">
        <v>0</v>
      </c>
      <c r="Y149" s="387">
        <v>0</v>
      </c>
      <c r="Z149" s="387">
        <v>0</v>
      </c>
      <c r="AA149" s="387">
        <v>0</v>
      </c>
      <c r="AB149" s="387">
        <v>0</v>
      </c>
      <c r="AC149" s="387">
        <v>40000000</v>
      </c>
      <c r="AD149" s="387">
        <v>20000000</v>
      </c>
      <c r="AE149" s="387">
        <v>20000000</v>
      </c>
      <c r="AF149" s="387">
        <v>20000000</v>
      </c>
      <c r="AG149" s="387">
        <v>0</v>
      </c>
      <c r="AH149" s="387">
        <v>40000000</v>
      </c>
      <c r="AI149" s="387">
        <v>20000000</v>
      </c>
      <c r="AJ149" s="387">
        <v>0</v>
      </c>
      <c r="AK149" s="387">
        <v>0</v>
      </c>
      <c r="AL149" s="10"/>
      <c r="AM149" s="10">
        <f t="shared" si="119"/>
        <v>0</v>
      </c>
      <c r="AN149" s="10">
        <f t="shared" si="119"/>
        <v>0</v>
      </c>
      <c r="AO149" s="10">
        <f t="shared" si="119"/>
        <v>0</v>
      </c>
      <c r="AP149" s="10"/>
      <c r="AR149" s="294" t="s">
        <v>220</v>
      </c>
      <c r="AS149" s="295" t="s">
        <v>221</v>
      </c>
      <c r="AT149" s="332">
        <f t="shared" si="125"/>
        <v>954561218</v>
      </c>
      <c r="AU149"/>
    </row>
    <row r="150" spans="1:47" x14ac:dyDescent="0.25">
      <c r="A150" s="14" t="s">
        <v>230</v>
      </c>
      <c r="B150" s="9" t="s">
        <v>231</v>
      </c>
      <c r="C150" s="10">
        <f>+C151+C156+C165</f>
        <v>47396594</v>
      </c>
      <c r="D150" s="10">
        <f>+D151+D156+D165</f>
        <v>141000000</v>
      </c>
      <c r="E150" s="10">
        <f>+E151+E156</f>
        <v>0</v>
      </c>
      <c r="F150" s="10">
        <f>+F151+F156</f>
        <v>0</v>
      </c>
      <c r="G150" s="10">
        <f>+G151+G156</f>
        <v>0</v>
      </c>
      <c r="H150" s="10">
        <f t="shared" si="122"/>
        <v>141000000</v>
      </c>
      <c r="I150" s="10">
        <f>+I151+I156</f>
        <v>0</v>
      </c>
      <c r="J150" s="10">
        <f>+J151+J156</f>
        <v>27493500</v>
      </c>
      <c r="K150" s="10">
        <f t="shared" si="123"/>
        <v>113506500</v>
      </c>
      <c r="L150" s="10">
        <f>+L151+L156</f>
        <v>0</v>
      </c>
      <c r="M150" s="10">
        <f>+M151+M156</f>
        <v>27493500</v>
      </c>
      <c r="N150" s="10">
        <f t="shared" si="126"/>
        <v>0</v>
      </c>
      <c r="O150" s="10">
        <f>+O151+O156</f>
        <v>0</v>
      </c>
      <c r="P150" s="10">
        <f>+P151+P156</f>
        <v>120000000</v>
      </c>
      <c r="Q150" s="10">
        <f>+Q151+Q156</f>
        <v>92506500</v>
      </c>
      <c r="R150" s="10">
        <f t="shared" si="124"/>
        <v>21000000</v>
      </c>
      <c r="S150" s="10">
        <f t="shared" ref="S150:AO155" si="128">+S151+S156</f>
        <v>27493500</v>
      </c>
      <c r="T150" s="10">
        <f t="shared" si="128"/>
        <v>0</v>
      </c>
      <c r="U150" s="335" t="s">
        <v>230</v>
      </c>
      <c r="V150" s="385" t="s">
        <v>231</v>
      </c>
      <c r="W150" s="387">
        <v>141000000</v>
      </c>
      <c r="X150" s="387">
        <v>0</v>
      </c>
      <c r="Y150" s="387">
        <v>0</v>
      </c>
      <c r="Z150" s="387">
        <v>0</v>
      </c>
      <c r="AA150" s="387">
        <v>0</v>
      </c>
      <c r="AB150" s="387">
        <v>0</v>
      </c>
      <c r="AC150" s="387">
        <v>20000000</v>
      </c>
      <c r="AD150" s="387">
        <v>0</v>
      </c>
      <c r="AE150" s="387">
        <v>20000000</v>
      </c>
      <c r="AF150" s="387">
        <v>0</v>
      </c>
      <c r="AG150" s="387">
        <v>0</v>
      </c>
      <c r="AH150" s="387">
        <v>0</v>
      </c>
      <c r="AI150" s="387">
        <v>0</v>
      </c>
      <c r="AJ150" s="387">
        <v>20000000</v>
      </c>
      <c r="AK150" s="387">
        <v>0</v>
      </c>
      <c r="AL150" s="278"/>
      <c r="AM150" s="182"/>
      <c r="AN150" s="182"/>
      <c r="AO150" s="182"/>
      <c r="AP150" s="182"/>
      <c r="AR150" s="296" t="s">
        <v>222</v>
      </c>
      <c r="AS150" s="297" t="s">
        <v>223</v>
      </c>
      <c r="AT150" s="333">
        <v>954561218</v>
      </c>
    </row>
    <row r="151" spans="1:47" x14ac:dyDescent="0.25">
      <c r="A151" s="14" t="s">
        <v>232</v>
      </c>
      <c r="B151" s="9" t="s">
        <v>233</v>
      </c>
      <c r="C151" s="10">
        <f>+C152+C153+C155+C154</f>
        <v>35000000</v>
      </c>
      <c r="D151" s="10">
        <f>+D152+D153+D155+D154</f>
        <v>60300000</v>
      </c>
      <c r="E151" s="10">
        <f>+E152+E153+E155</f>
        <v>0</v>
      </c>
      <c r="F151" s="10">
        <f>+F152+F153+F155</f>
        <v>0</v>
      </c>
      <c r="G151" s="10">
        <f>+G152+G153+G155</f>
        <v>0</v>
      </c>
      <c r="H151" s="10">
        <f t="shared" si="122"/>
        <v>60300000</v>
      </c>
      <c r="I151" s="10">
        <f>+I152+I153+I155</f>
        <v>0</v>
      </c>
      <c r="J151" s="10">
        <f>+J152+J153+J155</f>
        <v>20000000</v>
      </c>
      <c r="K151" s="10">
        <f t="shared" si="123"/>
        <v>40300000</v>
      </c>
      <c r="L151" s="10">
        <f>+L152+L153+L155</f>
        <v>0</v>
      </c>
      <c r="M151" s="10">
        <f>+M152+M153+M155</f>
        <v>20000000</v>
      </c>
      <c r="N151" s="10">
        <f t="shared" si="126"/>
        <v>0</v>
      </c>
      <c r="O151" s="10">
        <f>+O152+O153+O155</f>
        <v>0</v>
      </c>
      <c r="P151" s="10">
        <f>+P152+P153+P155</f>
        <v>40000000</v>
      </c>
      <c r="Q151" s="10">
        <f>+Q152+Q153+Q155</f>
        <v>20000000</v>
      </c>
      <c r="R151" s="10">
        <f t="shared" si="124"/>
        <v>20300000</v>
      </c>
      <c r="S151" s="10">
        <f t="shared" ref="S151:AO156" si="129">+S152+S153+S155</f>
        <v>20000000</v>
      </c>
      <c r="T151" s="10">
        <f t="shared" si="129"/>
        <v>0</v>
      </c>
      <c r="U151" s="335" t="s">
        <v>232</v>
      </c>
      <c r="V151" s="385" t="s">
        <v>233</v>
      </c>
      <c r="W151" s="387">
        <v>60300000</v>
      </c>
      <c r="X151" s="387">
        <v>0</v>
      </c>
      <c r="Y151" s="387">
        <v>0</v>
      </c>
      <c r="Z151" s="387">
        <v>0</v>
      </c>
      <c r="AA151" s="387">
        <v>0</v>
      </c>
      <c r="AB151" s="387">
        <v>0</v>
      </c>
      <c r="AC151" s="387">
        <v>80700000</v>
      </c>
      <c r="AD151" s="387">
        <v>19493500</v>
      </c>
      <c r="AE151" s="387">
        <v>61206500</v>
      </c>
      <c r="AF151" s="387">
        <v>7493500</v>
      </c>
      <c r="AG151" s="387">
        <v>12000000</v>
      </c>
      <c r="AH151" s="387">
        <v>80000000</v>
      </c>
      <c r="AI151" s="387">
        <v>60506500</v>
      </c>
      <c r="AJ151" s="387">
        <v>700000</v>
      </c>
      <c r="AK151" s="387">
        <v>0</v>
      </c>
      <c r="AL151" s="278"/>
      <c r="AM151" s="182"/>
      <c r="AN151" s="182"/>
      <c r="AO151" s="182"/>
      <c r="AP151" s="182"/>
      <c r="AR151" s="296"/>
      <c r="AS151" s="297"/>
      <c r="AT151" s="333"/>
      <c r="AU151" s="281"/>
    </row>
    <row r="152" spans="1:47" x14ac:dyDescent="0.25">
      <c r="A152" s="13" t="s">
        <v>234</v>
      </c>
      <c r="B152" s="1" t="s">
        <v>235</v>
      </c>
      <c r="C152" s="247">
        <v>0</v>
      </c>
      <c r="D152" s="182">
        <v>300000</v>
      </c>
      <c r="E152" s="182">
        <v>0</v>
      </c>
      <c r="F152" s="182">
        <v>0</v>
      </c>
      <c r="G152" s="182">
        <v>0</v>
      </c>
      <c r="H152" s="182">
        <f t="shared" si="122"/>
        <v>300000</v>
      </c>
      <c r="I152" s="182">
        <v>0</v>
      </c>
      <c r="J152" s="182">
        <v>0</v>
      </c>
      <c r="K152" s="182">
        <f t="shared" si="123"/>
        <v>300000</v>
      </c>
      <c r="L152" s="182">
        <v>0</v>
      </c>
      <c r="M152" s="182">
        <v>0</v>
      </c>
      <c r="N152" s="182">
        <f t="shared" si="126"/>
        <v>0</v>
      </c>
      <c r="O152" s="182">
        <v>0</v>
      </c>
      <c r="P152" s="182">
        <v>0</v>
      </c>
      <c r="Q152" s="182">
        <f t="shared" ref="Q152:Q233" si="130">+P152-J152</f>
        <v>0</v>
      </c>
      <c r="R152" s="182">
        <f t="shared" si="124"/>
        <v>300000</v>
      </c>
      <c r="S152" s="182">
        <f t="shared" ref="S152:S232" si="131">+M152</f>
        <v>0</v>
      </c>
      <c r="U152" s="335" t="s">
        <v>234</v>
      </c>
      <c r="V152" s="385" t="s">
        <v>235</v>
      </c>
      <c r="W152" s="387">
        <v>300000</v>
      </c>
      <c r="X152" s="387">
        <v>0</v>
      </c>
      <c r="Y152" s="387">
        <v>0</v>
      </c>
      <c r="Z152" s="387">
        <v>0</v>
      </c>
      <c r="AA152" s="387">
        <v>0</v>
      </c>
      <c r="AB152" s="387">
        <v>0</v>
      </c>
      <c r="AC152" s="387">
        <v>80000000</v>
      </c>
      <c r="AD152" s="387">
        <v>19493500</v>
      </c>
      <c r="AE152" s="387">
        <v>60506500</v>
      </c>
      <c r="AF152" s="387">
        <v>7493500</v>
      </c>
      <c r="AG152" s="387">
        <v>12000000</v>
      </c>
      <c r="AH152" s="387">
        <v>80000000</v>
      </c>
      <c r="AI152" s="387">
        <v>60506500</v>
      </c>
      <c r="AJ152" s="387">
        <v>0</v>
      </c>
      <c r="AK152" s="387">
        <v>0</v>
      </c>
      <c r="AL152" s="6"/>
      <c r="AM152" s="6">
        <f>+AM153+AM280</f>
        <v>0</v>
      </c>
      <c r="AN152" s="6">
        <f>+AN153+AN280</f>
        <v>0</v>
      </c>
      <c r="AO152" s="6">
        <f>+AO153+AO280</f>
        <v>0</v>
      </c>
      <c r="AP152" s="6"/>
      <c r="AQ152" s="4"/>
      <c r="AR152" s="292" t="s">
        <v>226</v>
      </c>
      <c r="AS152" s="293" t="s">
        <v>227</v>
      </c>
      <c r="AT152" s="331">
        <f>+AT153+AT280</f>
        <v>12820799566.85</v>
      </c>
      <c r="AU152" s="4"/>
    </row>
    <row r="153" spans="1:47" x14ac:dyDescent="0.25">
      <c r="A153" s="13" t="s">
        <v>236</v>
      </c>
      <c r="B153" s="1" t="s">
        <v>237</v>
      </c>
      <c r="C153" s="247">
        <v>35000000</v>
      </c>
      <c r="D153" s="182">
        <v>40000000</v>
      </c>
      <c r="E153" s="182">
        <v>0</v>
      </c>
      <c r="F153" s="182">
        <v>0</v>
      </c>
      <c r="G153" s="182">
        <v>0</v>
      </c>
      <c r="H153" s="182">
        <f t="shared" si="122"/>
        <v>40000000</v>
      </c>
      <c r="I153" s="182">
        <v>0</v>
      </c>
      <c r="J153" s="182">
        <v>20000000</v>
      </c>
      <c r="K153" s="182">
        <f t="shared" si="123"/>
        <v>20000000</v>
      </c>
      <c r="L153" s="182">
        <v>0</v>
      </c>
      <c r="M153" s="182">
        <v>20000000</v>
      </c>
      <c r="N153" s="182">
        <f t="shared" si="126"/>
        <v>0</v>
      </c>
      <c r="O153" s="182">
        <v>0</v>
      </c>
      <c r="P153" s="182">
        <v>40000000</v>
      </c>
      <c r="Q153" s="182">
        <f t="shared" si="130"/>
        <v>20000000</v>
      </c>
      <c r="R153" s="182">
        <f t="shared" si="124"/>
        <v>0</v>
      </c>
      <c r="S153" s="182">
        <f t="shared" si="131"/>
        <v>20000000</v>
      </c>
      <c r="U153" s="335" t="s">
        <v>236</v>
      </c>
      <c r="V153" s="385" t="s">
        <v>237</v>
      </c>
      <c r="W153" s="387">
        <v>40000000</v>
      </c>
      <c r="X153" s="387">
        <v>0</v>
      </c>
      <c r="Y153" s="387">
        <v>0</v>
      </c>
      <c r="Z153" s="387">
        <v>0</v>
      </c>
      <c r="AA153" s="387">
        <v>0</v>
      </c>
      <c r="AB153" s="387">
        <v>0</v>
      </c>
      <c r="AC153" s="387">
        <v>20000000</v>
      </c>
      <c r="AD153" s="387">
        <v>1056000</v>
      </c>
      <c r="AE153" s="387">
        <v>18944000</v>
      </c>
      <c r="AF153" s="387">
        <v>1056000</v>
      </c>
      <c r="AG153" s="387">
        <v>0</v>
      </c>
      <c r="AH153" s="387">
        <v>20000000</v>
      </c>
      <c r="AI153" s="387">
        <v>18944000</v>
      </c>
      <c r="AJ153" s="387">
        <v>0</v>
      </c>
      <c r="AK153" s="387">
        <v>0</v>
      </c>
      <c r="AL153" s="6"/>
      <c r="AM153" s="6">
        <f>+AM155+AM177+AM188+AM207+AM264</f>
        <v>0</v>
      </c>
      <c r="AN153" s="6">
        <f>+AN155+AN177+AN188+AN207+AN264</f>
        <v>0</v>
      </c>
      <c r="AO153" s="6">
        <f>+AO155+AO177+AO188+AO207+AO264</f>
        <v>0</v>
      </c>
      <c r="AP153" s="6"/>
      <c r="AQ153" s="4"/>
      <c r="AR153" s="292" t="s">
        <v>228</v>
      </c>
      <c r="AS153" s="293" t="s">
        <v>229</v>
      </c>
      <c r="AT153" s="331">
        <f>+AT155+AT177+AT188+AT207+AT264</f>
        <v>1348473387.9200001</v>
      </c>
    </row>
    <row r="154" spans="1:47" x14ac:dyDescent="0.25">
      <c r="A154" s="296" t="s">
        <v>1697</v>
      </c>
      <c r="B154" s="297" t="s">
        <v>1146</v>
      </c>
      <c r="C154" s="247">
        <v>0</v>
      </c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81"/>
      <c r="U154" s="335"/>
      <c r="V154" s="385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56"/>
      <c r="AM154" s="356"/>
      <c r="AN154" s="356"/>
      <c r="AO154" s="356"/>
      <c r="AP154" s="356"/>
      <c r="AQ154" s="4"/>
      <c r="AR154" s="292"/>
      <c r="AS154" s="293"/>
      <c r="AT154" s="331"/>
      <c r="AU154" s="383"/>
    </row>
    <row r="155" spans="1:47" x14ac:dyDescent="0.25">
      <c r="A155" s="13" t="s">
        <v>238</v>
      </c>
      <c r="B155" s="1" t="s">
        <v>239</v>
      </c>
      <c r="C155" s="247"/>
      <c r="D155" s="182">
        <v>20000000</v>
      </c>
      <c r="E155" s="182">
        <v>0</v>
      </c>
      <c r="F155" s="182">
        <v>0</v>
      </c>
      <c r="G155" s="182">
        <v>0</v>
      </c>
      <c r="H155" s="182">
        <f t="shared" si="122"/>
        <v>20000000</v>
      </c>
      <c r="I155" s="182">
        <v>0</v>
      </c>
      <c r="J155" s="182">
        <v>0</v>
      </c>
      <c r="K155" s="182">
        <f t="shared" si="123"/>
        <v>20000000</v>
      </c>
      <c r="L155" s="182">
        <v>0</v>
      </c>
      <c r="M155" s="182">
        <v>0</v>
      </c>
      <c r="N155" s="182">
        <f t="shared" si="126"/>
        <v>0</v>
      </c>
      <c r="O155" s="182">
        <v>0</v>
      </c>
      <c r="P155" s="182">
        <v>0</v>
      </c>
      <c r="Q155" s="182">
        <f t="shared" si="130"/>
        <v>0</v>
      </c>
      <c r="R155" s="182">
        <f t="shared" si="124"/>
        <v>20000000</v>
      </c>
      <c r="S155" s="182">
        <f t="shared" si="131"/>
        <v>0</v>
      </c>
      <c r="U155" s="335" t="s">
        <v>238</v>
      </c>
      <c r="V155" s="385" t="s">
        <v>239</v>
      </c>
      <c r="W155" s="387">
        <v>20000000</v>
      </c>
      <c r="X155" s="387">
        <v>0</v>
      </c>
      <c r="Y155" s="387">
        <v>0</v>
      </c>
      <c r="Z155" s="387">
        <v>0</v>
      </c>
      <c r="AA155" s="387">
        <v>0</v>
      </c>
      <c r="AB155" s="387">
        <v>0</v>
      </c>
      <c r="AC155" s="387">
        <v>4000000</v>
      </c>
      <c r="AD155" s="387">
        <v>0</v>
      </c>
      <c r="AE155" s="387">
        <v>4000000</v>
      </c>
      <c r="AF155" s="387">
        <v>0</v>
      </c>
      <c r="AG155" s="387">
        <v>0</v>
      </c>
      <c r="AH155" s="387">
        <v>4000000</v>
      </c>
      <c r="AI155" s="387">
        <v>4000000</v>
      </c>
      <c r="AJ155" s="387">
        <v>0</v>
      </c>
      <c r="AK155" s="387">
        <v>0</v>
      </c>
      <c r="AL155" s="10"/>
      <c r="AM155" s="10">
        <f t="shared" si="128"/>
        <v>0</v>
      </c>
      <c r="AN155" s="10">
        <f t="shared" si="128"/>
        <v>0</v>
      </c>
      <c r="AO155" s="10">
        <f t="shared" si="128"/>
        <v>0</v>
      </c>
      <c r="AP155" s="10"/>
      <c r="AQ155" s="4"/>
      <c r="AR155" s="294" t="s">
        <v>230</v>
      </c>
      <c r="AS155" s="295" t="s">
        <v>231</v>
      </c>
      <c r="AT155" s="332">
        <f>+AT156+AT161+AT175</f>
        <v>47396594</v>
      </c>
      <c r="AU155" s="4"/>
    </row>
    <row r="156" spans="1:47" x14ac:dyDescent="0.25">
      <c r="A156" s="14" t="s">
        <v>240</v>
      </c>
      <c r="B156" s="9" t="s">
        <v>241</v>
      </c>
      <c r="C156" s="10">
        <f>+C157+C163+C164</f>
        <v>12396594</v>
      </c>
      <c r="D156" s="10">
        <f>+D157+D163+D164</f>
        <v>80700000</v>
      </c>
      <c r="E156" s="10">
        <f t="shared" ref="E156:T156" si="132">+E157+E163+E164</f>
        <v>0</v>
      </c>
      <c r="F156" s="10">
        <f t="shared" si="132"/>
        <v>0</v>
      </c>
      <c r="G156" s="10">
        <f t="shared" si="132"/>
        <v>0</v>
      </c>
      <c r="H156" s="10">
        <f t="shared" si="122"/>
        <v>80700000</v>
      </c>
      <c r="I156" s="10">
        <f t="shared" si="132"/>
        <v>0</v>
      </c>
      <c r="J156" s="10">
        <f t="shared" si="132"/>
        <v>7493500</v>
      </c>
      <c r="K156" s="10">
        <f t="shared" si="123"/>
        <v>73206500</v>
      </c>
      <c r="L156" s="10">
        <f t="shared" si="132"/>
        <v>0</v>
      </c>
      <c r="M156" s="10">
        <f t="shared" si="132"/>
        <v>7493500</v>
      </c>
      <c r="N156" s="10">
        <f t="shared" si="126"/>
        <v>0</v>
      </c>
      <c r="O156" s="10">
        <f t="shared" si="132"/>
        <v>0</v>
      </c>
      <c r="P156" s="10">
        <f t="shared" si="132"/>
        <v>80000000</v>
      </c>
      <c r="Q156" s="10">
        <f t="shared" si="132"/>
        <v>72506500</v>
      </c>
      <c r="R156" s="10">
        <f t="shared" si="124"/>
        <v>700000</v>
      </c>
      <c r="S156" s="10">
        <f t="shared" si="132"/>
        <v>7493500</v>
      </c>
      <c r="T156" s="10">
        <f t="shared" si="132"/>
        <v>0</v>
      </c>
      <c r="U156" s="335" t="s">
        <v>240</v>
      </c>
      <c r="V156" s="385" t="s">
        <v>241</v>
      </c>
      <c r="W156" s="387">
        <v>80700000</v>
      </c>
      <c r="X156" s="387">
        <v>0</v>
      </c>
      <c r="Y156" s="387">
        <v>0</v>
      </c>
      <c r="Z156" s="387">
        <v>0</v>
      </c>
      <c r="AA156" s="387">
        <v>0</v>
      </c>
      <c r="AB156" s="387">
        <v>0</v>
      </c>
      <c r="AC156" s="387">
        <v>6000000</v>
      </c>
      <c r="AD156" s="387">
        <v>0</v>
      </c>
      <c r="AE156" s="387">
        <v>6000000</v>
      </c>
      <c r="AF156" s="387">
        <v>0</v>
      </c>
      <c r="AG156" s="387">
        <v>0</v>
      </c>
      <c r="AH156" s="387">
        <v>6000000</v>
      </c>
      <c r="AI156" s="387">
        <v>6000000</v>
      </c>
      <c r="AJ156" s="387">
        <v>0</v>
      </c>
      <c r="AK156" s="387">
        <v>0</v>
      </c>
      <c r="AL156" s="10"/>
      <c r="AM156" s="10">
        <f t="shared" si="129"/>
        <v>0</v>
      </c>
      <c r="AN156" s="10">
        <f t="shared" si="129"/>
        <v>0</v>
      </c>
      <c r="AO156" s="10">
        <f t="shared" si="129"/>
        <v>0</v>
      </c>
      <c r="AP156" s="10"/>
      <c r="AQ156" s="4"/>
      <c r="AR156" s="294" t="s">
        <v>232</v>
      </c>
      <c r="AS156" s="295" t="s">
        <v>233</v>
      </c>
      <c r="AT156" s="332">
        <f t="shared" ref="AT156" si="133">+AT157+AT158+AT159</f>
        <v>35000000</v>
      </c>
    </row>
    <row r="157" spans="1:47" s="4" customFormat="1" x14ac:dyDescent="0.25">
      <c r="A157" s="14" t="s">
        <v>242</v>
      </c>
      <c r="B157" s="9" t="s">
        <v>243</v>
      </c>
      <c r="C157" s="10">
        <f>+C158+C159+C160+C161+C162</f>
        <v>12396594</v>
      </c>
      <c r="D157" s="10">
        <f>+D158+D159+D160+D161+D162</f>
        <v>80000000</v>
      </c>
      <c r="E157" s="10">
        <f t="shared" ref="E157:T157" si="134">+E158+E159+E160+E161+E162</f>
        <v>0</v>
      </c>
      <c r="F157" s="10">
        <f t="shared" si="134"/>
        <v>0</v>
      </c>
      <c r="G157" s="10">
        <f t="shared" si="134"/>
        <v>0</v>
      </c>
      <c r="H157" s="10">
        <f t="shared" si="122"/>
        <v>80000000</v>
      </c>
      <c r="I157" s="10">
        <f t="shared" si="134"/>
        <v>0</v>
      </c>
      <c r="J157" s="10">
        <f t="shared" si="134"/>
        <v>7493500</v>
      </c>
      <c r="K157" s="10">
        <f t="shared" si="123"/>
        <v>72506500</v>
      </c>
      <c r="L157" s="10">
        <f t="shared" si="134"/>
        <v>0</v>
      </c>
      <c r="M157" s="10">
        <f t="shared" si="134"/>
        <v>7493500</v>
      </c>
      <c r="N157" s="10">
        <f t="shared" si="126"/>
        <v>0</v>
      </c>
      <c r="O157" s="10">
        <f t="shared" si="134"/>
        <v>0</v>
      </c>
      <c r="P157" s="10">
        <f t="shared" si="134"/>
        <v>80000000</v>
      </c>
      <c r="Q157" s="10">
        <f t="shared" si="134"/>
        <v>72506500</v>
      </c>
      <c r="R157" s="10">
        <f t="shared" si="124"/>
        <v>0</v>
      </c>
      <c r="S157" s="10">
        <f t="shared" si="134"/>
        <v>7493500</v>
      </c>
      <c r="T157" s="10">
        <f t="shared" si="134"/>
        <v>0</v>
      </c>
      <c r="U157" s="335" t="s">
        <v>242</v>
      </c>
      <c r="V157" s="385" t="s">
        <v>243</v>
      </c>
      <c r="W157" s="387">
        <v>80000000</v>
      </c>
      <c r="X157" s="387">
        <v>0</v>
      </c>
      <c r="Y157" s="387">
        <v>0</v>
      </c>
      <c r="Z157" s="387">
        <v>0</v>
      </c>
      <c r="AA157" s="387">
        <v>0</v>
      </c>
      <c r="AB157" s="387">
        <v>0</v>
      </c>
      <c r="AC157" s="387">
        <v>10000000</v>
      </c>
      <c r="AD157" s="387">
        <v>6437500</v>
      </c>
      <c r="AE157" s="387">
        <v>3562500</v>
      </c>
      <c r="AF157" s="387">
        <v>6437500</v>
      </c>
      <c r="AG157" s="387">
        <v>0</v>
      </c>
      <c r="AH157" s="387">
        <v>10000000</v>
      </c>
      <c r="AI157" s="387">
        <v>3562500</v>
      </c>
      <c r="AJ157" s="387">
        <v>0</v>
      </c>
      <c r="AK157" s="387">
        <v>0</v>
      </c>
      <c r="AL157" s="278"/>
      <c r="AM157" s="182"/>
      <c r="AN157" s="182"/>
      <c r="AO157" s="182"/>
      <c r="AP157" s="182"/>
      <c r="AQ157"/>
      <c r="AR157" s="296" t="s">
        <v>234</v>
      </c>
      <c r="AS157" s="297" t="s">
        <v>235</v>
      </c>
      <c r="AT157" s="333">
        <v>0</v>
      </c>
      <c r="AU157"/>
    </row>
    <row r="158" spans="1:47" x14ac:dyDescent="0.25">
      <c r="A158" s="13" t="s">
        <v>244</v>
      </c>
      <c r="B158" s="1" t="s">
        <v>245</v>
      </c>
      <c r="C158" s="247">
        <v>2748482</v>
      </c>
      <c r="D158" s="182">
        <v>20000000</v>
      </c>
      <c r="E158" s="182">
        <v>0</v>
      </c>
      <c r="F158" s="182">
        <v>0</v>
      </c>
      <c r="G158" s="182">
        <v>0</v>
      </c>
      <c r="H158" s="182">
        <f t="shared" si="122"/>
        <v>20000000</v>
      </c>
      <c r="I158" s="182">
        <v>0</v>
      </c>
      <c r="J158" s="182">
        <v>1056000</v>
      </c>
      <c r="K158" s="182">
        <f t="shared" si="123"/>
        <v>18944000</v>
      </c>
      <c r="L158" s="182">
        <v>0</v>
      </c>
      <c r="M158" s="182">
        <v>1056000</v>
      </c>
      <c r="N158" s="182">
        <f t="shared" si="126"/>
        <v>0</v>
      </c>
      <c r="O158" s="182">
        <v>0</v>
      </c>
      <c r="P158" s="182">
        <v>20000000</v>
      </c>
      <c r="Q158" s="182">
        <f t="shared" si="130"/>
        <v>18944000</v>
      </c>
      <c r="R158" s="182">
        <f t="shared" si="124"/>
        <v>0</v>
      </c>
      <c r="S158" s="182">
        <f t="shared" si="131"/>
        <v>1056000</v>
      </c>
      <c r="U158" s="335" t="s">
        <v>244</v>
      </c>
      <c r="V158" s="385" t="s">
        <v>245</v>
      </c>
      <c r="W158" s="387">
        <v>20000000</v>
      </c>
      <c r="X158" s="387">
        <v>0</v>
      </c>
      <c r="Y158" s="387">
        <v>0</v>
      </c>
      <c r="Z158" s="387">
        <v>0</v>
      </c>
      <c r="AA158" s="387">
        <v>0</v>
      </c>
      <c r="AB158" s="387">
        <v>0</v>
      </c>
      <c r="AC158" s="387">
        <v>40000000</v>
      </c>
      <c r="AD158" s="387">
        <v>12000000</v>
      </c>
      <c r="AE158" s="387">
        <v>28000000</v>
      </c>
      <c r="AF158" s="387">
        <v>0</v>
      </c>
      <c r="AG158" s="387">
        <v>12000000</v>
      </c>
      <c r="AH158" s="387">
        <v>40000000</v>
      </c>
      <c r="AI158" s="387">
        <v>28000000</v>
      </c>
      <c r="AJ158" s="387">
        <v>0</v>
      </c>
      <c r="AK158" s="387">
        <v>0</v>
      </c>
      <c r="AL158" s="278"/>
      <c r="AM158" s="182"/>
      <c r="AN158" s="182"/>
      <c r="AO158" s="182"/>
      <c r="AP158" s="182"/>
      <c r="AR158" s="296" t="s">
        <v>236</v>
      </c>
      <c r="AS158" s="297" t="s">
        <v>237</v>
      </c>
      <c r="AT158" s="333">
        <v>35000000</v>
      </c>
    </row>
    <row r="159" spans="1:47" x14ac:dyDescent="0.25">
      <c r="A159" s="13" t="s">
        <v>246</v>
      </c>
      <c r="B159" s="1" t="s">
        <v>247</v>
      </c>
      <c r="C159" s="247">
        <v>0</v>
      </c>
      <c r="D159" s="182">
        <v>4000000</v>
      </c>
      <c r="E159" s="182">
        <v>0</v>
      </c>
      <c r="F159" s="182">
        <v>0</v>
      </c>
      <c r="G159" s="182">
        <v>0</v>
      </c>
      <c r="H159" s="182">
        <f t="shared" si="122"/>
        <v>4000000</v>
      </c>
      <c r="I159" s="182">
        <v>0</v>
      </c>
      <c r="J159" s="182">
        <v>0</v>
      </c>
      <c r="K159" s="182">
        <f t="shared" si="123"/>
        <v>4000000</v>
      </c>
      <c r="L159" s="182">
        <v>0</v>
      </c>
      <c r="M159" s="182">
        <v>0</v>
      </c>
      <c r="N159" s="182">
        <f t="shared" si="126"/>
        <v>0</v>
      </c>
      <c r="O159" s="182">
        <v>0</v>
      </c>
      <c r="P159" s="182">
        <v>4000000</v>
      </c>
      <c r="Q159" s="182">
        <f t="shared" si="130"/>
        <v>4000000</v>
      </c>
      <c r="R159" s="182">
        <f t="shared" si="124"/>
        <v>0</v>
      </c>
      <c r="S159" s="182">
        <f t="shared" si="131"/>
        <v>0</v>
      </c>
      <c r="U159" s="335" t="s">
        <v>246</v>
      </c>
      <c r="V159" s="385" t="s">
        <v>247</v>
      </c>
      <c r="W159" s="387">
        <v>4000000</v>
      </c>
      <c r="X159" s="387">
        <v>0</v>
      </c>
      <c r="Y159" s="387">
        <v>0</v>
      </c>
      <c r="Z159" s="387">
        <v>0</v>
      </c>
      <c r="AA159" s="387">
        <v>0</v>
      </c>
      <c r="AB159" s="387">
        <v>0</v>
      </c>
      <c r="AC159" s="387">
        <v>200000</v>
      </c>
      <c r="AD159" s="387">
        <v>0</v>
      </c>
      <c r="AE159" s="387">
        <v>200000</v>
      </c>
      <c r="AF159" s="387">
        <v>0</v>
      </c>
      <c r="AG159" s="387">
        <v>0</v>
      </c>
      <c r="AH159" s="387">
        <v>0</v>
      </c>
      <c r="AI159" s="387">
        <v>0</v>
      </c>
      <c r="AJ159" s="387">
        <v>200000</v>
      </c>
      <c r="AK159" s="387">
        <v>0</v>
      </c>
      <c r="AL159" s="278"/>
      <c r="AM159" s="247"/>
      <c r="AN159" s="247"/>
      <c r="AO159" s="247"/>
      <c r="AP159" s="247"/>
      <c r="AQ159" s="281"/>
      <c r="AR159" s="296" t="s">
        <v>1697</v>
      </c>
      <c r="AS159" s="297" t="s">
        <v>1146</v>
      </c>
      <c r="AT159" s="333">
        <v>0</v>
      </c>
    </row>
    <row r="160" spans="1:47" s="4" customFormat="1" x14ac:dyDescent="0.25">
      <c r="A160" s="13" t="s">
        <v>248</v>
      </c>
      <c r="B160" s="1" t="s">
        <v>249</v>
      </c>
      <c r="C160" s="247">
        <v>0</v>
      </c>
      <c r="D160" s="182">
        <v>6000000</v>
      </c>
      <c r="E160" s="182">
        <v>0</v>
      </c>
      <c r="F160" s="182">
        <v>0</v>
      </c>
      <c r="G160" s="182">
        <v>0</v>
      </c>
      <c r="H160" s="182">
        <f t="shared" si="122"/>
        <v>6000000</v>
      </c>
      <c r="I160" s="182">
        <v>0</v>
      </c>
      <c r="J160" s="182">
        <v>0</v>
      </c>
      <c r="K160" s="182">
        <f t="shared" si="123"/>
        <v>6000000</v>
      </c>
      <c r="L160" s="182">
        <v>0</v>
      </c>
      <c r="M160" s="182">
        <v>0</v>
      </c>
      <c r="N160" s="182">
        <f t="shared" si="126"/>
        <v>0</v>
      </c>
      <c r="O160" s="182">
        <v>0</v>
      </c>
      <c r="P160" s="182">
        <v>6000000</v>
      </c>
      <c r="Q160" s="182">
        <f t="shared" si="130"/>
        <v>6000000</v>
      </c>
      <c r="R160" s="182">
        <f t="shared" si="124"/>
        <v>0</v>
      </c>
      <c r="S160" s="182">
        <f t="shared" si="131"/>
        <v>0</v>
      </c>
      <c r="T160"/>
      <c r="U160" s="335" t="s">
        <v>248</v>
      </c>
      <c r="V160" s="385" t="s">
        <v>249</v>
      </c>
      <c r="W160" s="387">
        <v>6000000</v>
      </c>
      <c r="X160" s="387">
        <v>0</v>
      </c>
      <c r="Y160" s="387">
        <v>0</v>
      </c>
      <c r="Z160" s="387">
        <v>0</v>
      </c>
      <c r="AA160" s="387">
        <v>0</v>
      </c>
      <c r="AB160" s="387">
        <v>0</v>
      </c>
      <c r="AC160" s="387">
        <v>500000</v>
      </c>
      <c r="AD160" s="387">
        <v>0</v>
      </c>
      <c r="AE160" s="387">
        <v>500000</v>
      </c>
      <c r="AF160" s="387">
        <v>0</v>
      </c>
      <c r="AG160" s="387">
        <v>0</v>
      </c>
      <c r="AH160" s="387">
        <v>0</v>
      </c>
      <c r="AI160" s="387">
        <v>0</v>
      </c>
      <c r="AJ160" s="387">
        <v>500000</v>
      </c>
      <c r="AK160" s="387">
        <v>0</v>
      </c>
      <c r="AL160" s="278"/>
      <c r="AM160" s="182"/>
      <c r="AN160" s="182"/>
      <c r="AO160" s="182"/>
      <c r="AP160" s="182"/>
      <c r="AQ160"/>
      <c r="AR160" s="296"/>
      <c r="AS160" s="297"/>
      <c r="AT160" s="333"/>
      <c r="AU160" s="281"/>
    </row>
    <row r="161" spans="1:47" s="4" customFormat="1" x14ac:dyDescent="0.25">
      <c r="A161" s="13" t="s">
        <v>250</v>
      </c>
      <c r="B161" s="1" t="s">
        <v>251</v>
      </c>
      <c r="C161" s="247">
        <v>0</v>
      </c>
      <c r="D161" s="182">
        <v>10000000</v>
      </c>
      <c r="E161" s="182">
        <v>0</v>
      </c>
      <c r="F161" s="182">
        <v>0</v>
      </c>
      <c r="G161" s="182">
        <v>0</v>
      </c>
      <c r="H161" s="182">
        <f t="shared" si="122"/>
        <v>10000000</v>
      </c>
      <c r="I161" s="182">
        <v>0</v>
      </c>
      <c r="J161" s="182">
        <v>6437500</v>
      </c>
      <c r="K161" s="182">
        <f t="shared" si="123"/>
        <v>3562500</v>
      </c>
      <c r="L161" s="182">
        <v>0</v>
      </c>
      <c r="M161" s="182">
        <v>6437500</v>
      </c>
      <c r="N161" s="182">
        <f t="shared" si="126"/>
        <v>0</v>
      </c>
      <c r="O161" s="182">
        <v>0</v>
      </c>
      <c r="P161" s="182">
        <v>10000000</v>
      </c>
      <c r="Q161" s="182">
        <f t="shared" si="130"/>
        <v>3562500</v>
      </c>
      <c r="R161" s="182">
        <f t="shared" si="124"/>
        <v>0</v>
      </c>
      <c r="S161" s="182">
        <f t="shared" si="131"/>
        <v>6437500</v>
      </c>
      <c r="T161"/>
      <c r="U161" s="335" t="s">
        <v>250</v>
      </c>
      <c r="V161" s="385" t="s">
        <v>251</v>
      </c>
      <c r="W161" s="387">
        <v>10000000</v>
      </c>
      <c r="X161" s="387">
        <v>0</v>
      </c>
      <c r="Y161" s="387">
        <v>0</v>
      </c>
      <c r="Z161" s="387">
        <v>0</v>
      </c>
      <c r="AA161" s="387">
        <v>0</v>
      </c>
      <c r="AB161" s="387">
        <v>0</v>
      </c>
      <c r="AC161" s="387">
        <v>28600000</v>
      </c>
      <c r="AD161" s="387">
        <v>9843669</v>
      </c>
      <c r="AE161" s="387">
        <v>18756331</v>
      </c>
      <c r="AF161" s="387">
        <v>10033369</v>
      </c>
      <c r="AG161" s="387">
        <v>0</v>
      </c>
      <c r="AH161" s="387">
        <v>24890000</v>
      </c>
      <c r="AI161" s="387">
        <v>15046331</v>
      </c>
      <c r="AJ161" s="387">
        <v>3710000</v>
      </c>
      <c r="AK161" s="387">
        <v>0</v>
      </c>
      <c r="AL161" s="10"/>
      <c r="AM161" s="10">
        <f>+AM162+AM173+AM174</f>
        <v>0</v>
      </c>
      <c r="AN161" s="10">
        <f>+AN162+AN173+AN174</f>
        <v>0</v>
      </c>
      <c r="AO161" s="10">
        <f>+AO162+AO173+AO174</f>
        <v>0</v>
      </c>
      <c r="AP161" s="10"/>
      <c r="AR161" s="294" t="s">
        <v>240</v>
      </c>
      <c r="AS161" s="295" t="s">
        <v>241</v>
      </c>
      <c r="AT161" s="332">
        <f>+AT162+AT173</f>
        <v>12396594</v>
      </c>
      <c r="AU161"/>
    </row>
    <row r="162" spans="1:47" x14ac:dyDescent="0.25">
      <c r="A162" s="13" t="s">
        <v>252</v>
      </c>
      <c r="B162" s="1" t="s">
        <v>253</v>
      </c>
      <c r="C162" s="247">
        <v>9648112</v>
      </c>
      <c r="D162" s="182">
        <v>40000000</v>
      </c>
      <c r="E162" s="182">
        <v>0</v>
      </c>
      <c r="F162" s="182">
        <v>0</v>
      </c>
      <c r="G162" s="182">
        <v>0</v>
      </c>
      <c r="H162" s="182">
        <f t="shared" si="122"/>
        <v>40000000</v>
      </c>
      <c r="I162" s="182">
        <v>0</v>
      </c>
      <c r="J162" s="182">
        <v>0</v>
      </c>
      <c r="K162" s="182">
        <f t="shared" si="123"/>
        <v>40000000</v>
      </c>
      <c r="L162" s="182">
        <v>0</v>
      </c>
      <c r="M162" s="182">
        <v>0</v>
      </c>
      <c r="N162" s="182">
        <f t="shared" si="126"/>
        <v>0</v>
      </c>
      <c r="O162" s="182">
        <v>0</v>
      </c>
      <c r="P162" s="182">
        <v>40000000</v>
      </c>
      <c r="Q162" s="182">
        <f t="shared" si="130"/>
        <v>40000000</v>
      </c>
      <c r="R162" s="182">
        <f t="shared" si="124"/>
        <v>0</v>
      </c>
      <c r="S162" s="182">
        <f t="shared" si="131"/>
        <v>0</v>
      </c>
      <c r="U162" s="335" t="s">
        <v>252</v>
      </c>
      <c r="V162" s="385" t="s">
        <v>253</v>
      </c>
      <c r="W162" s="387">
        <v>40000000</v>
      </c>
      <c r="X162" s="387">
        <v>0</v>
      </c>
      <c r="Y162" s="387">
        <v>0</v>
      </c>
      <c r="Z162" s="387">
        <v>0</v>
      </c>
      <c r="AA162" s="387">
        <v>0</v>
      </c>
      <c r="AB162" s="387">
        <v>0</v>
      </c>
      <c r="AC162" s="387">
        <v>5000000</v>
      </c>
      <c r="AD162" s="387">
        <v>0</v>
      </c>
      <c r="AE162" s="387">
        <v>5000000</v>
      </c>
      <c r="AF162" s="387">
        <v>0</v>
      </c>
      <c r="AG162" s="387">
        <v>0</v>
      </c>
      <c r="AH162" s="387">
        <v>1290000</v>
      </c>
      <c r="AI162" s="387">
        <v>1290000</v>
      </c>
      <c r="AJ162" s="387">
        <v>3710000</v>
      </c>
      <c r="AK162" s="387">
        <v>0</v>
      </c>
      <c r="AL162" s="10"/>
      <c r="AM162" s="10">
        <f>+AM163+AM164+AM167+AM169+AM172</f>
        <v>0</v>
      </c>
      <c r="AN162" s="10">
        <f>+AN163+AN164+AN167+AN169+AN172</f>
        <v>0</v>
      </c>
      <c r="AO162" s="10">
        <f>+AO163+AO164+AO167+AO169+AO172</f>
        <v>0</v>
      </c>
      <c r="AP162" s="10"/>
      <c r="AQ162" s="4"/>
      <c r="AR162" s="294" t="s">
        <v>242</v>
      </c>
      <c r="AS162" s="295" t="s">
        <v>243</v>
      </c>
      <c r="AT162" s="332">
        <f>SUM(AT163:AT172)</f>
        <v>12396594</v>
      </c>
      <c r="AU162" s="4"/>
    </row>
    <row r="163" spans="1:47" x14ac:dyDescent="0.25">
      <c r="A163" s="13" t="s">
        <v>254</v>
      </c>
      <c r="B163" s="1" t="s">
        <v>255</v>
      </c>
      <c r="C163" s="247">
        <v>0</v>
      </c>
      <c r="D163" s="182">
        <v>200000</v>
      </c>
      <c r="E163" s="182">
        <v>0</v>
      </c>
      <c r="F163" s="182">
        <v>0</v>
      </c>
      <c r="G163" s="182">
        <v>0</v>
      </c>
      <c r="H163" s="182">
        <f t="shared" si="122"/>
        <v>200000</v>
      </c>
      <c r="I163" s="182">
        <v>0</v>
      </c>
      <c r="J163" s="182">
        <v>0</v>
      </c>
      <c r="K163" s="182">
        <f t="shared" si="123"/>
        <v>200000</v>
      </c>
      <c r="L163" s="182">
        <v>0</v>
      </c>
      <c r="M163" s="182">
        <v>0</v>
      </c>
      <c r="N163" s="182">
        <f t="shared" si="126"/>
        <v>0</v>
      </c>
      <c r="O163" s="182">
        <v>0</v>
      </c>
      <c r="P163" s="182">
        <v>0</v>
      </c>
      <c r="Q163" s="182">
        <f t="shared" si="130"/>
        <v>0</v>
      </c>
      <c r="R163" s="182">
        <f t="shared" si="124"/>
        <v>200000</v>
      </c>
      <c r="S163" s="182">
        <f t="shared" si="131"/>
        <v>0</v>
      </c>
      <c r="U163" s="335" t="s">
        <v>254</v>
      </c>
      <c r="V163" s="385" t="s">
        <v>255</v>
      </c>
      <c r="W163" s="387">
        <v>200000</v>
      </c>
      <c r="X163" s="387">
        <v>0</v>
      </c>
      <c r="Y163" s="387">
        <v>0</v>
      </c>
      <c r="Z163" s="387">
        <v>0</v>
      </c>
      <c r="AA163" s="387">
        <v>0</v>
      </c>
      <c r="AB163" s="387">
        <v>0</v>
      </c>
      <c r="AC163" s="387">
        <v>23600000</v>
      </c>
      <c r="AD163" s="387">
        <v>9843669</v>
      </c>
      <c r="AE163" s="387">
        <v>13756331</v>
      </c>
      <c r="AF163" s="387">
        <v>10033369</v>
      </c>
      <c r="AG163" s="387">
        <v>0</v>
      </c>
      <c r="AH163" s="387">
        <v>23600000</v>
      </c>
      <c r="AI163" s="387">
        <v>13756331</v>
      </c>
      <c r="AJ163" s="387">
        <v>0</v>
      </c>
      <c r="AK163" s="387">
        <v>0</v>
      </c>
      <c r="AL163" s="278"/>
      <c r="AM163" s="182"/>
      <c r="AN163" s="182"/>
      <c r="AO163" s="182"/>
      <c r="AP163" s="182"/>
      <c r="AR163" s="296" t="s">
        <v>244</v>
      </c>
      <c r="AS163" s="297" t="s">
        <v>245</v>
      </c>
      <c r="AT163" s="333">
        <v>2748482</v>
      </c>
    </row>
    <row r="164" spans="1:47" x14ac:dyDescent="0.25">
      <c r="A164" s="13" t="s">
        <v>256</v>
      </c>
      <c r="B164" s="1" t="s">
        <v>257</v>
      </c>
      <c r="C164" s="247"/>
      <c r="D164" s="182">
        <v>500000</v>
      </c>
      <c r="E164" s="182">
        <v>0</v>
      </c>
      <c r="F164" s="182">
        <v>0</v>
      </c>
      <c r="G164" s="182">
        <v>0</v>
      </c>
      <c r="H164" s="182">
        <f t="shared" si="122"/>
        <v>500000</v>
      </c>
      <c r="I164" s="182">
        <v>0</v>
      </c>
      <c r="J164" s="182">
        <v>0</v>
      </c>
      <c r="K164" s="182">
        <f t="shared" si="123"/>
        <v>500000</v>
      </c>
      <c r="L164" s="182">
        <v>0</v>
      </c>
      <c r="M164" s="182">
        <v>0</v>
      </c>
      <c r="N164" s="182">
        <f t="shared" si="126"/>
        <v>0</v>
      </c>
      <c r="O164" s="182">
        <v>0</v>
      </c>
      <c r="P164" s="182">
        <v>0</v>
      </c>
      <c r="Q164" s="182">
        <f t="shared" si="130"/>
        <v>0</v>
      </c>
      <c r="R164" s="182">
        <f t="shared" si="124"/>
        <v>500000</v>
      </c>
      <c r="S164" s="182">
        <f t="shared" si="131"/>
        <v>0</v>
      </c>
      <c r="U164" s="335" t="s">
        <v>256</v>
      </c>
      <c r="V164" s="385" t="s">
        <v>257</v>
      </c>
      <c r="W164" s="387">
        <v>500000</v>
      </c>
      <c r="X164" s="387">
        <v>0</v>
      </c>
      <c r="Y164" s="387">
        <v>0</v>
      </c>
      <c r="Z164" s="387">
        <v>0</v>
      </c>
      <c r="AA164" s="387">
        <v>0</v>
      </c>
      <c r="AB164" s="387">
        <v>0</v>
      </c>
      <c r="AC164" s="387">
        <v>541600413</v>
      </c>
      <c r="AD164" s="387">
        <v>152512540</v>
      </c>
      <c r="AE164" s="387">
        <v>389087873</v>
      </c>
      <c r="AF164" s="387">
        <v>136212007.94999999</v>
      </c>
      <c r="AG164" s="387">
        <v>16300532.050000012</v>
      </c>
      <c r="AH164" s="387">
        <v>512052540</v>
      </c>
      <c r="AI164" s="387">
        <v>359540000</v>
      </c>
      <c r="AJ164" s="387">
        <v>29547873</v>
      </c>
      <c r="AK164" s="387">
        <v>0</v>
      </c>
      <c r="AL164" s="278"/>
      <c r="AM164" s="182"/>
      <c r="AN164" s="182"/>
      <c r="AO164" s="182"/>
      <c r="AP164" s="182"/>
      <c r="AR164" s="296" t="s">
        <v>246</v>
      </c>
      <c r="AS164" s="297" t="s">
        <v>247</v>
      </c>
      <c r="AT164" s="333">
        <v>0</v>
      </c>
    </row>
    <row r="165" spans="1:47" s="4" customFormat="1" x14ac:dyDescent="0.25">
      <c r="A165" s="14" t="s">
        <v>1698</v>
      </c>
      <c r="B165" s="9" t="s">
        <v>1152</v>
      </c>
      <c r="C165" s="341">
        <v>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335"/>
      <c r="V165" s="385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  <c r="AJ165" s="387"/>
      <c r="AK165" s="387"/>
      <c r="AL165" s="278"/>
      <c r="AM165" s="247"/>
      <c r="AN165" s="247"/>
      <c r="AO165" s="247"/>
      <c r="AP165" s="247"/>
      <c r="AQ165" s="383"/>
      <c r="AR165" s="296"/>
      <c r="AS165" s="297"/>
      <c r="AT165" s="333"/>
      <c r="AU165" s="383"/>
    </row>
    <row r="166" spans="1:47" x14ac:dyDescent="0.25">
      <c r="A166" s="335" t="s">
        <v>1699</v>
      </c>
      <c r="B166" s="282" t="s">
        <v>1153</v>
      </c>
      <c r="C166" s="247">
        <v>0</v>
      </c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81"/>
      <c r="U166" s="335"/>
      <c r="V166" s="385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278"/>
      <c r="AM166" s="247"/>
      <c r="AN166" s="247"/>
      <c r="AO166" s="247"/>
      <c r="AP166" s="247"/>
      <c r="AQ166" s="383"/>
      <c r="AR166" s="296"/>
      <c r="AS166" s="297"/>
      <c r="AT166" s="333"/>
      <c r="AU166" s="383"/>
    </row>
    <row r="167" spans="1:47" x14ac:dyDescent="0.25">
      <c r="A167" s="14" t="s">
        <v>258</v>
      </c>
      <c r="B167" s="9" t="s">
        <v>259</v>
      </c>
      <c r="C167" s="10">
        <f>+C169+C172+C168+C170</f>
        <v>24940272</v>
      </c>
      <c r="D167" s="10">
        <f>+D169+D172+D168+D170</f>
        <v>28600000</v>
      </c>
      <c r="E167" s="10">
        <f>+E169+E172</f>
        <v>0</v>
      </c>
      <c r="F167" s="10">
        <f>+F169+F172</f>
        <v>0</v>
      </c>
      <c r="G167" s="10">
        <f>+G169+G172</f>
        <v>0</v>
      </c>
      <c r="H167" s="10">
        <f t="shared" si="122"/>
        <v>28600000</v>
      </c>
      <c r="I167" s="10">
        <f>+I169+I172</f>
        <v>0</v>
      </c>
      <c r="J167" s="10">
        <f>+J169+J172</f>
        <v>7489735</v>
      </c>
      <c r="K167" s="10">
        <f t="shared" si="123"/>
        <v>21110265</v>
      </c>
      <c r="L167" s="10">
        <f>+L169+L172</f>
        <v>0</v>
      </c>
      <c r="M167" s="10">
        <f>+M169+M172</f>
        <v>7489735</v>
      </c>
      <c r="N167" s="10">
        <f t="shared" si="126"/>
        <v>0</v>
      </c>
      <c r="O167" s="10">
        <f>+O169+O172</f>
        <v>0</v>
      </c>
      <c r="P167" s="10">
        <f>+P169+P172</f>
        <v>23600000</v>
      </c>
      <c r="Q167" s="10">
        <f>+Q169+Q172</f>
        <v>16110265</v>
      </c>
      <c r="R167" s="10">
        <f t="shared" si="124"/>
        <v>5000000</v>
      </c>
      <c r="S167" s="10">
        <f t="shared" ref="S167:AO177" si="135">+S169+S172</f>
        <v>7489735</v>
      </c>
      <c r="T167" s="10">
        <f t="shared" si="135"/>
        <v>0</v>
      </c>
      <c r="U167" s="335" t="s">
        <v>258</v>
      </c>
      <c r="V167" s="385" t="s">
        <v>259</v>
      </c>
      <c r="W167" s="387">
        <v>28600000</v>
      </c>
      <c r="X167" s="387">
        <v>0</v>
      </c>
      <c r="Y167" s="387">
        <v>0</v>
      </c>
      <c r="Z167" s="387">
        <v>0</v>
      </c>
      <c r="AA167" s="387">
        <v>0</v>
      </c>
      <c r="AB167" s="387">
        <v>0</v>
      </c>
      <c r="AC167" s="387">
        <v>800000</v>
      </c>
      <c r="AD167" s="387">
        <v>800000</v>
      </c>
      <c r="AE167" s="387">
        <v>0</v>
      </c>
      <c r="AF167" s="387">
        <v>800000</v>
      </c>
      <c r="AG167" s="387">
        <v>0</v>
      </c>
      <c r="AH167" s="387">
        <v>800000</v>
      </c>
      <c r="AI167" s="387">
        <v>0</v>
      </c>
      <c r="AJ167" s="387">
        <v>0</v>
      </c>
      <c r="AK167" s="387">
        <v>0</v>
      </c>
      <c r="AL167" s="278"/>
      <c r="AM167" s="182"/>
      <c r="AN167" s="182"/>
      <c r="AO167" s="182"/>
      <c r="AP167" s="182"/>
      <c r="AR167" s="296" t="s">
        <v>248</v>
      </c>
      <c r="AS167" s="297" t="s">
        <v>249</v>
      </c>
      <c r="AT167" s="333">
        <v>0</v>
      </c>
      <c r="AU167" s="4"/>
    </row>
    <row r="168" spans="1:47" x14ac:dyDescent="0.25">
      <c r="A168" s="343" t="s">
        <v>1700</v>
      </c>
      <c r="B168" s="344" t="s">
        <v>1701</v>
      </c>
      <c r="C168" s="345">
        <v>0</v>
      </c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6"/>
      <c r="U168" s="335"/>
      <c r="V168" s="385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278"/>
      <c r="AM168" s="247"/>
      <c r="AN168" s="247"/>
      <c r="AO168" s="247"/>
      <c r="AP168" s="247"/>
      <c r="AQ168" s="383"/>
      <c r="AR168" s="296"/>
      <c r="AS168" s="297"/>
      <c r="AT168" s="333"/>
      <c r="AU168" s="4"/>
    </row>
    <row r="169" spans="1:47" x14ac:dyDescent="0.25">
      <c r="A169" s="13" t="s">
        <v>260</v>
      </c>
      <c r="B169" s="1" t="s">
        <v>261</v>
      </c>
      <c r="C169" s="247">
        <v>0</v>
      </c>
      <c r="D169" s="182">
        <v>5000000</v>
      </c>
      <c r="E169" s="182">
        <v>0</v>
      </c>
      <c r="F169" s="182">
        <v>0</v>
      </c>
      <c r="G169" s="182">
        <v>0</v>
      </c>
      <c r="H169" s="182">
        <f t="shared" si="122"/>
        <v>5000000</v>
      </c>
      <c r="I169" s="182">
        <v>0</v>
      </c>
      <c r="J169" s="182">
        <v>0</v>
      </c>
      <c r="K169" s="182">
        <f t="shared" si="123"/>
        <v>5000000</v>
      </c>
      <c r="L169" s="182">
        <v>0</v>
      </c>
      <c r="M169" s="182">
        <v>0</v>
      </c>
      <c r="N169" s="182">
        <f t="shared" si="126"/>
        <v>0</v>
      </c>
      <c r="O169" s="182">
        <v>0</v>
      </c>
      <c r="P169" s="182">
        <v>0</v>
      </c>
      <c r="Q169" s="182">
        <f t="shared" si="130"/>
        <v>0</v>
      </c>
      <c r="R169" s="182">
        <f t="shared" si="124"/>
        <v>5000000</v>
      </c>
      <c r="S169" s="182">
        <f t="shared" si="131"/>
        <v>0</v>
      </c>
      <c r="U169" s="335" t="s">
        <v>260</v>
      </c>
      <c r="V169" s="385" t="s">
        <v>261</v>
      </c>
      <c r="W169" s="387">
        <v>5000000</v>
      </c>
      <c r="X169" s="387">
        <v>0</v>
      </c>
      <c r="Y169" s="387">
        <v>0</v>
      </c>
      <c r="Z169" s="387">
        <v>0</v>
      </c>
      <c r="AA169" s="387">
        <v>0</v>
      </c>
      <c r="AB169" s="387">
        <v>0</v>
      </c>
      <c r="AC169" s="387">
        <v>600000</v>
      </c>
      <c r="AD169" s="387">
        <v>600000</v>
      </c>
      <c r="AE169" s="387">
        <v>0</v>
      </c>
      <c r="AF169" s="387">
        <v>600000</v>
      </c>
      <c r="AG169" s="387">
        <v>0</v>
      </c>
      <c r="AH169" s="387">
        <v>600000</v>
      </c>
      <c r="AI169" s="387">
        <v>0</v>
      </c>
      <c r="AJ169" s="387">
        <v>0</v>
      </c>
      <c r="AK169" s="387">
        <v>0</v>
      </c>
      <c r="AL169" s="278"/>
      <c r="AM169" s="182"/>
      <c r="AN169" s="182"/>
      <c r="AO169" s="182"/>
      <c r="AP169" s="182"/>
      <c r="AR169" s="296" t="s">
        <v>250</v>
      </c>
      <c r="AS169" s="297" t="s">
        <v>251</v>
      </c>
      <c r="AT169" s="333">
        <v>0</v>
      </c>
    </row>
    <row r="170" spans="1:47" s="281" customFormat="1" x14ac:dyDescent="0.25">
      <c r="A170" s="14" t="s">
        <v>1702</v>
      </c>
      <c r="B170" s="9" t="s">
        <v>1703</v>
      </c>
      <c r="C170" s="10">
        <v>6884214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335"/>
      <c r="V170" s="385"/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7"/>
      <c r="AL170" s="278"/>
      <c r="AM170" s="247"/>
      <c r="AN170" s="247"/>
      <c r="AO170" s="247"/>
      <c r="AP170" s="247"/>
      <c r="AQ170" s="383"/>
      <c r="AR170" s="296"/>
      <c r="AS170" s="297"/>
      <c r="AT170" s="333"/>
      <c r="AU170" s="383"/>
    </row>
    <row r="171" spans="1:47" s="4" customFormat="1" x14ac:dyDescent="0.25">
      <c r="A171" s="335" t="s">
        <v>1704</v>
      </c>
      <c r="B171" s="282" t="s">
        <v>1705</v>
      </c>
      <c r="C171" s="247">
        <v>6884214</v>
      </c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81"/>
      <c r="U171" s="335"/>
      <c r="V171" s="385"/>
      <c r="W171" s="387"/>
      <c r="X171" s="387"/>
      <c r="Y171" s="387"/>
      <c r="Z171" s="387"/>
      <c r="AA171" s="387"/>
      <c r="AB171" s="387"/>
      <c r="AC171" s="387"/>
      <c r="AD171" s="387"/>
      <c r="AE171" s="387"/>
      <c r="AF171" s="387"/>
      <c r="AG171" s="387"/>
      <c r="AH171" s="387"/>
      <c r="AI171" s="387"/>
      <c r="AJ171" s="387"/>
      <c r="AK171" s="387"/>
      <c r="AL171" s="278"/>
      <c r="AM171" s="247"/>
      <c r="AN171" s="247"/>
      <c r="AO171" s="247"/>
      <c r="AP171" s="247"/>
      <c r="AQ171" s="383"/>
      <c r="AR171" s="296"/>
      <c r="AS171" s="297"/>
      <c r="AT171" s="333"/>
      <c r="AU171" s="383"/>
    </row>
    <row r="172" spans="1:47" x14ac:dyDescent="0.25">
      <c r="A172" s="13" t="s">
        <v>262</v>
      </c>
      <c r="B172" s="1" t="s">
        <v>263</v>
      </c>
      <c r="C172" s="247">
        <v>18056058</v>
      </c>
      <c r="D172" s="182">
        <v>23600000</v>
      </c>
      <c r="E172" s="182">
        <v>0</v>
      </c>
      <c r="F172" s="182">
        <v>0</v>
      </c>
      <c r="G172" s="182">
        <v>0</v>
      </c>
      <c r="H172" s="182">
        <f t="shared" si="122"/>
        <v>23600000</v>
      </c>
      <c r="I172" s="182">
        <v>0</v>
      </c>
      <c r="J172" s="182">
        <v>7489735</v>
      </c>
      <c r="K172" s="182">
        <f t="shared" si="123"/>
        <v>16110265</v>
      </c>
      <c r="L172" s="182">
        <v>0</v>
      </c>
      <c r="M172" s="182">
        <v>7489735</v>
      </c>
      <c r="N172" s="182">
        <f t="shared" si="126"/>
        <v>0</v>
      </c>
      <c r="O172" s="182">
        <v>0</v>
      </c>
      <c r="P172" s="182">
        <v>23600000</v>
      </c>
      <c r="Q172" s="182">
        <f t="shared" si="130"/>
        <v>16110265</v>
      </c>
      <c r="R172" s="182">
        <f t="shared" si="124"/>
        <v>0</v>
      </c>
      <c r="S172" s="182">
        <f t="shared" si="131"/>
        <v>7489735</v>
      </c>
      <c r="U172" s="335" t="s">
        <v>262</v>
      </c>
      <c r="V172" s="385" t="s">
        <v>263</v>
      </c>
      <c r="W172" s="387">
        <v>23600000</v>
      </c>
      <c r="X172" s="387">
        <v>0</v>
      </c>
      <c r="Y172" s="387">
        <v>0</v>
      </c>
      <c r="Z172" s="387">
        <v>0</v>
      </c>
      <c r="AA172" s="387">
        <v>0</v>
      </c>
      <c r="AB172" s="387">
        <v>0</v>
      </c>
      <c r="AC172" s="387">
        <v>200000</v>
      </c>
      <c r="AD172" s="387">
        <v>200000</v>
      </c>
      <c r="AE172" s="387">
        <v>0</v>
      </c>
      <c r="AF172" s="387">
        <v>200000</v>
      </c>
      <c r="AG172" s="387">
        <v>0</v>
      </c>
      <c r="AH172" s="387">
        <v>200000</v>
      </c>
      <c r="AI172" s="387">
        <v>0</v>
      </c>
      <c r="AJ172" s="387">
        <v>0</v>
      </c>
      <c r="AK172" s="387">
        <v>0</v>
      </c>
      <c r="AL172" s="278"/>
      <c r="AM172" s="182"/>
      <c r="AN172" s="182"/>
      <c r="AO172" s="182"/>
      <c r="AP172" s="182"/>
      <c r="AR172" s="296" t="s">
        <v>252</v>
      </c>
      <c r="AS172" s="297" t="s">
        <v>253</v>
      </c>
      <c r="AT172" s="333">
        <v>9648112</v>
      </c>
    </row>
    <row r="173" spans="1:47" x14ac:dyDescent="0.25">
      <c r="A173" s="14" t="s">
        <v>264</v>
      </c>
      <c r="B173" s="9" t="s">
        <v>265</v>
      </c>
      <c r="C173" s="10">
        <f>+C174+C177+C178+C188+C183</f>
        <v>531423549.42000002</v>
      </c>
      <c r="D173" s="10">
        <f>+D174+D177+D178+D188+D183</f>
        <v>541600413</v>
      </c>
      <c r="E173" s="10">
        <f>+E174+E177+E178+E188</f>
        <v>0</v>
      </c>
      <c r="F173" s="10">
        <f>+F174+F177+F178+F188</f>
        <v>0</v>
      </c>
      <c r="G173" s="10">
        <f>+G174+G177+G178+G188</f>
        <v>0</v>
      </c>
      <c r="H173" s="10">
        <f t="shared" si="122"/>
        <v>541600413</v>
      </c>
      <c r="I173" s="10">
        <f>+I174+I177+I178+I188</f>
        <v>32000000</v>
      </c>
      <c r="J173" s="10">
        <f>+J174+J177+J178+J188</f>
        <v>149910880</v>
      </c>
      <c r="K173" s="10">
        <f t="shared" si="123"/>
        <v>391689533</v>
      </c>
      <c r="L173" s="10">
        <f>+L174+L177+L178+L188</f>
        <v>14750425.199999999</v>
      </c>
      <c r="M173" s="10">
        <f>+M174+M177+M178+M188</f>
        <v>104831391.90000001</v>
      </c>
      <c r="N173" s="10">
        <f t="shared" si="126"/>
        <v>45079488.099999994</v>
      </c>
      <c r="O173" s="10">
        <f>+O174+O177+O178+O188</f>
        <v>359540000</v>
      </c>
      <c r="P173" s="10">
        <f>+P174+P177+P178+P188</f>
        <v>509450880</v>
      </c>
      <c r="Q173" s="10">
        <f>+Q174+Q177+Q178+Q188</f>
        <v>359540000</v>
      </c>
      <c r="R173" s="10">
        <f t="shared" si="124"/>
        <v>32149533</v>
      </c>
      <c r="S173" s="10">
        <f t="shared" ref="S173:T173" si="136">+S174+S177+S178+S188</f>
        <v>104831391.90000001</v>
      </c>
      <c r="T173" s="10">
        <f t="shared" si="136"/>
        <v>0</v>
      </c>
      <c r="U173" s="335" t="s">
        <v>264</v>
      </c>
      <c r="V173" s="385" t="s">
        <v>265</v>
      </c>
      <c r="W173" s="387">
        <v>541600413</v>
      </c>
      <c r="X173" s="387">
        <v>0</v>
      </c>
      <c r="Y173" s="387">
        <v>0</v>
      </c>
      <c r="Z173" s="387">
        <v>0</v>
      </c>
      <c r="AA173" s="387">
        <v>0</v>
      </c>
      <c r="AB173" s="387">
        <v>0</v>
      </c>
      <c r="AC173" s="387">
        <v>200000</v>
      </c>
      <c r="AD173" s="387">
        <v>200000</v>
      </c>
      <c r="AE173" s="387">
        <v>0</v>
      </c>
      <c r="AF173" s="387">
        <v>200000</v>
      </c>
      <c r="AG173" s="387">
        <v>0</v>
      </c>
      <c r="AH173" s="387">
        <v>200000</v>
      </c>
      <c r="AI173" s="387">
        <v>0</v>
      </c>
      <c r="AJ173" s="387">
        <v>0</v>
      </c>
      <c r="AK173" s="387">
        <v>0</v>
      </c>
      <c r="AL173" s="278"/>
      <c r="AM173" s="182"/>
      <c r="AN173" s="182"/>
      <c r="AO173" s="182"/>
      <c r="AP173" s="182"/>
      <c r="AR173" s="296" t="s">
        <v>254</v>
      </c>
      <c r="AS173" s="297" t="s">
        <v>255</v>
      </c>
      <c r="AT173" s="333">
        <v>0</v>
      </c>
      <c r="AU173" s="4"/>
    </row>
    <row r="174" spans="1:47" x14ac:dyDescent="0.25">
      <c r="A174" s="14" t="s">
        <v>266</v>
      </c>
      <c r="B174" s="9" t="s">
        <v>267</v>
      </c>
      <c r="C174" s="10">
        <f>+C175+C176</f>
        <v>0</v>
      </c>
      <c r="D174" s="10">
        <f>+D175+D176</f>
        <v>800000</v>
      </c>
      <c r="E174" s="10">
        <f t="shared" ref="E174:T174" si="137">+E175+E176</f>
        <v>0</v>
      </c>
      <c r="F174" s="10">
        <f t="shared" si="137"/>
        <v>0</v>
      </c>
      <c r="G174" s="10">
        <f t="shared" si="137"/>
        <v>0</v>
      </c>
      <c r="H174" s="10">
        <f t="shared" si="122"/>
        <v>800000</v>
      </c>
      <c r="I174" s="10">
        <f t="shared" si="137"/>
        <v>0</v>
      </c>
      <c r="J174" s="10">
        <f t="shared" si="137"/>
        <v>0</v>
      </c>
      <c r="K174" s="10">
        <f t="shared" si="123"/>
        <v>800000</v>
      </c>
      <c r="L174" s="10">
        <f t="shared" si="137"/>
        <v>0</v>
      </c>
      <c r="M174" s="10">
        <f t="shared" si="137"/>
        <v>0</v>
      </c>
      <c r="N174" s="10">
        <f t="shared" si="126"/>
        <v>0</v>
      </c>
      <c r="O174" s="10">
        <f t="shared" si="137"/>
        <v>0</v>
      </c>
      <c r="P174" s="10">
        <f t="shared" si="137"/>
        <v>0</v>
      </c>
      <c r="Q174" s="10">
        <f t="shared" si="137"/>
        <v>0</v>
      </c>
      <c r="R174" s="10">
        <f t="shared" si="124"/>
        <v>800000</v>
      </c>
      <c r="S174" s="10">
        <f t="shared" si="137"/>
        <v>0</v>
      </c>
      <c r="T174" s="10">
        <f t="shared" si="137"/>
        <v>0</v>
      </c>
      <c r="U174" s="335" t="s">
        <v>266</v>
      </c>
      <c r="V174" s="385" t="s">
        <v>267</v>
      </c>
      <c r="W174" s="387">
        <v>800000</v>
      </c>
      <c r="X174" s="387">
        <v>0</v>
      </c>
      <c r="Y174" s="387">
        <v>0</v>
      </c>
      <c r="Z174" s="387">
        <v>0</v>
      </c>
      <c r="AA174" s="387">
        <v>0</v>
      </c>
      <c r="AB174" s="387">
        <v>0</v>
      </c>
      <c r="AC174" s="387">
        <v>180505000</v>
      </c>
      <c r="AD174" s="387">
        <v>151052540</v>
      </c>
      <c r="AE174" s="387">
        <v>29452460</v>
      </c>
      <c r="AF174" s="387">
        <v>134812007.94999999</v>
      </c>
      <c r="AG174" s="387">
        <v>16240532.050000012</v>
      </c>
      <c r="AH174" s="387">
        <v>151052540</v>
      </c>
      <c r="AI174" s="387">
        <v>0</v>
      </c>
      <c r="AJ174" s="387">
        <v>29452460</v>
      </c>
      <c r="AK174" s="387">
        <v>0</v>
      </c>
      <c r="AL174" s="278"/>
      <c r="AM174" s="182"/>
      <c r="AN174" s="182"/>
      <c r="AO174" s="182"/>
      <c r="AP174" s="182"/>
      <c r="AR174" s="296"/>
      <c r="AS174" s="297"/>
      <c r="AT174" s="333"/>
      <c r="AU174" s="4"/>
    </row>
    <row r="175" spans="1:47" x14ac:dyDescent="0.25">
      <c r="A175" s="13" t="s">
        <v>268</v>
      </c>
      <c r="B175" s="1" t="s">
        <v>269</v>
      </c>
      <c r="C175" s="247">
        <v>0</v>
      </c>
      <c r="D175" s="182">
        <v>600000</v>
      </c>
      <c r="E175" s="182">
        <v>0</v>
      </c>
      <c r="F175" s="182">
        <v>0</v>
      </c>
      <c r="G175" s="182">
        <v>0</v>
      </c>
      <c r="H175" s="182">
        <f t="shared" si="122"/>
        <v>600000</v>
      </c>
      <c r="I175" s="182">
        <v>0</v>
      </c>
      <c r="J175" s="182">
        <v>0</v>
      </c>
      <c r="K175" s="182">
        <f t="shared" si="123"/>
        <v>600000</v>
      </c>
      <c r="L175" s="182">
        <v>0</v>
      </c>
      <c r="M175" s="182">
        <v>0</v>
      </c>
      <c r="N175" s="182">
        <f t="shared" si="126"/>
        <v>0</v>
      </c>
      <c r="O175" s="182">
        <v>0</v>
      </c>
      <c r="P175" s="182">
        <v>0</v>
      </c>
      <c r="Q175" s="182">
        <f t="shared" si="130"/>
        <v>0</v>
      </c>
      <c r="R175" s="182">
        <f t="shared" si="124"/>
        <v>600000</v>
      </c>
      <c r="S175" s="182">
        <f t="shared" si="131"/>
        <v>0</v>
      </c>
      <c r="U175" s="335" t="s">
        <v>268</v>
      </c>
      <c r="V175" s="385" t="s">
        <v>269</v>
      </c>
      <c r="W175" s="387">
        <v>600000</v>
      </c>
      <c r="X175" s="387">
        <v>0</v>
      </c>
      <c r="Y175" s="387">
        <v>0</v>
      </c>
      <c r="Z175" s="387">
        <v>0</v>
      </c>
      <c r="AA175" s="387">
        <v>0</v>
      </c>
      <c r="AB175" s="387">
        <v>0</v>
      </c>
      <c r="AC175" s="387">
        <v>132000000</v>
      </c>
      <c r="AD175" s="387">
        <v>132000000</v>
      </c>
      <c r="AE175" s="387">
        <v>0</v>
      </c>
      <c r="AF175" s="387">
        <v>129218227.95</v>
      </c>
      <c r="AG175" s="387">
        <v>2781772.049999997</v>
      </c>
      <c r="AH175" s="387">
        <v>132000000</v>
      </c>
      <c r="AI175" s="387">
        <v>0</v>
      </c>
      <c r="AJ175" s="387">
        <v>0</v>
      </c>
      <c r="AK175" s="387">
        <v>0</v>
      </c>
      <c r="AL175" s="10"/>
      <c r="AM175" s="10"/>
      <c r="AN175" s="10"/>
      <c r="AO175" s="10"/>
      <c r="AP175" s="10"/>
      <c r="AQ175" s="4"/>
      <c r="AR175" s="294" t="s">
        <v>1698</v>
      </c>
      <c r="AS175" s="295" t="s">
        <v>1152</v>
      </c>
      <c r="AT175" s="332">
        <f t="shared" ref="AT175" si="138">+AT176</f>
        <v>0</v>
      </c>
      <c r="AU175" s="4"/>
    </row>
    <row r="176" spans="1:47" x14ac:dyDescent="0.25">
      <c r="A176" s="13" t="s">
        <v>270</v>
      </c>
      <c r="B176" s="1" t="s">
        <v>271</v>
      </c>
      <c r="C176" s="247"/>
      <c r="D176" s="182">
        <v>200000</v>
      </c>
      <c r="E176" s="182">
        <v>0</v>
      </c>
      <c r="F176" s="182">
        <v>0</v>
      </c>
      <c r="G176" s="182">
        <v>0</v>
      </c>
      <c r="H176" s="182">
        <f t="shared" si="122"/>
        <v>200000</v>
      </c>
      <c r="I176" s="182">
        <v>0</v>
      </c>
      <c r="J176" s="182">
        <v>0</v>
      </c>
      <c r="K176" s="182">
        <f t="shared" si="123"/>
        <v>200000</v>
      </c>
      <c r="L176" s="182">
        <v>0</v>
      </c>
      <c r="M176" s="182">
        <v>0</v>
      </c>
      <c r="N176" s="182">
        <f t="shared" si="126"/>
        <v>0</v>
      </c>
      <c r="O176" s="182">
        <v>0</v>
      </c>
      <c r="P176" s="182">
        <v>0</v>
      </c>
      <c r="Q176" s="182">
        <f t="shared" si="130"/>
        <v>0</v>
      </c>
      <c r="R176" s="182">
        <f t="shared" si="124"/>
        <v>200000</v>
      </c>
      <c r="S176" s="182">
        <f t="shared" si="131"/>
        <v>0</v>
      </c>
      <c r="U176" s="335" t="s">
        <v>270</v>
      </c>
      <c r="V176" s="385" t="s">
        <v>271</v>
      </c>
      <c r="W176" s="387">
        <v>200000</v>
      </c>
      <c r="X176" s="387">
        <v>0</v>
      </c>
      <c r="Y176" s="387">
        <v>0</v>
      </c>
      <c r="Z176" s="387">
        <v>0</v>
      </c>
      <c r="AA176" s="387">
        <v>0</v>
      </c>
      <c r="AB176" s="387">
        <v>0</v>
      </c>
      <c r="AC176" s="387">
        <v>11100000</v>
      </c>
      <c r="AD176" s="387">
        <v>400000</v>
      </c>
      <c r="AE176" s="387">
        <v>10700000</v>
      </c>
      <c r="AF176" s="387">
        <v>400000</v>
      </c>
      <c r="AG176" s="387">
        <v>0</v>
      </c>
      <c r="AH176" s="387">
        <v>400000</v>
      </c>
      <c r="AI176" s="387">
        <v>0</v>
      </c>
      <c r="AJ176" s="387">
        <v>10700000</v>
      </c>
      <c r="AK176" s="387">
        <v>0</v>
      </c>
      <c r="AL176" s="278"/>
      <c r="AM176" s="247"/>
      <c r="AN176" s="247"/>
      <c r="AO176" s="247"/>
      <c r="AP176" s="247"/>
      <c r="AQ176" s="281"/>
      <c r="AR176" s="296" t="s">
        <v>1699</v>
      </c>
      <c r="AS176" s="297" t="s">
        <v>1153</v>
      </c>
      <c r="AT176" s="333">
        <v>0</v>
      </c>
      <c r="AU176" s="4"/>
    </row>
    <row r="177" spans="1:47" x14ac:dyDescent="0.25">
      <c r="A177" s="13" t="s">
        <v>272</v>
      </c>
      <c r="B177" s="1" t="s">
        <v>273</v>
      </c>
      <c r="C177" s="247"/>
      <c r="D177" s="182">
        <v>200000</v>
      </c>
      <c r="E177" s="182">
        <v>0</v>
      </c>
      <c r="F177" s="182">
        <v>0</v>
      </c>
      <c r="G177" s="182">
        <v>0</v>
      </c>
      <c r="H177" s="182">
        <f t="shared" si="122"/>
        <v>200000</v>
      </c>
      <c r="I177" s="182">
        <v>0</v>
      </c>
      <c r="J177" s="182">
        <v>0</v>
      </c>
      <c r="K177" s="182">
        <f t="shared" si="123"/>
        <v>200000</v>
      </c>
      <c r="L177" s="182">
        <v>0</v>
      </c>
      <c r="M177" s="182">
        <v>0</v>
      </c>
      <c r="N177" s="182">
        <f t="shared" si="126"/>
        <v>0</v>
      </c>
      <c r="O177" s="182">
        <v>0</v>
      </c>
      <c r="P177" s="182">
        <v>0</v>
      </c>
      <c r="Q177" s="182">
        <f t="shared" si="130"/>
        <v>0</v>
      </c>
      <c r="R177" s="182">
        <f t="shared" si="124"/>
        <v>200000</v>
      </c>
      <c r="S177" s="182">
        <f t="shared" si="131"/>
        <v>0</v>
      </c>
      <c r="U177" s="335" t="s">
        <v>272</v>
      </c>
      <c r="V177" s="385" t="s">
        <v>273</v>
      </c>
      <c r="W177" s="387">
        <v>200000</v>
      </c>
      <c r="X177" s="387">
        <v>0</v>
      </c>
      <c r="Y177" s="387">
        <v>0</v>
      </c>
      <c r="Z177" s="387">
        <v>0</v>
      </c>
      <c r="AA177" s="387">
        <v>0</v>
      </c>
      <c r="AB177" s="387">
        <v>0</v>
      </c>
      <c r="AC177" s="387">
        <v>16500000</v>
      </c>
      <c r="AD177" s="387">
        <v>200000</v>
      </c>
      <c r="AE177" s="387">
        <v>16300000</v>
      </c>
      <c r="AF177" s="387">
        <v>200000</v>
      </c>
      <c r="AG177" s="387">
        <v>0</v>
      </c>
      <c r="AH177" s="387">
        <v>200000</v>
      </c>
      <c r="AI177" s="387">
        <v>0</v>
      </c>
      <c r="AJ177" s="387">
        <v>16300000</v>
      </c>
      <c r="AK177" s="387">
        <v>0</v>
      </c>
      <c r="AL177" s="10"/>
      <c r="AM177" s="10">
        <f t="shared" si="135"/>
        <v>0</v>
      </c>
      <c r="AN177" s="10">
        <f t="shared" si="135"/>
        <v>0</v>
      </c>
      <c r="AO177" s="10">
        <f t="shared" si="135"/>
        <v>0</v>
      </c>
      <c r="AP177" s="10"/>
      <c r="AQ177" s="4"/>
      <c r="AR177" s="294" t="s">
        <v>258</v>
      </c>
      <c r="AS177" s="295" t="s">
        <v>259</v>
      </c>
      <c r="AT177" s="332">
        <f>+AT178+AT179+AT180+AT182</f>
        <v>24940272</v>
      </c>
      <c r="AU177" s="4"/>
    </row>
    <row r="178" spans="1:47" x14ac:dyDescent="0.25">
      <c r="A178" s="14" t="s">
        <v>274</v>
      </c>
      <c r="B178" s="9" t="s">
        <v>275</v>
      </c>
      <c r="C178" s="10">
        <f>+C179+C180+C181+C182</f>
        <v>188154149.42000002</v>
      </c>
      <c r="D178" s="10">
        <f>+D179+D180+D181+D182</f>
        <v>180505000</v>
      </c>
      <c r="E178" s="10">
        <f t="shared" ref="E178:AO194" si="139">+E179+E180+E181+E182</f>
        <v>0</v>
      </c>
      <c r="F178" s="10">
        <f t="shared" si="139"/>
        <v>0</v>
      </c>
      <c r="G178" s="10">
        <f t="shared" si="139"/>
        <v>0</v>
      </c>
      <c r="H178" s="10">
        <f t="shared" si="122"/>
        <v>180505000</v>
      </c>
      <c r="I178" s="10">
        <f t="shared" si="139"/>
        <v>32000000</v>
      </c>
      <c r="J178" s="10">
        <f t="shared" si="139"/>
        <v>149450880</v>
      </c>
      <c r="K178" s="10">
        <f t="shared" si="123"/>
        <v>31054120</v>
      </c>
      <c r="L178" s="10">
        <f t="shared" si="139"/>
        <v>14750425.199999999</v>
      </c>
      <c r="M178" s="10">
        <f t="shared" si="139"/>
        <v>104431391.90000001</v>
      </c>
      <c r="N178" s="10">
        <f t="shared" si="126"/>
        <v>45019488.099999994</v>
      </c>
      <c r="O178" s="10">
        <f t="shared" si="139"/>
        <v>0</v>
      </c>
      <c r="P178" s="10">
        <f t="shared" si="139"/>
        <v>149450880</v>
      </c>
      <c r="Q178" s="10">
        <f t="shared" si="139"/>
        <v>0</v>
      </c>
      <c r="R178" s="10">
        <f t="shared" si="124"/>
        <v>31054120</v>
      </c>
      <c r="S178" s="10">
        <f t="shared" si="139"/>
        <v>104431391.90000001</v>
      </c>
      <c r="T178" s="10">
        <f t="shared" si="139"/>
        <v>0</v>
      </c>
      <c r="U178" s="335" t="s">
        <v>274</v>
      </c>
      <c r="V178" s="385" t="s">
        <v>275</v>
      </c>
      <c r="W178" s="387">
        <v>180505000</v>
      </c>
      <c r="X178" s="387">
        <v>0</v>
      </c>
      <c r="Y178" s="387">
        <v>0</v>
      </c>
      <c r="Z178" s="387">
        <v>0</v>
      </c>
      <c r="AA178" s="387">
        <v>0</v>
      </c>
      <c r="AB178" s="387">
        <v>0</v>
      </c>
      <c r="AC178" s="387">
        <v>20905000</v>
      </c>
      <c r="AD178" s="387">
        <v>18452540</v>
      </c>
      <c r="AE178" s="387">
        <v>2452460</v>
      </c>
      <c r="AF178" s="387">
        <v>4993780</v>
      </c>
      <c r="AG178" s="387">
        <v>13458760</v>
      </c>
      <c r="AH178" s="387">
        <v>18452540</v>
      </c>
      <c r="AI178" s="387">
        <v>0</v>
      </c>
      <c r="AJ178" s="387">
        <v>2452460</v>
      </c>
      <c r="AK178" s="387">
        <v>0</v>
      </c>
      <c r="AL178" s="345"/>
      <c r="AM178" s="345"/>
      <c r="AN178" s="345"/>
      <c r="AO178" s="345"/>
      <c r="AP178" s="345"/>
      <c r="AQ178" s="339"/>
      <c r="AR178" s="296" t="s">
        <v>1700</v>
      </c>
      <c r="AS178" s="297" t="s">
        <v>1701</v>
      </c>
      <c r="AT178" s="333">
        <v>0</v>
      </c>
    </row>
    <row r="179" spans="1:47" s="4" customFormat="1" x14ac:dyDescent="0.25">
      <c r="A179" s="13" t="s">
        <v>276</v>
      </c>
      <c r="B179" s="1" t="s">
        <v>277</v>
      </c>
      <c r="C179" s="247">
        <v>109296828.7</v>
      </c>
      <c r="D179" s="182">
        <v>132000000</v>
      </c>
      <c r="E179" s="182">
        <v>0</v>
      </c>
      <c r="F179" s="182">
        <v>0</v>
      </c>
      <c r="G179" s="182">
        <v>0</v>
      </c>
      <c r="H179" s="182">
        <f t="shared" si="122"/>
        <v>132000000</v>
      </c>
      <c r="I179" s="182">
        <v>32000000</v>
      </c>
      <c r="J179" s="182">
        <v>132000000</v>
      </c>
      <c r="K179" s="182">
        <f t="shared" si="123"/>
        <v>0</v>
      </c>
      <c r="L179" s="182">
        <v>14750425.199999999</v>
      </c>
      <c r="M179" s="182">
        <v>99937611.900000006</v>
      </c>
      <c r="N179" s="182">
        <f t="shared" si="126"/>
        <v>32062388.099999994</v>
      </c>
      <c r="O179" s="182">
        <v>0</v>
      </c>
      <c r="P179" s="182">
        <v>132000000</v>
      </c>
      <c r="Q179" s="182">
        <f t="shared" si="130"/>
        <v>0</v>
      </c>
      <c r="R179" s="182">
        <f t="shared" si="124"/>
        <v>0</v>
      </c>
      <c r="S179" s="182">
        <f t="shared" si="131"/>
        <v>99937611.900000006</v>
      </c>
      <c r="T179"/>
      <c r="U179" s="335" t="s">
        <v>276</v>
      </c>
      <c r="V179" s="385" t="s">
        <v>277</v>
      </c>
      <c r="W179" s="387">
        <v>132000000</v>
      </c>
      <c r="X179" s="387">
        <v>0</v>
      </c>
      <c r="Y179" s="387">
        <v>0</v>
      </c>
      <c r="Z179" s="387">
        <v>0</v>
      </c>
      <c r="AA179" s="387">
        <v>0</v>
      </c>
      <c r="AB179" s="387">
        <v>0</v>
      </c>
      <c r="AC179" s="387">
        <v>360095413</v>
      </c>
      <c r="AD179" s="387">
        <v>460000</v>
      </c>
      <c r="AE179" s="387">
        <v>359635413</v>
      </c>
      <c r="AF179" s="387">
        <v>400000</v>
      </c>
      <c r="AG179" s="387">
        <v>60000</v>
      </c>
      <c r="AH179" s="387">
        <v>360000000</v>
      </c>
      <c r="AI179" s="387">
        <v>359540000</v>
      </c>
      <c r="AJ179" s="387">
        <v>95413</v>
      </c>
      <c r="AK179" s="387">
        <v>0</v>
      </c>
      <c r="AL179" s="278"/>
      <c r="AM179" s="182"/>
      <c r="AN179" s="182"/>
      <c r="AO179" s="182"/>
      <c r="AP179" s="182"/>
      <c r="AQ179"/>
      <c r="AR179" s="296" t="s">
        <v>260</v>
      </c>
      <c r="AS179" s="297" t="s">
        <v>261</v>
      </c>
      <c r="AT179" s="333">
        <v>0</v>
      </c>
    </row>
    <row r="180" spans="1:47" x14ac:dyDescent="0.25">
      <c r="A180" s="13" t="s">
        <v>278</v>
      </c>
      <c r="B180" s="1" t="s">
        <v>279</v>
      </c>
      <c r="C180" s="247">
        <v>400000</v>
      </c>
      <c r="D180" s="182">
        <v>11100000</v>
      </c>
      <c r="E180" s="182">
        <v>0</v>
      </c>
      <c r="F180" s="182">
        <v>0</v>
      </c>
      <c r="G180" s="182">
        <v>0</v>
      </c>
      <c r="H180" s="182">
        <f t="shared" si="122"/>
        <v>11100000</v>
      </c>
      <c r="I180" s="182">
        <v>0</v>
      </c>
      <c r="J180" s="182">
        <v>300000</v>
      </c>
      <c r="K180" s="182">
        <f t="shared" si="123"/>
        <v>10800000</v>
      </c>
      <c r="L180" s="182">
        <v>0</v>
      </c>
      <c r="M180" s="182">
        <v>300000</v>
      </c>
      <c r="N180" s="182">
        <f t="shared" si="126"/>
        <v>0</v>
      </c>
      <c r="O180" s="182">
        <v>0</v>
      </c>
      <c r="P180" s="182">
        <v>300000</v>
      </c>
      <c r="Q180" s="182">
        <f t="shared" si="130"/>
        <v>0</v>
      </c>
      <c r="R180" s="182">
        <f t="shared" si="124"/>
        <v>10800000</v>
      </c>
      <c r="S180" s="182">
        <f t="shared" si="131"/>
        <v>300000</v>
      </c>
      <c r="U180" s="335" t="s">
        <v>278</v>
      </c>
      <c r="V180" s="385" t="s">
        <v>279</v>
      </c>
      <c r="W180" s="387">
        <v>11100000</v>
      </c>
      <c r="X180" s="387">
        <v>0</v>
      </c>
      <c r="Y180" s="387">
        <v>0</v>
      </c>
      <c r="Z180" s="387">
        <v>0</v>
      </c>
      <c r="AA180" s="387">
        <v>0</v>
      </c>
      <c r="AB180" s="387">
        <v>8500000</v>
      </c>
      <c r="AC180" s="387">
        <v>1290861887.7799988</v>
      </c>
      <c r="AD180" s="387">
        <v>486357618.83999932</v>
      </c>
      <c r="AE180" s="387">
        <v>804504268.93999946</v>
      </c>
      <c r="AF180" s="387">
        <v>219358426.95999929</v>
      </c>
      <c r="AG180" s="387">
        <v>266999191.88000003</v>
      </c>
      <c r="AH180" s="387">
        <v>594929370.83999932</v>
      </c>
      <c r="AI180" s="387">
        <v>108571752</v>
      </c>
      <c r="AJ180" s="387">
        <v>695932516.93999946</v>
      </c>
      <c r="AK180" s="387">
        <v>0</v>
      </c>
      <c r="AL180" s="10"/>
      <c r="AM180" s="10"/>
      <c r="AN180" s="10"/>
      <c r="AO180" s="10"/>
      <c r="AP180" s="10"/>
      <c r="AQ180" s="4"/>
      <c r="AR180" s="294" t="s">
        <v>1702</v>
      </c>
      <c r="AS180" s="295" t="s">
        <v>1703</v>
      </c>
      <c r="AT180" s="332">
        <f t="shared" ref="AT180" si="140">+AT181</f>
        <v>6884214</v>
      </c>
      <c r="AU180" s="4"/>
    </row>
    <row r="181" spans="1:47" s="4" customFormat="1" x14ac:dyDescent="0.25">
      <c r="A181" s="13" t="s">
        <v>280</v>
      </c>
      <c r="B181" s="1" t="s">
        <v>281</v>
      </c>
      <c r="C181" s="247">
        <v>389347</v>
      </c>
      <c r="D181" s="182">
        <v>16500000</v>
      </c>
      <c r="E181" s="182">
        <v>0</v>
      </c>
      <c r="F181" s="182">
        <v>0</v>
      </c>
      <c r="G181" s="182">
        <v>0</v>
      </c>
      <c r="H181" s="182">
        <f t="shared" si="122"/>
        <v>16500000</v>
      </c>
      <c r="I181" s="182">
        <v>0</v>
      </c>
      <c r="J181" s="182">
        <v>200000</v>
      </c>
      <c r="K181" s="182">
        <f t="shared" si="123"/>
        <v>16300000</v>
      </c>
      <c r="L181" s="182">
        <v>0</v>
      </c>
      <c r="M181" s="182">
        <v>200000</v>
      </c>
      <c r="N181" s="182">
        <f t="shared" si="126"/>
        <v>0</v>
      </c>
      <c r="O181" s="182">
        <v>0</v>
      </c>
      <c r="P181" s="182">
        <v>200000</v>
      </c>
      <c r="Q181" s="182">
        <f t="shared" si="130"/>
        <v>0</v>
      </c>
      <c r="R181" s="182">
        <f t="shared" si="124"/>
        <v>16300000</v>
      </c>
      <c r="S181" s="182">
        <f t="shared" si="131"/>
        <v>200000</v>
      </c>
      <c r="T181"/>
      <c r="U181" s="335" t="s">
        <v>280</v>
      </c>
      <c r="V181" s="385" t="s">
        <v>281</v>
      </c>
      <c r="W181" s="387">
        <v>16500000</v>
      </c>
      <c r="X181" s="387">
        <v>0</v>
      </c>
      <c r="Y181" s="387">
        <v>0</v>
      </c>
      <c r="Z181" s="387">
        <v>0</v>
      </c>
      <c r="AA181" s="387">
        <v>0</v>
      </c>
      <c r="AB181" s="387">
        <v>1000000</v>
      </c>
      <c r="AC181" s="387">
        <v>201039899</v>
      </c>
      <c r="AD181" s="387">
        <v>71726382.140000001</v>
      </c>
      <c r="AE181" s="387">
        <v>129313516.86</v>
      </c>
      <c r="AF181" s="387">
        <v>9103929.0800000001</v>
      </c>
      <c r="AG181" s="387">
        <v>62622453.060000002</v>
      </c>
      <c r="AH181" s="387">
        <v>71729127.140000001</v>
      </c>
      <c r="AI181" s="387">
        <v>2745</v>
      </c>
      <c r="AJ181" s="387">
        <v>129310771.86</v>
      </c>
      <c r="AK181" s="387">
        <v>0</v>
      </c>
      <c r="AL181" s="278"/>
      <c r="AM181" s="247"/>
      <c r="AN181" s="247"/>
      <c r="AO181" s="247"/>
      <c r="AP181" s="247"/>
      <c r="AQ181" s="281"/>
      <c r="AR181" s="296" t="s">
        <v>1704</v>
      </c>
      <c r="AS181" s="297" t="s">
        <v>1705</v>
      </c>
      <c r="AT181" s="333">
        <v>6884214</v>
      </c>
      <c r="AU181"/>
    </row>
    <row r="182" spans="1:47" x14ac:dyDescent="0.25">
      <c r="A182" s="13" t="s">
        <v>282</v>
      </c>
      <c r="B182" s="1" t="s">
        <v>283</v>
      </c>
      <c r="C182" s="247">
        <v>78067973.719999999</v>
      </c>
      <c r="D182" s="182">
        <v>20905000</v>
      </c>
      <c r="E182" s="182">
        <v>0</v>
      </c>
      <c r="F182" s="182">
        <v>0</v>
      </c>
      <c r="G182" s="182">
        <v>0</v>
      </c>
      <c r="H182" s="182">
        <f t="shared" si="122"/>
        <v>20905000</v>
      </c>
      <c r="I182" s="182">
        <v>0</v>
      </c>
      <c r="J182" s="182">
        <v>16950880</v>
      </c>
      <c r="K182" s="182">
        <f t="shared" si="123"/>
        <v>3954120</v>
      </c>
      <c r="L182" s="182">
        <v>0</v>
      </c>
      <c r="M182" s="182">
        <v>3993780</v>
      </c>
      <c r="N182" s="182">
        <f t="shared" si="126"/>
        <v>12957100</v>
      </c>
      <c r="O182" s="182">
        <v>0</v>
      </c>
      <c r="P182" s="182">
        <v>16950880</v>
      </c>
      <c r="Q182" s="182">
        <f t="shared" si="130"/>
        <v>0</v>
      </c>
      <c r="R182" s="182">
        <f t="shared" si="124"/>
        <v>3954120</v>
      </c>
      <c r="S182" s="182">
        <f t="shared" si="131"/>
        <v>3993780</v>
      </c>
      <c r="U182" s="335" t="s">
        <v>282</v>
      </c>
      <c r="V182" s="385" t="s">
        <v>283</v>
      </c>
      <c r="W182" s="387">
        <v>20905000</v>
      </c>
      <c r="X182" s="387">
        <v>0</v>
      </c>
      <c r="Y182" s="387">
        <v>0</v>
      </c>
      <c r="Z182" s="387">
        <v>0</v>
      </c>
      <c r="AA182" s="387">
        <v>0</v>
      </c>
      <c r="AB182" s="387">
        <v>0</v>
      </c>
      <c r="AC182" s="387">
        <v>34339899</v>
      </c>
      <c r="AD182" s="387">
        <v>8338297.0599999996</v>
      </c>
      <c r="AE182" s="387">
        <v>26001601.940000001</v>
      </c>
      <c r="AF182" s="387">
        <v>4282799</v>
      </c>
      <c r="AG182" s="387">
        <v>4055498.0599999996</v>
      </c>
      <c r="AH182" s="387">
        <v>8338297.0599999996</v>
      </c>
      <c r="AI182" s="387">
        <v>0</v>
      </c>
      <c r="AJ182" s="387">
        <v>26001601.940000001</v>
      </c>
      <c r="AK182" s="387">
        <v>0</v>
      </c>
      <c r="AL182" s="278"/>
      <c r="AM182" s="182"/>
      <c r="AN182" s="182"/>
      <c r="AO182" s="182"/>
      <c r="AP182" s="182"/>
      <c r="AR182" s="296" t="s">
        <v>262</v>
      </c>
      <c r="AS182" s="297" t="s">
        <v>263</v>
      </c>
      <c r="AT182" s="333">
        <v>18056058</v>
      </c>
    </row>
    <row r="183" spans="1:47" s="281" customFormat="1" x14ac:dyDescent="0.25">
      <c r="A183" s="14" t="s">
        <v>1707</v>
      </c>
      <c r="B183" s="9" t="s">
        <v>1708</v>
      </c>
      <c r="C183" s="10">
        <f>SUM(C184:C187)</f>
        <v>0</v>
      </c>
      <c r="D183" s="10">
        <f>SUM(D184:D187)</f>
        <v>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335"/>
      <c r="V183" s="385"/>
      <c r="W183" s="387"/>
      <c r="X183" s="387"/>
      <c r="Y183" s="387"/>
      <c r="Z183" s="387"/>
      <c r="AA183" s="387"/>
      <c r="AB183" s="387"/>
      <c r="AC183" s="387"/>
      <c r="AD183" s="387"/>
      <c r="AE183" s="387"/>
      <c r="AF183" s="387"/>
      <c r="AG183" s="387"/>
      <c r="AH183" s="387"/>
      <c r="AI183" s="387"/>
      <c r="AJ183" s="387"/>
      <c r="AK183" s="387"/>
      <c r="AL183" s="278"/>
      <c r="AM183" s="247"/>
      <c r="AN183" s="247"/>
      <c r="AO183" s="247"/>
      <c r="AP183" s="247"/>
      <c r="AQ183" s="383"/>
      <c r="AR183" s="296"/>
      <c r="AS183" s="297"/>
      <c r="AT183" s="333"/>
      <c r="AU183" s="383"/>
    </row>
    <row r="184" spans="1:47" x14ac:dyDescent="0.25">
      <c r="A184" s="335" t="s">
        <v>1709</v>
      </c>
      <c r="B184" s="282" t="s">
        <v>1710</v>
      </c>
      <c r="C184" s="247">
        <v>0</v>
      </c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81"/>
      <c r="U184" s="335"/>
      <c r="V184" s="385"/>
      <c r="W184" s="387"/>
      <c r="X184" s="387"/>
      <c r="Y184" s="387"/>
      <c r="Z184" s="387"/>
      <c r="AA184" s="387"/>
      <c r="AB184" s="387"/>
      <c r="AC184" s="387"/>
      <c r="AD184" s="387"/>
      <c r="AE184" s="387"/>
      <c r="AF184" s="387"/>
      <c r="AG184" s="387"/>
      <c r="AH184" s="387"/>
      <c r="AI184" s="387"/>
      <c r="AJ184" s="387"/>
      <c r="AK184" s="387"/>
      <c r="AL184" s="278"/>
      <c r="AM184" s="247"/>
      <c r="AN184" s="247"/>
      <c r="AO184" s="247"/>
      <c r="AP184" s="247"/>
      <c r="AQ184" s="383"/>
      <c r="AR184" s="296"/>
      <c r="AS184" s="297"/>
      <c r="AT184" s="333"/>
      <c r="AU184" s="383"/>
    </row>
    <row r="185" spans="1:47" x14ac:dyDescent="0.25">
      <c r="A185" s="335" t="s">
        <v>1711</v>
      </c>
      <c r="B185" s="282" t="s">
        <v>1712</v>
      </c>
      <c r="C185" s="247">
        <v>0</v>
      </c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81"/>
      <c r="U185" s="335"/>
      <c r="V185" s="385"/>
      <c r="W185" s="387"/>
      <c r="X185" s="387"/>
      <c r="Y185" s="387"/>
      <c r="Z185" s="387"/>
      <c r="AA185" s="387"/>
      <c r="AB185" s="387"/>
      <c r="AC185" s="387"/>
      <c r="AD185" s="387"/>
      <c r="AE185" s="387"/>
      <c r="AF185" s="387"/>
      <c r="AG185" s="387"/>
      <c r="AH185" s="387"/>
      <c r="AI185" s="387"/>
      <c r="AJ185" s="387"/>
      <c r="AK185" s="387"/>
      <c r="AL185" s="278"/>
      <c r="AM185" s="247"/>
      <c r="AN185" s="247"/>
      <c r="AO185" s="247"/>
      <c r="AP185" s="247"/>
      <c r="AQ185" s="383"/>
      <c r="AR185" s="296"/>
      <c r="AS185" s="297"/>
      <c r="AT185" s="333"/>
      <c r="AU185" s="383"/>
    </row>
    <row r="186" spans="1:47" x14ac:dyDescent="0.25">
      <c r="A186" s="335" t="s">
        <v>1713</v>
      </c>
      <c r="B186" s="282" t="s">
        <v>1714</v>
      </c>
      <c r="C186" s="247">
        <v>0</v>
      </c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81"/>
      <c r="U186" s="335"/>
      <c r="V186" s="385"/>
      <c r="W186" s="387"/>
      <c r="X186" s="387"/>
      <c r="Y186" s="387"/>
      <c r="Z186" s="387"/>
      <c r="AA186" s="387"/>
      <c r="AB186" s="387"/>
      <c r="AC186" s="387"/>
      <c r="AD186" s="387"/>
      <c r="AE186" s="387"/>
      <c r="AF186" s="387"/>
      <c r="AG186" s="387"/>
      <c r="AH186" s="387"/>
      <c r="AI186" s="387"/>
      <c r="AJ186" s="387"/>
      <c r="AK186" s="387"/>
      <c r="AL186" s="278"/>
      <c r="AM186" s="247"/>
      <c r="AN186" s="247"/>
      <c r="AO186" s="247"/>
      <c r="AP186" s="247"/>
      <c r="AQ186" s="383"/>
      <c r="AR186" s="296"/>
      <c r="AS186" s="297"/>
      <c r="AT186" s="333"/>
      <c r="AU186" s="383"/>
    </row>
    <row r="187" spans="1:47" s="4" customFormat="1" x14ac:dyDescent="0.25">
      <c r="A187" s="335" t="s">
        <v>1715</v>
      </c>
      <c r="B187" s="282" t="s">
        <v>1716</v>
      </c>
      <c r="C187" s="247">
        <v>0</v>
      </c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81"/>
      <c r="U187" s="335"/>
      <c r="V187" s="385"/>
      <c r="W187" s="387"/>
      <c r="X187" s="387"/>
      <c r="Y187" s="387"/>
      <c r="Z187" s="387"/>
      <c r="AA187" s="387"/>
      <c r="AB187" s="387"/>
      <c r="AC187" s="387"/>
      <c r="AD187" s="387"/>
      <c r="AE187" s="387"/>
      <c r="AF187" s="387"/>
      <c r="AG187" s="387"/>
      <c r="AH187" s="387"/>
      <c r="AI187" s="387"/>
      <c r="AJ187" s="387"/>
      <c r="AK187" s="387"/>
      <c r="AL187" s="278"/>
      <c r="AM187" s="247"/>
      <c r="AN187" s="247"/>
      <c r="AO187" s="247"/>
      <c r="AP187" s="247"/>
      <c r="AQ187" s="383"/>
      <c r="AR187" s="296"/>
      <c r="AS187" s="297"/>
      <c r="AT187" s="333"/>
      <c r="AU187" s="383"/>
    </row>
    <row r="188" spans="1:47" x14ac:dyDescent="0.25">
      <c r="A188" s="13" t="s">
        <v>284</v>
      </c>
      <c r="B188" s="1" t="s">
        <v>285</v>
      </c>
      <c r="C188" s="247">
        <v>343269400</v>
      </c>
      <c r="D188" s="182">
        <v>360095413</v>
      </c>
      <c r="E188" s="182">
        <v>0</v>
      </c>
      <c r="F188" s="182">
        <v>0</v>
      </c>
      <c r="G188" s="182">
        <v>0</v>
      </c>
      <c r="H188" s="182">
        <f t="shared" si="122"/>
        <v>360095413</v>
      </c>
      <c r="I188" s="182">
        <v>0</v>
      </c>
      <c r="J188" s="182">
        <v>460000</v>
      </c>
      <c r="K188" s="182">
        <f t="shared" si="123"/>
        <v>359635413</v>
      </c>
      <c r="L188" s="182">
        <v>0</v>
      </c>
      <c r="M188" s="182">
        <v>400000</v>
      </c>
      <c r="N188" s="182">
        <f t="shared" si="126"/>
        <v>60000</v>
      </c>
      <c r="O188" s="182">
        <v>359540000</v>
      </c>
      <c r="P188" s="182">
        <v>360000000</v>
      </c>
      <c r="Q188" s="182">
        <f t="shared" si="130"/>
        <v>359540000</v>
      </c>
      <c r="R188" s="182">
        <f t="shared" si="124"/>
        <v>95413</v>
      </c>
      <c r="S188" s="182">
        <f t="shared" si="131"/>
        <v>400000</v>
      </c>
      <c r="U188" s="335" t="s">
        <v>284</v>
      </c>
      <c r="V188" s="385" t="s">
        <v>285</v>
      </c>
      <c r="W188" s="387">
        <v>360095413</v>
      </c>
      <c r="X188" s="387">
        <v>0</v>
      </c>
      <c r="Y188" s="387">
        <v>0</v>
      </c>
      <c r="Z188" s="387">
        <v>0</v>
      </c>
      <c r="AA188" s="387">
        <v>0</v>
      </c>
      <c r="AB188" s="387">
        <v>0</v>
      </c>
      <c r="AC188" s="387">
        <v>45500000</v>
      </c>
      <c r="AD188" s="387">
        <v>0</v>
      </c>
      <c r="AE188" s="387">
        <v>45500000</v>
      </c>
      <c r="AF188" s="387">
        <v>0</v>
      </c>
      <c r="AG188" s="387">
        <v>0</v>
      </c>
      <c r="AH188" s="387">
        <v>0</v>
      </c>
      <c r="AI188" s="387">
        <v>0</v>
      </c>
      <c r="AJ188" s="387">
        <v>45500000</v>
      </c>
      <c r="AK188" s="387">
        <v>0</v>
      </c>
      <c r="AL188" s="10"/>
      <c r="AM188" s="10">
        <f>+AM189+AM193+AM194+AM206</f>
        <v>0</v>
      </c>
      <c r="AN188" s="10">
        <f>+AN189+AN193+AN194+AN206</f>
        <v>0</v>
      </c>
      <c r="AO188" s="10">
        <f>+AO189+AO193+AO194+AO206</f>
        <v>0</v>
      </c>
      <c r="AP188" s="10"/>
      <c r="AQ188" s="4"/>
      <c r="AR188" s="294" t="s">
        <v>264</v>
      </c>
      <c r="AS188" s="295" t="s">
        <v>265</v>
      </c>
      <c r="AT188" s="332">
        <f>+AT189+AT194+AT199+AT205+AT206</f>
        <v>531423549.42000002</v>
      </c>
      <c r="AU188" s="4"/>
    </row>
    <row r="189" spans="1:47" x14ac:dyDescent="0.25">
      <c r="A189" s="14" t="s">
        <v>286</v>
      </c>
      <c r="B189" s="9" t="s">
        <v>287</v>
      </c>
      <c r="C189" s="10">
        <f>+C191+C199+C203+C209+C215+C220+C225+C233+C190</f>
        <v>703151346.00999999</v>
      </c>
      <c r="D189" s="10">
        <f>+D191+D199+D203+D209+D215+D220+D225+D233</f>
        <v>1282361887.7799988</v>
      </c>
      <c r="E189" s="10">
        <f>+E191+E199+E203+E209+E215+E220+E225+E233</f>
        <v>0</v>
      </c>
      <c r="F189" s="10">
        <f>+F191+F199+F203+F209+F215+F220+F225+F233</f>
        <v>0</v>
      </c>
      <c r="G189" s="10">
        <f>+G191+G199+G203+G209+G215+G220+G225+G233</f>
        <v>0</v>
      </c>
      <c r="H189" s="10">
        <f t="shared" si="122"/>
        <v>1282361887.7799988</v>
      </c>
      <c r="I189" s="10">
        <f>+I191+I199+I203+I209+I215+I220+I225+I233</f>
        <v>20818116.079999998</v>
      </c>
      <c r="J189" s="10">
        <f>+J191+J199+J203+J209+J215+J220+J225+J233</f>
        <v>399619991.77999932</v>
      </c>
      <c r="K189" s="10">
        <f t="shared" si="123"/>
        <v>882741895.99999952</v>
      </c>
      <c r="L189" s="10">
        <f>+L191+L199+L203+L209+L215+L220+L225+L233</f>
        <v>25904790.079999998</v>
      </c>
      <c r="M189" s="10">
        <f>+M191+M199+M203+M209+M215+M220+M225+M233</f>
        <v>159393479.93999928</v>
      </c>
      <c r="N189" s="10">
        <f t="shared" si="126"/>
        <v>240226511.84000003</v>
      </c>
      <c r="O189" s="10">
        <f>+O191+O199+O203+O209+O215+O220+O225+O233</f>
        <v>40399179.140000001</v>
      </c>
      <c r="P189" s="10">
        <f>+P191+P199+P203+P209+P215+P220+P225+P233</f>
        <v>533408892.83999997</v>
      </c>
      <c r="Q189" s="10">
        <f>+Q191+Q199+Q203+Q209+Q215+Q220+Q225+Q233</f>
        <v>133788901.0600007</v>
      </c>
      <c r="R189" s="10">
        <f t="shared" si="124"/>
        <v>748952994.93999887</v>
      </c>
      <c r="S189" s="10">
        <f t="shared" ref="S189:T189" si="141">+S191+S199+S203+S209+S215+S220+S225+S233</f>
        <v>159393479.93999928</v>
      </c>
      <c r="T189" s="10">
        <f t="shared" si="141"/>
        <v>0</v>
      </c>
      <c r="U189" s="335" t="s">
        <v>286</v>
      </c>
      <c r="V189" s="385" t="s">
        <v>287</v>
      </c>
      <c r="W189" s="387">
        <v>1282361887.7799988</v>
      </c>
      <c r="X189" s="387">
        <v>0</v>
      </c>
      <c r="Y189" s="387">
        <v>0</v>
      </c>
      <c r="Z189" s="387">
        <v>0</v>
      </c>
      <c r="AA189" s="387">
        <v>0</v>
      </c>
      <c r="AB189" s="387">
        <v>0</v>
      </c>
      <c r="AC189" s="387">
        <v>20000000</v>
      </c>
      <c r="AD189" s="387">
        <v>0</v>
      </c>
      <c r="AE189" s="387">
        <v>20000000</v>
      </c>
      <c r="AF189" s="387">
        <v>0</v>
      </c>
      <c r="AG189" s="387">
        <v>0</v>
      </c>
      <c r="AH189" s="387">
        <v>0</v>
      </c>
      <c r="AI189" s="387">
        <v>0</v>
      </c>
      <c r="AJ189" s="387">
        <v>20000000</v>
      </c>
      <c r="AK189" s="387">
        <v>0</v>
      </c>
      <c r="AL189" s="10"/>
      <c r="AM189" s="10">
        <f>+AM191+AM192</f>
        <v>0</v>
      </c>
      <c r="AN189" s="10">
        <f>+AN191+AN192</f>
        <v>0</v>
      </c>
      <c r="AO189" s="10">
        <f>+AO191+AO192</f>
        <v>0</v>
      </c>
      <c r="AP189" s="10"/>
      <c r="AQ189" s="4"/>
      <c r="AR189" s="294" t="s">
        <v>266</v>
      </c>
      <c r="AS189" s="295" t="s">
        <v>267</v>
      </c>
      <c r="AT189" s="332">
        <f t="shared" ref="AT189" si="142">+AT191</f>
        <v>0</v>
      </c>
      <c r="AU189" s="4"/>
    </row>
    <row r="190" spans="1:47" x14ac:dyDescent="0.25">
      <c r="A190" s="343" t="s">
        <v>1717</v>
      </c>
      <c r="B190" s="344" t="s">
        <v>1172</v>
      </c>
      <c r="C190" s="345">
        <v>2131277</v>
      </c>
      <c r="D190" s="345"/>
      <c r="E190" s="345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35"/>
      <c r="V190" s="385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387"/>
      <c r="AJ190" s="387"/>
      <c r="AK190" s="387"/>
      <c r="AL190" s="341"/>
      <c r="AM190" s="341"/>
      <c r="AN190" s="341"/>
      <c r="AO190" s="341"/>
      <c r="AP190" s="341"/>
      <c r="AQ190" s="4"/>
      <c r="AR190" s="294"/>
      <c r="AS190" s="295"/>
      <c r="AT190" s="332"/>
      <c r="AU190" s="4"/>
    </row>
    <row r="191" spans="1:47" x14ac:dyDescent="0.25">
      <c r="A191" s="14" t="s">
        <v>288</v>
      </c>
      <c r="B191" s="9" t="s">
        <v>289</v>
      </c>
      <c r="C191" s="10">
        <f>+C192+C193+C194+C195+C196+C197+C198</f>
        <v>122862951.04000001</v>
      </c>
      <c r="D191" s="10">
        <f>+D192+D193+D194+D195+D196+D197+D198</f>
        <v>200039899</v>
      </c>
      <c r="E191" s="10">
        <f t="shared" ref="E191:T191" si="143">+E192+E193+E194+E195+E196+E197+E198</f>
        <v>0</v>
      </c>
      <c r="F191" s="10">
        <f t="shared" si="143"/>
        <v>0</v>
      </c>
      <c r="G191" s="10">
        <f t="shared" si="143"/>
        <v>0</v>
      </c>
      <c r="H191" s="10">
        <f t="shared" si="122"/>
        <v>200039899</v>
      </c>
      <c r="I191" s="10">
        <f t="shared" si="143"/>
        <v>670730.07999999996</v>
      </c>
      <c r="J191" s="10">
        <f t="shared" si="143"/>
        <v>17038829.079999998</v>
      </c>
      <c r="K191" s="10">
        <f t="shared" si="123"/>
        <v>183001069.92000002</v>
      </c>
      <c r="L191" s="10">
        <f t="shared" si="143"/>
        <v>670730.07999999996</v>
      </c>
      <c r="M191" s="10">
        <f t="shared" si="143"/>
        <v>8969129.0800000001</v>
      </c>
      <c r="N191" s="10">
        <f t="shared" si="126"/>
        <v>8069699.9999999981</v>
      </c>
      <c r="O191" s="10">
        <f t="shared" si="143"/>
        <v>2690248.14</v>
      </c>
      <c r="P191" s="10">
        <f t="shared" si="143"/>
        <v>69058347.140000001</v>
      </c>
      <c r="Q191" s="10">
        <f t="shared" si="143"/>
        <v>52019518.060000002</v>
      </c>
      <c r="R191" s="10">
        <f t="shared" si="124"/>
        <v>130981551.86</v>
      </c>
      <c r="S191" s="10">
        <f t="shared" si="143"/>
        <v>8969129.0800000001</v>
      </c>
      <c r="T191" s="10">
        <f t="shared" si="143"/>
        <v>0</v>
      </c>
      <c r="U191" s="335" t="s">
        <v>288</v>
      </c>
      <c r="V191" s="385" t="s">
        <v>289</v>
      </c>
      <c r="W191" s="387">
        <v>200039899</v>
      </c>
      <c r="X191" s="387">
        <v>0</v>
      </c>
      <c r="Y191" s="387">
        <v>0</v>
      </c>
      <c r="Z191" s="387">
        <v>0</v>
      </c>
      <c r="AA191" s="387">
        <v>0</v>
      </c>
      <c r="AB191" s="387">
        <v>0</v>
      </c>
      <c r="AC191" s="387">
        <v>12200000</v>
      </c>
      <c r="AD191" s="387">
        <v>7950000</v>
      </c>
      <c r="AE191" s="387">
        <v>4250000</v>
      </c>
      <c r="AF191" s="387">
        <v>0</v>
      </c>
      <c r="AG191" s="387">
        <v>7950000</v>
      </c>
      <c r="AH191" s="387">
        <v>7950000</v>
      </c>
      <c r="AI191" s="387">
        <v>0</v>
      </c>
      <c r="AJ191" s="387">
        <v>4250000</v>
      </c>
      <c r="AK191" s="387">
        <v>0</v>
      </c>
      <c r="AL191" s="278"/>
      <c r="AM191" s="182"/>
      <c r="AN191" s="182"/>
      <c r="AO191" s="182"/>
      <c r="AP191" s="182"/>
      <c r="AR191" s="296" t="s">
        <v>268</v>
      </c>
      <c r="AS191" s="297" t="s">
        <v>269</v>
      </c>
      <c r="AT191" s="333">
        <v>0</v>
      </c>
      <c r="AU191" s="4"/>
    </row>
    <row r="192" spans="1:47" s="4" customFormat="1" x14ac:dyDescent="0.25">
      <c r="A192" s="13" t="s">
        <v>290</v>
      </c>
      <c r="B192" s="1" t="s">
        <v>291</v>
      </c>
      <c r="C192" s="247">
        <v>47952009.530000001</v>
      </c>
      <c r="D192" s="182">
        <v>34339899</v>
      </c>
      <c r="E192" s="182">
        <v>0</v>
      </c>
      <c r="F192" s="182">
        <v>0</v>
      </c>
      <c r="G192" s="182">
        <v>0</v>
      </c>
      <c r="H192" s="182">
        <f t="shared" si="122"/>
        <v>34339899</v>
      </c>
      <c r="I192" s="182">
        <v>0</v>
      </c>
      <c r="J192" s="182">
        <v>4282799</v>
      </c>
      <c r="K192" s="182">
        <f t="shared" si="123"/>
        <v>30057100</v>
      </c>
      <c r="L192" s="182">
        <v>0</v>
      </c>
      <c r="M192" s="182">
        <v>4282799</v>
      </c>
      <c r="N192" s="182">
        <f t="shared" si="126"/>
        <v>0</v>
      </c>
      <c r="O192" s="182">
        <v>2019518.06</v>
      </c>
      <c r="P192" s="182">
        <v>6302317.0599999996</v>
      </c>
      <c r="Q192" s="182">
        <f t="shared" si="130"/>
        <v>2019518.0599999996</v>
      </c>
      <c r="R192" s="182">
        <f t="shared" si="124"/>
        <v>28037581.940000001</v>
      </c>
      <c r="S192" s="182">
        <f t="shared" si="131"/>
        <v>4282799</v>
      </c>
      <c r="T192"/>
      <c r="U192" s="335" t="s">
        <v>290</v>
      </c>
      <c r="V192" s="385" t="s">
        <v>291</v>
      </c>
      <c r="W192" s="387">
        <v>34339899</v>
      </c>
      <c r="X192" s="387">
        <v>0</v>
      </c>
      <c r="Y192" s="387">
        <v>0</v>
      </c>
      <c r="Z192" s="387">
        <v>0</v>
      </c>
      <c r="AA192" s="387">
        <v>0</v>
      </c>
      <c r="AB192" s="387">
        <v>1000000</v>
      </c>
      <c r="AC192" s="387">
        <v>21000000</v>
      </c>
      <c r="AD192" s="387">
        <v>500000</v>
      </c>
      <c r="AE192" s="387">
        <v>20500000</v>
      </c>
      <c r="AF192" s="387">
        <v>0</v>
      </c>
      <c r="AG192" s="387">
        <v>500000</v>
      </c>
      <c r="AH192" s="387">
        <v>500000</v>
      </c>
      <c r="AI192" s="387">
        <v>0</v>
      </c>
      <c r="AJ192" s="387">
        <v>20500000</v>
      </c>
      <c r="AK192" s="387">
        <v>0</v>
      </c>
      <c r="AL192" s="278"/>
      <c r="AM192" s="182"/>
      <c r="AN192" s="182"/>
      <c r="AO192" s="182"/>
      <c r="AP192" s="182"/>
      <c r="AQ192"/>
      <c r="AR192" s="296"/>
      <c r="AS192" s="297"/>
      <c r="AT192" s="333"/>
    </row>
    <row r="193" spans="1:47" x14ac:dyDescent="0.25">
      <c r="A193" s="13" t="s">
        <v>292</v>
      </c>
      <c r="B193" s="1" t="s">
        <v>293</v>
      </c>
      <c r="C193" s="247">
        <v>62703000</v>
      </c>
      <c r="D193" s="182">
        <v>45500000</v>
      </c>
      <c r="E193" s="182">
        <v>0</v>
      </c>
      <c r="F193" s="182">
        <v>0</v>
      </c>
      <c r="G193" s="182">
        <v>0</v>
      </c>
      <c r="H193" s="182">
        <f t="shared" si="122"/>
        <v>45500000</v>
      </c>
      <c r="I193" s="182">
        <v>0</v>
      </c>
      <c r="J193" s="182">
        <v>0</v>
      </c>
      <c r="K193" s="182">
        <f t="shared" si="123"/>
        <v>45500000</v>
      </c>
      <c r="L193" s="182">
        <v>0</v>
      </c>
      <c r="M193" s="182">
        <v>0</v>
      </c>
      <c r="N193" s="182">
        <f t="shared" si="126"/>
        <v>0</v>
      </c>
      <c r="O193" s="182">
        <v>0</v>
      </c>
      <c r="P193" s="182">
        <v>0</v>
      </c>
      <c r="Q193" s="182">
        <f t="shared" si="130"/>
        <v>0</v>
      </c>
      <c r="R193" s="182">
        <f t="shared" si="124"/>
        <v>45500000</v>
      </c>
      <c r="S193" s="182">
        <f t="shared" si="131"/>
        <v>0</v>
      </c>
      <c r="U193" s="335" t="s">
        <v>292</v>
      </c>
      <c r="V193" s="385" t="s">
        <v>293</v>
      </c>
      <c r="W193" s="387">
        <v>45500000</v>
      </c>
      <c r="X193" s="387">
        <v>0</v>
      </c>
      <c r="Y193" s="387">
        <v>0</v>
      </c>
      <c r="Z193" s="387">
        <v>0</v>
      </c>
      <c r="AA193" s="387">
        <v>0</v>
      </c>
      <c r="AB193" s="387">
        <v>0</v>
      </c>
      <c r="AC193" s="387">
        <v>62500000</v>
      </c>
      <c r="AD193" s="387">
        <v>54938085.079999998</v>
      </c>
      <c r="AE193" s="387">
        <v>7561914.9200000018</v>
      </c>
      <c r="AF193" s="387">
        <v>4821130.08</v>
      </c>
      <c r="AG193" s="387">
        <v>50116955</v>
      </c>
      <c r="AH193" s="387">
        <v>54940830.079999998</v>
      </c>
      <c r="AI193" s="387">
        <v>2745</v>
      </c>
      <c r="AJ193" s="387">
        <v>7559169.9200000018</v>
      </c>
      <c r="AK193" s="387">
        <v>0</v>
      </c>
      <c r="AL193" s="278"/>
      <c r="AM193" s="182"/>
      <c r="AN193" s="182"/>
      <c r="AO193" s="182"/>
      <c r="AP193" s="182"/>
      <c r="AR193" s="296"/>
      <c r="AS193" s="297"/>
      <c r="AT193" s="333"/>
      <c r="AU193" s="4"/>
    </row>
    <row r="194" spans="1:47" x14ac:dyDescent="0.25">
      <c r="A194" s="13" t="s">
        <v>294</v>
      </c>
      <c r="B194" s="1" t="s">
        <v>295</v>
      </c>
      <c r="C194" s="247">
        <v>0</v>
      </c>
      <c r="D194" s="182">
        <v>20000000</v>
      </c>
      <c r="E194" s="182">
        <v>0</v>
      </c>
      <c r="F194" s="182">
        <v>0</v>
      </c>
      <c r="G194" s="182">
        <v>0</v>
      </c>
      <c r="H194" s="182">
        <f t="shared" si="122"/>
        <v>20000000</v>
      </c>
      <c r="I194" s="182">
        <v>0</v>
      </c>
      <c r="J194" s="182">
        <v>0</v>
      </c>
      <c r="K194" s="182">
        <f t="shared" si="123"/>
        <v>20000000</v>
      </c>
      <c r="L194" s="182">
        <v>0</v>
      </c>
      <c r="M194" s="182">
        <v>0</v>
      </c>
      <c r="N194" s="182">
        <f t="shared" si="126"/>
        <v>0</v>
      </c>
      <c r="O194" s="182">
        <v>0</v>
      </c>
      <c r="P194" s="182">
        <v>0</v>
      </c>
      <c r="Q194" s="182">
        <f t="shared" si="130"/>
        <v>0</v>
      </c>
      <c r="R194" s="182">
        <f t="shared" si="124"/>
        <v>20000000</v>
      </c>
      <c r="S194" s="182">
        <f t="shared" si="131"/>
        <v>0</v>
      </c>
      <c r="U194" s="335" t="s">
        <v>294</v>
      </c>
      <c r="V194" s="385" t="s">
        <v>295</v>
      </c>
      <c r="W194" s="387">
        <v>20000000</v>
      </c>
      <c r="X194" s="387">
        <v>0</v>
      </c>
      <c r="Y194" s="387">
        <v>0</v>
      </c>
      <c r="Z194" s="387">
        <v>0</v>
      </c>
      <c r="AA194" s="387">
        <v>0</v>
      </c>
      <c r="AB194" s="387">
        <v>0</v>
      </c>
      <c r="AC194" s="387">
        <v>5500000</v>
      </c>
      <c r="AD194" s="387">
        <v>0</v>
      </c>
      <c r="AE194" s="387">
        <v>5500000</v>
      </c>
      <c r="AF194" s="387">
        <v>0</v>
      </c>
      <c r="AG194" s="387">
        <v>0</v>
      </c>
      <c r="AH194" s="387">
        <v>0</v>
      </c>
      <c r="AI194" s="387">
        <v>0</v>
      </c>
      <c r="AJ194" s="387">
        <v>5500000</v>
      </c>
      <c r="AK194" s="387">
        <v>0</v>
      </c>
      <c r="AL194" s="10"/>
      <c r="AM194" s="10">
        <f t="shared" si="139"/>
        <v>0</v>
      </c>
      <c r="AN194" s="10">
        <f t="shared" si="139"/>
        <v>0</v>
      </c>
      <c r="AO194" s="10">
        <f t="shared" si="139"/>
        <v>0</v>
      </c>
      <c r="AP194" s="10"/>
      <c r="AQ194" s="4"/>
      <c r="AR194" s="294" t="s">
        <v>274</v>
      </c>
      <c r="AS194" s="295" t="s">
        <v>275</v>
      </c>
      <c r="AT194" s="332">
        <f t="shared" ref="AT194" si="144">SUM(AT195:AT198)</f>
        <v>188154149.42000002</v>
      </c>
      <c r="AU194" s="4"/>
    </row>
    <row r="195" spans="1:47" s="4" customFormat="1" x14ac:dyDescent="0.25">
      <c r="A195" s="13" t="s">
        <v>296</v>
      </c>
      <c r="B195" s="1" t="s">
        <v>297</v>
      </c>
      <c r="C195" s="247">
        <v>0</v>
      </c>
      <c r="D195" s="182">
        <v>12200000</v>
      </c>
      <c r="E195" s="182">
        <v>0</v>
      </c>
      <c r="F195" s="182">
        <v>0</v>
      </c>
      <c r="G195" s="182">
        <v>0</v>
      </c>
      <c r="H195" s="182">
        <f t="shared" si="122"/>
        <v>12200000</v>
      </c>
      <c r="I195" s="182">
        <v>0</v>
      </c>
      <c r="J195" s="182">
        <v>7950000</v>
      </c>
      <c r="K195" s="182">
        <f t="shared" si="123"/>
        <v>4250000</v>
      </c>
      <c r="L195" s="182">
        <v>0</v>
      </c>
      <c r="M195" s="182">
        <v>0</v>
      </c>
      <c r="N195" s="182">
        <f t="shared" si="126"/>
        <v>7950000</v>
      </c>
      <c r="O195" s="182">
        <v>0</v>
      </c>
      <c r="P195" s="182">
        <v>7950000</v>
      </c>
      <c r="Q195" s="182">
        <f t="shared" si="130"/>
        <v>0</v>
      </c>
      <c r="R195" s="182">
        <f t="shared" si="124"/>
        <v>4250000</v>
      </c>
      <c r="S195" s="182">
        <f t="shared" si="131"/>
        <v>0</v>
      </c>
      <c r="T195"/>
      <c r="U195" s="335" t="s">
        <v>296</v>
      </c>
      <c r="V195" s="385" t="s">
        <v>297</v>
      </c>
      <c r="W195" s="387">
        <v>12200000</v>
      </c>
      <c r="X195" s="387">
        <v>0</v>
      </c>
      <c r="Y195" s="387">
        <v>0</v>
      </c>
      <c r="Z195" s="387">
        <v>0</v>
      </c>
      <c r="AA195" s="387">
        <v>0</v>
      </c>
      <c r="AB195" s="387">
        <v>0</v>
      </c>
      <c r="AC195" s="387">
        <v>38400000</v>
      </c>
      <c r="AD195" s="387">
        <v>35541545</v>
      </c>
      <c r="AE195" s="387">
        <v>2858455</v>
      </c>
      <c r="AF195" s="387">
        <v>13567451</v>
      </c>
      <c r="AG195" s="387">
        <v>21974094</v>
      </c>
      <c r="AH195" s="387">
        <v>35541545</v>
      </c>
      <c r="AI195" s="387">
        <v>0</v>
      </c>
      <c r="AJ195" s="387">
        <v>2858455</v>
      </c>
      <c r="AK195" s="387">
        <v>0</v>
      </c>
      <c r="AL195" s="278"/>
      <c r="AM195" s="182"/>
      <c r="AN195" s="182"/>
      <c r="AO195" s="182"/>
      <c r="AP195" s="182"/>
      <c r="AQ195"/>
      <c r="AR195" s="296" t="s">
        <v>276</v>
      </c>
      <c r="AS195" s="297" t="s">
        <v>277</v>
      </c>
      <c r="AT195" s="333">
        <v>109296828.7</v>
      </c>
      <c r="AU195"/>
    </row>
    <row r="196" spans="1:47" x14ac:dyDescent="0.25">
      <c r="A196" s="13" t="s">
        <v>298</v>
      </c>
      <c r="B196" s="1" t="s">
        <v>299</v>
      </c>
      <c r="C196" s="247">
        <v>4800000</v>
      </c>
      <c r="D196" s="182">
        <v>20000000</v>
      </c>
      <c r="E196" s="182">
        <v>0</v>
      </c>
      <c r="F196" s="182">
        <v>0</v>
      </c>
      <c r="G196" s="182">
        <v>0</v>
      </c>
      <c r="H196" s="182">
        <f t="shared" si="122"/>
        <v>20000000</v>
      </c>
      <c r="I196" s="182">
        <v>0</v>
      </c>
      <c r="J196" s="182">
        <v>0</v>
      </c>
      <c r="K196" s="182">
        <f t="shared" si="123"/>
        <v>20000000</v>
      </c>
      <c r="L196" s="182">
        <v>0</v>
      </c>
      <c r="M196" s="182">
        <v>0</v>
      </c>
      <c r="N196" s="182">
        <f t="shared" si="126"/>
        <v>0</v>
      </c>
      <c r="O196" s="182">
        <v>0</v>
      </c>
      <c r="P196" s="182">
        <v>0</v>
      </c>
      <c r="Q196" s="182">
        <f t="shared" si="130"/>
        <v>0</v>
      </c>
      <c r="R196" s="182">
        <f t="shared" si="124"/>
        <v>20000000</v>
      </c>
      <c r="S196" s="182">
        <f t="shared" si="131"/>
        <v>0</v>
      </c>
      <c r="U196" s="335" t="s">
        <v>298</v>
      </c>
      <c r="V196" s="385" t="s">
        <v>299</v>
      </c>
      <c r="W196" s="387">
        <v>20000000</v>
      </c>
      <c r="X196" s="387">
        <v>0</v>
      </c>
      <c r="Y196" s="387">
        <v>0</v>
      </c>
      <c r="Z196" s="387">
        <v>0</v>
      </c>
      <c r="AA196" s="387">
        <v>0</v>
      </c>
      <c r="AB196" s="387">
        <v>0</v>
      </c>
      <c r="AC196" s="387">
        <v>38400000</v>
      </c>
      <c r="AD196" s="387">
        <v>35541545</v>
      </c>
      <c r="AE196" s="387">
        <v>2858455</v>
      </c>
      <c r="AF196" s="387">
        <v>13567451</v>
      </c>
      <c r="AG196" s="387">
        <v>21974094</v>
      </c>
      <c r="AH196" s="387">
        <v>35541545</v>
      </c>
      <c r="AI196" s="387">
        <v>0</v>
      </c>
      <c r="AJ196" s="387">
        <v>2858455</v>
      </c>
      <c r="AK196" s="387">
        <v>0</v>
      </c>
      <c r="AL196" s="278"/>
      <c r="AM196" s="182"/>
      <c r="AN196" s="182"/>
      <c r="AO196" s="182"/>
      <c r="AP196" s="182"/>
      <c r="AR196" s="296" t="s">
        <v>278</v>
      </c>
      <c r="AS196" s="297" t="s">
        <v>279</v>
      </c>
      <c r="AT196" s="333">
        <v>400000</v>
      </c>
    </row>
    <row r="197" spans="1:47" x14ac:dyDescent="0.25">
      <c r="A197" s="13" t="s">
        <v>300</v>
      </c>
      <c r="B197" s="1" t="s">
        <v>301</v>
      </c>
      <c r="C197" s="247">
        <v>7407941.5099999998</v>
      </c>
      <c r="D197" s="182">
        <v>62500000</v>
      </c>
      <c r="E197" s="182">
        <v>0</v>
      </c>
      <c r="F197" s="182">
        <v>0</v>
      </c>
      <c r="G197" s="182">
        <v>0</v>
      </c>
      <c r="H197" s="182">
        <f t="shared" si="122"/>
        <v>62500000</v>
      </c>
      <c r="I197" s="182">
        <v>670730.07999999996</v>
      </c>
      <c r="J197" s="182">
        <v>4806030.08</v>
      </c>
      <c r="K197" s="182">
        <f t="shared" si="123"/>
        <v>57693969.920000002</v>
      </c>
      <c r="L197" s="182">
        <v>670730.07999999996</v>
      </c>
      <c r="M197" s="182">
        <v>4686330.08</v>
      </c>
      <c r="N197" s="182">
        <f t="shared" si="126"/>
        <v>119700</v>
      </c>
      <c r="O197" s="182">
        <v>670730.07999999996</v>
      </c>
      <c r="P197" s="182">
        <v>54806030.079999998</v>
      </c>
      <c r="Q197" s="182">
        <f t="shared" si="130"/>
        <v>50000000</v>
      </c>
      <c r="R197" s="182">
        <f t="shared" si="124"/>
        <v>7693969.9200000018</v>
      </c>
      <c r="S197" s="182">
        <f t="shared" si="131"/>
        <v>4686330.08</v>
      </c>
      <c r="U197" s="335" t="s">
        <v>300</v>
      </c>
      <c r="V197" s="385" t="s">
        <v>301</v>
      </c>
      <c r="W197" s="387">
        <v>62500000</v>
      </c>
      <c r="X197" s="387">
        <v>0</v>
      </c>
      <c r="Y197" s="387">
        <v>0</v>
      </c>
      <c r="Z197" s="387">
        <v>0</v>
      </c>
      <c r="AA197" s="387">
        <v>0</v>
      </c>
      <c r="AB197" s="387">
        <v>0</v>
      </c>
      <c r="AC197" s="387">
        <v>462097573.77999932</v>
      </c>
      <c r="AD197" s="387">
        <v>259822830.6999993</v>
      </c>
      <c r="AE197" s="387">
        <v>202274743.08000001</v>
      </c>
      <c r="AF197" s="387">
        <v>163151775.1099993</v>
      </c>
      <c r="AG197" s="387">
        <v>96671055.590000004</v>
      </c>
      <c r="AH197" s="387">
        <v>336521245.69999933</v>
      </c>
      <c r="AI197" s="387">
        <v>76698415.00000003</v>
      </c>
      <c r="AJ197" s="387">
        <v>125576328.07999998</v>
      </c>
      <c r="AK197" s="387">
        <v>0</v>
      </c>
      <c r="AL197" s="278"/>
      <c r="AM197" s="182"/>
      <c r="AN197" s="182"/>
      <c r="AO197" s="182"/>
      <c r="AP197" s="182"/>
      <c r="AR197" s="296" t="s">
        <v>280</v>
      </c>
      <c r="AS197" s="297" t="s">
        <v>281</v>
      </c>
      <c r="AT197" s="333">
        <v>389347</v>
      </c>
    </row>
    <row r="198" spans="1:47" s="4" customFormat="1" x14ac:dyDescent="0.25">
      <c r="A198" s="13" t="s">
        <v>302</v>
      </c>
      <c r="B198" s="1" t="s">
        <v>303</v>
      </c>
      <c r="C198" s="247"/>
      <c r="D198" s="182">
        <v>5500000</v>
      </c>
      <c r="E198" s="182">
        <v>0</v>
      </c>
      <c r="F198" s="182">
        <v>0</v>
      </c>
      <c r="G198" s="182">
        <v>0</v>
      </c>
      <c r="H198" s="182">
        <f t="shared" si="122"/>
        <v>5500000</v>
      </c>
      <c r="I198" s="182">
        <v>0</v>
      </c>
      <c r="J198" s="182">
        <v>0</v>
      </c>
      <c r="K198" s="182">
        <f t="shared" si="123"/>
        <v>5500000</v>
      </c>
      <c r="L198" s="182">
        <v>0</v>
      </c>
      <c r="M198" s="182">
        <v>0</v>
      </c>
      <c r="N198" s="182">
        <f t="shared" si="126"/>
        <v>0</v>
      </c>
      <c r="O198" s="182">
        <v>0</v>
      </c>
      <c r="P198" s="182">
        <v>0</v>
      </c>
      <c r="Q198" s="182">
        <f t="shared" si="130"/>
        <v>0</v>
      </c>
      <c r="R198" s="182">
        <f t="shared" si="124"/>
        <v>5500000</v>
      </c>
      <c r="S198" s="182">
        <f t="shared" si="131"/>
        <v>0</v>
      </c>
      <c r="T198"/>
      <c r="U198" s="335" t="s">
        <v>302</v>
      </c>
      <c r="V198" s="385" t="s">
        <v>303</v>
      </c>
      <c r="W198" s="387">
        <v>5500000</v>
      </c>
      <c r="X198" s="387">
        <v>0</v>
      </c>
      <c r="Y198" s="387">
        <v>0</v>
      </c>
      <c r="Z198" s="387">
        <v>0</v>
      </c>
      <c r="AA198" s="387">
        <v>0</v>
      </c>
      <c r="AB198" s="387">
        <v>0</v>
      </c>
      <c r="AC198" s="387">
        <v>159136770</v>
      </c>
      <c r="AD198" s="387">
        <v>26368421</v>
      </c>
      <c r="AE198" s="387">
        <v>132768349</v>
      </c>
      <c r="AF198" s="387">
        <v>500000</v>
      </c>
      <c r="AG198" s="387">
        <v>25868421</v>
      </c>
      <c r="AH198" s="387">
        <v>63066836</v>
      </c>
      <c r="AI198" s="387">
        <v>36698415</v>
      </c>
      <c r="AJ198" s="387">
        <v>96069934</v>
      </c>
      <c r="AK198" s="387">
        <v>0</v>
      </c>
      <c r="AL198" s="278"/>
      <c r="AM198" s="182"/>
      <c r="AN198" s="182"/>
      <c r="AO198" s="182"/>
      <c r="AP198" s="182"/>
      <c r="AQ198"/>
      <c r="AR198" s="296" t="s">
        <v>282</v>
      </c>
      <c r="AS198" s="297" t="s">
        <v>1706</v>
      </c>
      <c r="AT198" s="333">
        <v>78067973.719999999</v>
      </c>
    </row>
    <row r="199" spans="1:47" s="4" customFormat="1" x14ac:dyDescent="0.25">
      <c r="A199" s="14" t="s">
        <v>304</v>
      </c>
      <c r="B199" s="9" t="s">
        <v>305</v>
      </c>
      <c r="C199" s="10">
        <f>+C200+C201+C202</f>
        <v>58136608.57</v>
      </c>
      <c r="D199" s="10">
        <f>+D200+D201+D202</f>
        <v>38400000</v>
      </c>
      <c r="E199" s="10">
        <f t="shared" ref="E199:AO220" si="145">+E200</f>
        <v>0</v>
      </c>
      <c r="F199" s="10">
        <f t="shared" si="145"/>
        <v>0</v>
      </c>
      <c r="G199" s="10">
        <f t="shared" si="145"/>
        <v>0</v>
      </c>
      <c r="H199" s="10">
        <f t="shared" si="122"/>
        <v>38400000</v>
      </c>
      <c r="I199" s="10">
        <f t="shared" si="145"/>
        <v>0</v>
      </c>
      <c r="J199" s="10">
        <f t="shared" si="145"/>
        <v>35400000</v>
      </c>
      <c r="K199" s="10">
        <f t="shared" si="123"/>
        <v>3000000</v>
      </c>
      <c r="L199" s="10">
        <f t="shared" si="145"/>
        <v>0</v>
      </c>
      <c r="M199" s="10">
        <f t="shared" si="145"/>
        <v>600000</v>
      </c>
      <c r="N199" s="10">
        <f t="shared" si="126"/>
        <v>34800000</v>
      </c>
      <c r="O199" s="10">
        <f t="shared" si="145"/>
        <v>0</v>
      </c>
      <c r="P199" s="10">
        <f t="shared" si="145"/>
        <v>35400000</v>
      </c>
      <c r="Q199" s="10">
        <f t="shared" si="145"/>
        <v>0</v>
      </c>
      <c r="R199" s="10">
        <f t="shared" si="124"/>
        <v>3000000</v>
      </c>
      <c r="S199" s="10">
        <f t="shared" si="145"/>
        <v>600000</v>
      </c>
      <c r="T199" s="10">
        <f t="shared" si="145"/>
        <v>0</v>
      </c>
      <c r="U199" s="335" t="s">
        <v>304</v>
      </c>
      <c r="V199" s="385" t="s">
        <v>305</v>
      </c>
      <c r="W199" s="387">
        <v>38400000</v>
      </c>
      <c r="X199" s="387">
        <v>0</v>
      </c>
      <c r="Y199" s="387">
        <v>0</v>
      </c>
      <c r="Z199" s="387">
        <v>0</v>
      </c>
      <c r="AA199" s="387">
        <v>0</v>
      </c>
      <c r="AB199" s="387">
        <v>0</v>
      </c>
      <c r="AC199" s="387">
        <v>97160803.779999301</v>
      </c>
      <c r="AD199" s="387">
        <v>53454409.699999303</v>
      </c>
      <c r="AE199" s="387">
        <v>43706394.079999998</v>
      </c>
      <c r="AF199" s="387">
        <v>51378450.109999299</v>
      </c>
      <c r="AG199" s="387">
        <v>2075959.5900000036</v>
      </c>
      <c r="AH199" s="387">
        <v>73454409.699999303</v>
      </c>
      <c r="AI199" s="387">
        <v>20000000</v>
      </c>
      <c r="AJ199" s="387">
        <v>23706394.079999998</v>
      </c>
      <c r="AK199" s="387">
        <v>0</v>
      </c>
      <c r="AL199" s="10"/>
      <c r="AM199" s="10"/>
      <c r="AN199" s="10"/>
      <c r="AO199" s="10"/>
      <c r="AP199" s="10"/>
      <c r="AR199" s="294" t="s">
        <v>1707</v>
      </c>
      <c r="AS199" s="295" t="s">
        <v>1708</v>
      </c>
      <c r="AT199" s="332">
        <f>+AT200+AT203+AT204</f>
        <v>0</v>
      </c>
    </row>
    <row r="200" spans="1:47" x14ac:dyDescent="0.25">
      <c r="A200" s="13" t="s">
        <v>306</v>
      </c>
      <c r="B200" s="1" t="s">
        <v>307</v>
      </c>
      <c r="C200" s="247">
        <v>34536608.57</v>
      </c>
      <c r="D200" s="182">
        <v>38400000</v>
      </c>
      <c r="E200" s="182">
        <v>0</v>
      </c>
      <c r="F200" s="182">
        <v>0</v>
      </c>
      <c r="G200" s="182">
        <v>0</v>
      </c>
      <c r="H200" s="182">
        <f t="shared" si="122"/>
        <v>38400000</v>
      </c>
      <c r="I200" s="182">
        <v>0</v>
      </c>
      <c r="J200" s="182">
        <v>35400000</v>
      </c>
      <c r="K200" s="182">
        <f t="shared" si="123"/>
        <v>3000000</v>
      </c>
      <c r="L200" s="182">
        <v>0</v>
      </c>
      <c r="M200" s="182">
        <v>600000</v>
      </c>
      <c r="N200" s="182">
        <f t="shared" si="126"/>
        <v>34800000</v>
      </c>
      <c r="O200" s="182">
        <v>0</v>
      </c>
      <c r="P200" s="182">
        <v>35400000</v>
      </c>
      <c r="Q200" s="182">
        <f t="shared" si="130"/>
        <v>0</v>
      </c>
      <c r="R200" s="182">
        <f t="shared" si="124"/>
        <v>3000000</v>
      </c>
      <c r="S200" s="182">
        <f t="shared" si="131"/>
        <v>600000</v>
      </c>
      <c r="U200" s="335" t="s">
        <v>306</v>
      </c>
      <c r="V200" s="385" t="s">
        <v>307</v>
      </c>
      <c r="W200" s="387">
        <v>38400000</v>
      </c>
      <c r="X200" s="387">
        <v>0</v>
      </c>
      <c r="Y200" s="387">
        <v>0</v>
      </c>
      <c r="Z200" s="387">
        <v>0</v>
      </c>
      <c r="AA200" s="387">
        <v>0</v>
      </c>
      <c r="AB200" s="387">
        <v>0</v>
      </c>
      <c r="AC200" s="387">
        <v>800000</v>
      </c>
      <c r="AD200" s="387">
        <v>0</v>
      </c>
      <c r="AE200" s="387">
        <v>800000</v>
      </c>
      <c r="AF200" s="387">
        <v>0</v>
      </c>
      <c r="AG200" s="387">
        <v>0</v>
      </c>
      <c r="AH200" s="387">
        <v>0</v>
      </c>
      <c r="AI200" s="387">
        <v>0</v>
      </c>
      <c r="AJ200" s="387">
        <v>800000</v>
      </c>
      <c r="AK200" s="387">
        <v>0</v>
      </c>
      <c r="AL200" s="278"/>
      <c r="AM200" s="247"/>
      <c r="AN200" s="247"/>
      <c r="AO200" s="247"/>
      <c r="AP200" s="247"/>
      <c r="AQ200" s="281"/>
      <c r="AR200" s="296" t="s">
        <v>1709</v>
      </c>
      <c r="AS200" s="297" t="s">
        <v>1710</v>
      </c>
      <c r="AT200" s="333">
        <v>0</v>
      </c>
    </row>
    <row r="201" spans="1:47" x14ac:dyDescent="0.25">
      <c r="A201" s="296" t="s">
        <v>1718</v>
      </c>
      <c r="B201" s="297" t="s">
        <v>1719</v>
      </c>
      <c r="C201" s="357">
        <v>23600000</v>
      </c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81"/>
      <c r="U201" s="335"/>
      <c r="V201" s="385"/>
      <c r="W201" s="387"/>
      <c r="X201" s="387"/>
      <c r="Y201" s="387"/>
      <c r="Z201" s="387"/>
      <c r="AA201" s="387"/>
      <c r="AB201" s="387"/>
      <c r="AC201" s="387"/>
      <c r="AD201" s="387"/>
      <c r="AE201" s="387"/>
      <c r="AF201" s="387"/>
      <c r="AG201" s="387"/>
      <c r="AH201" s="387"/>
      <c r="AI201" s="387"/>
      <c r="AJ201" s="387"/>
      <c r="AK201" s="387"/>
      <c r="AL201" s="278"/>
      <c r="AM201" s="247"/>
      <c r="AN201" s="247"/>
      <c r="AO201" s="247"/>
      <c r="AP201" s="247"/>
      <c r="AQ201" s="383"/>
      <c r="AR201" s="296"/>
      <c r="AS201" s="297"/>
      <c r="AT201" s="333"/>
      <c r="AU201" s="383"/>
    </row>
    <row r="202" spans="1:47" x14ac:dyDescent="0.25">
      <c r="A202" s="296" t="s">
        <v>1720</v>
      </c>
      <c r="B202" s="297" t="s">
        <v>1721</v>
      </c>
      <c r="C202" s="357">
        <v>0</v>
      </c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81"/>
      <c r="U202" s="335"/>
      <c r="V202" s="385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H202" s="387"/>
      <c r="AI202" s="387"/>
      <c r="AJ202" s="387"/>
      <c r="AK202" s="387"/>
      <c r="AL202" s="278"/>
      <c r="AM202" s="247"/>
      <c r="AN202" s="247"/>
      <c r="AO202" s="247"/>
      <c r="AP202" s="247"/>
      <c r="AQ202" s="383"/>
      <c r="AR202" s="296"/>
      <c r="AS202" s="297"/>
      <c r="AT202" s="333"/>
      <c r="AU202" s="383"/>
    </row>
    <row r="203" spans="1:47" x14ac:dyDescent="0.25">
      <c r="A203" s="14" t="s">
        <v>308</v>
      </c>
      <c r="B203" s="9" t="s">
        <v>309</v>
      </c>
      <c r="C203" s="10">
        <f>+C204+C205+C206+C207+C208</f>
        <v>310247512</v>
      </c>
      <c r="D203" s="10">
        <f>+D204+D205+D206+D207+D208</f>
        <v>462097573.77999932</v>
      </c>
      <c r="E203" s="10">
        <f t="shared" ref="E203:T203" si="146">+E204+E205+E206+E207+E208</f>
        <v>0</v>
      </c>
      <c r="F203" s="10">
        <f t="shared" si="146"/>
        <v>0</v>
      </c>
      <c r="G203" s="10">
        <f t="shared" si="146"/>
        <v>0</v>
      </c>
      <c r="H203" s="10">
        <f t="shared" si="122"/>
        <v>462097573.77999932</v>
      </c>
      <c r="I203" s="10">
        <f t="shared" si="146"/>
        <v>4418848</v>
      </c>
      <c r="J203" s="10">
        <f t="shared" si="146"/>
        <v>238113019.6999993</v>
      </c>
      <c r="K203" s="10">
        <f t="shared" si="123"/>
        <v>223984554.08000001</v>
      </c>
      <c r="L203" s="10">
        <f t="shared" si="146"/>
        <v>22662617</v>
      </c>
      <c r="M203" s="10">
        <f t="shared" si="146"/>
        <v>120399739.1099993</v>
      </c>
      <c r="N203" s="10">
        <f t="shared" si="126"/>
        <v>117713280.59</v>
      </c>
      <c r="O203" s="10">
        <f t="shared" si="146"/>
        <v>28276538</v>
      </c>
      <c r="P203" s="10">
        <f t="shared" si="146"/>
        <v>301970709.69999999</v>
      </c>
      <c r="Q203" s="10">
        <f t="shared" si="146"/>
        <v>63857690.0000007</v>
      </c>
      <c r="R203" s="10">
        <f t="shared" si="124"/>
        <v>160126864.07999933</v>
      </c>
      <c r="S203" s="10">
        <f t="shared" si="146"/>
        <v>120399739.1099993</v>
      </c>
      <c r="T203" s="10">
        <f t="shared" si="146"/>
        <v>0</v>
      </c>
      <c r="U203" s="335" t="s">
        <v>308</v>
      </c>
      <c r="V203" s="385" t="s">
        <v>309</v>
      </c>
      <c r="W203" s="387">
        <v>462097573.77999932</v>
      </c>
      <c r="X203" s="387">
        <v>0</v>
      </c>
      <c r="Y203" s="387">
        <v>0</v>
      </c>
      <c r="Z203" s="387">
        <v>0</v>
      </c>
      <c r="AA203" s="387">
        <v>0</v>
      </c>
      <c r="AB203" s="387">
        <v>0</v>
      </c>
      <c r="AC203" s="387">
        <v>5000000</v>
      </c>
      <c r="AD203" s="387">
        <v>0</v>
      </c>
      <c r="AE203" s="387">
        <v>5000000</v>
      </c>
      <c r="AF203" s="387">
        <v>0</v>
      </c>
      <c r="AG203" s="387">
        <v>0</v>
      </c>
      <c r="AH203" s="387">
        <v>0</v>
      </c>
      <c r="AI203" s="387">
        <v>0</v>
      </c>
      <c r="AJ203" s="387">
        <v>5000000</v>
      </c>
      <c r="AK203" s="387">
        <v>0</v>
      </c>
      <c r="AL203" s="278"/>
      <c r="AM203" s="247"/>
      <c r="AN203" s="247"/>
      <c r="AO203" s="247"/>
      <c r="AP203" s="247"/>
      <c r="AQ203" s="281"/>
      <c r="AR203" s="296" t="s">
        <v>1711</v>
      </c>
      <c r="AS203" s="297" t="s">
        <v>1712</v>
      </c>
      <c r="AT203" s="333">
        <v>0</v>
      </c>
    </row>
    <row r="204" spans="1:47" x14ac:dyDescent="0.25">
      <c r="A204" s="13" t="s">
        <v>310</v>
      </c>
      <c r="B204" s="1" t="s">
        <v>311</v>
      </c>
      <c r="C204" s="247">
        <v>107784530</v>
      </c>
      <c r="D204" s="182">
        <v>159136770</v>
      </c>
      <c r="E204" s="182">
        <v>0</v>
      </c>
      <c r="F204" s="182">
        <v>0</v>
      </c>
      <c r="G204" s="182">
        <v>0</v>
      </c>
      <c r="H204" s="182">
        <f t="shared" si="122"/>
        <v>159136770</v>
      </c>
      <c r="I204" s="182">
        <v>4212210</v>
      </c>
      <c r="J204" s="182">
        <v>4712210</v>
      </c>
      <c r="K204" s="182">
        <f t="shared" si="123"/>
        <v>154424560</v>
      </c>
      <c r="L204" s="182">
        <v>0</v>
      </c>
      <c r="M204" s="182">
        <v>500000</v>
      </c>
      <c r="N204" s="182">
        <f t="shared" si="126"/>
        <v>4212210</v>
      </c>
      <c r="O204" s="182">
        <v>28069900</v>
      </c>
      <c r="P204" s="182">
        <v>28569900</v>
      </c>
      <c r="Q204" s="182">
        <f t="shared" si="130"/>
        <v>23857690</v>
      </c>
      <c r="R204" s="182">
        <f t="shared" si="124"/>
        <v>130566870</v>
      </c>
      <c r="S204" s="182">
        <f t="shared" si="131"/>
        <v>500000</v>
      </c>
      <c r="U204" s="335" t="s">
        <v>310</v>
      </c>
      <c r="V204" s="385" t="s">
        <v>311</v>
      </c>
      <c r="W204" s="387">
        <v>159136770</v>
      </c>
      <c r="X204" s="387">
        <v>0</v>
      </c>
      <c r="Y204" s="387">
        <v>0</v>
      </c>
      <c r="Z204" s="387">
        <v>0</v>
      </c>
      <c r="AA204" s="387">
        <v>0</v>
      </c>
      <c r="AB204" s="387">
        <v>0</v>
      </c>
      <c r="AC204" s="387">
        <v>200000000</v>
      </c>
      <c r="AD204" s="387">
        <v>180000000</v>
      </c>
      <c r="AE204" s="387">
        <v>20000000</v>
      </c>
      <c r="AF204" s="387">
        <v>111273325</v>
      </c>
      <c r="AG204" s="387">
        <v>68726675</v>
      </c>
      <c r="AH204" s="387">
        <v>200000000</v>
      </c>
      <c r="AI204" s="387">
        <v>20000000</v>
      </c>
      <c r="AJ204" s="387">
        <v>0</v>
      </c>
      <c r="AK204" s="387">
        <v>0</v>
      </c>
      <c r="AL204" s="278"/>
      <c r="AM204" s="247"/>
      <c r="AN204" s="247"/>
      <c r="AO204" s="247"/>
      <c r="AP204" s="247"/>
      <c r="AQ204" s="281"/>
      <c r="AR204" s="296" t="s">
        <v>1713</v>
      </c>
      <c r="AS204" s="297" t="s">
        <v>1714</v>
      </c>
      <c r="AT204" s="333">
        <v>0</v>
      </c>
    </row>
    <row r="205" spans="1:47" s="4" customFormat="1" x14ac:dyDescent="0.25">
      <c r="A205" s="13" t="s">
        <v>312</v>
      </c>
      <c r="B205" s="1" t="s">
        <v>313</v>
      </c>
      <c r="C205" s="247">
        <v>41162982</v>
      </c>
      <c r="D205" s="182">
        <v>97160803.779999301</v>
      </c>
      <c r="E205" s="182">
        <v>0</v>
      </c>
      <c r="F205" s="182">
        <v>0</v>
      </c>
      <c r="G205" s="182">
        <v>0</v>
      </c>
      <c r="H205" s="182">
        <f t="shared" si="122"/>
        <v>97160803.779999301</v>
      </c>
      <c r="I205" s="182">
        <v>206638</v>
      </c>
      <c r="J205" s="182">
        <v>53400809.699999303</v>
      </c>
      <c r="K205" s="182">
        <f t="shared" si="123"/>
        <v>43759994.079999998</v>
      </c>
      <c r="L205" s="182">
        <v>206638</v>
      </c>
      <c r="M205" s="182">
        <v>51324850.109999299</v>
      </c>
      <c r="N205" s="182">
        <f t="shared" si="126"/>
        <v>2075959.5900000036</v>
      </c>
      <c r="O205" s="182">
        <v>206638</v>
      </c>
      <c r="P205" s="182">
        <v>73400809.700000003</v>
      </c>
      <c r="Q205" s="182">
        <f t="shared" si="130"/>
        <v>20000000.0000007</v>
      </c>
      <c r="R205" s="182">
        <f t="shared" si="124"/>
        <v>23759994.079999298</v>
      </c>
      <c r="S205" s="182">
        <f t="shared" si="131"/>
        <v>51324850.109999299</v>
      </c>
      <c r="T205"/>
      <c r="U205" s="335" t="s">
        <v>312</v>
      </c>
      <c r="V205" s="385" t="s">
        <v>313</v>
      </c>
      <c r="W205" s="387">
        <v>97160803.779999301</v>
      </c>
      <c r="X205" s="387">
        <v>0</v>
      </c>
      <c r="Y205" s="387">
        <v>0</v>
      </c>
      <c r="Z205" s="387">
        <v>0</v>
      </c>
      <c r="AA205" s="387">
        <v>0</v>
      </c>
      <c r="AB205" s="387">
        <v>2500000</v>
      </c>
      <c r="AC205" s="387">
        <v>435490821</v>
      </c>
      <c r="AD205" s="387">
        <v>108570993</v>
      </c>
      <c r="AE205" s="387">
        <v>326919828</v>
      </c>
      <c r="AF205" s="387">
        <v>26570171.77</v>
      </c>
      <c r="AG205" s="387">
        <v>82000821.230000004</v>
      </c>
      <c r="AH205" s="387">
        <v>128441585</v>
      </c>
      <c r="AI205" s="387">
        <v>19870592</v>
      </c>
      <c r="AJ205" s="387">
        <v>307049236</v>
      </c>
      <c r="AK205" s="387">
        <v>0</v>
      </c>
      <c r="AL205" s="278"/>
      <c r="AM205" s="247"/>
      <c r="AN205" s="247"/>
      <c r="AO205" s="247"/>
      <c r="AP205" s="247"/>
      <c r="AQ205" s="281"/>
      <c r="AR205" s="296" t="s">
        <v>1715</v>
      </c>
      <c r="AS205" s="297" t="s">
        <v>1716</v>
      </c>
      <c r="AT205" s="333">
        <v>0</v>
      </c>
      <c r="AU205"/>
    </row>
    <row r="206" spans="1:47" s="4" customFormat="1" x14ac:dyDescent="0.25">
      <c r="A206" s="13" t="s">
        <v>314</v>
      </c>
      <c r="B206" s="1" t="s">
        <v>315</v>
      </c>
      <c r="C206" s="247">
        <v>11300000</v>
      </c>
      <c r="D206" s="182">
        <v>800000</v>
      </c>
      <c r="E206" s="182">
        <v>0</v>
      </c>
      <c r="F206" s="182">
        <v>0</v>
      </c>
      <c r="G206" s="182">
        <v>0</v>
      </c>
      <c r="H206" s="182">
        <f t="shared" si="122"/>
        <v>800000</v>
      </c>
      <c r="I206" s="182">
        <v>0</v>
      </c>
      <c r="J206" s="182">
        <v>0</v>
      </c>
      <c r="K206" s="182">
        <f t="shared" si="123"/>
        <v>800000</v>
      </c>
      <c r="L206" s="182">
        <v>0</v>
      </c>
      <c r="M206" s="182">
        <v>0</v>
      </c>
      <c r="N206" s="182">
        <f t="shared" si="126"/>
        <v>0</v>
      </c>
      <c r="O206" s="182">
        <v>0</v>
      </c>
      <c r="P206" s="182">
        <v>0</v>
      </c>
      <c r="Q206" s="182">
        <f t="shared" si="130"/>
        <v>0</v>
      </c>
      <c r="R206" s="182">
        <f t="shared" si="124"/>
        <v>800000</v>
      </c>
      <c r="S206" s="182">
        <f t="shared" si="131"/>
        <v>0</v>
      </c>
      <c r="T206"/>
      <c r="U206" s="335" t="s">
        <v>314</v>
      </c>
      <c r="V206" s="385" t="s">
        <v>315</v>
      </c>
      <c r="W206" s="387">
        <v>800000</v>
      </c>
      <c r="X206" s="387">
        <v>0</v>
      </c>
      <c r="Y206" s="387">
        <v>0</v>
      </c>
      <c r="Z206" s="387">
        <v>0</v>
      </c>
      <c r="AA206" s="387">
        <v>0</v>
      </c>
      <c r="AB206" s="387">
        <v>0</v>
      </c>
      <c r="AC206" s="387">
        <v>39099800</v>
      </c>
      <c r="AD206" s="387">
        <v>19291750</v>
      </c>
      <c r="AE206" s="387">
        <v>19808050</v>
      </c>
      <c r="AF206" s="387">
        <v>3410600</v>
      </c>
      <c r="AG206" s="387">
        <v>15881150</v>
      </c>
      <c r="AH206" s="387">
        <v>29291750</v>
      </c>
      <c r="AI206" s="387">
        <v>10000000</v>
      </c>
      <c r="AJ206" s="387">
        <v>9808050</v>
      </c>
      <c r="AK206" s="387">
        <v>0</v>
      </c>
      <c r="AL206" s="278"/>
      <c r="AM206" s="182"/>
      <c r="AN206" s="182"/>
      <c r="AO206" s="182"/>
      <c r="AP206" s="182"/>
      <c r="AQ206"/>
      <c r="AR206" s="296" t="s">
        <v>284</v>
      </c>
      <c r="AS206" s="297" t="s">
        <v>285</v>
      </c>
      <c r="AT206" s="333">
        <v>343269400</v>
      </c>
      <c r="AU206"/>
    </row>
    <row r="207" spans="1:47" x14ac:dyDescent="0.25">
      <c r="A207" s="13" t="s">
        <v>316</v>
      </c>
      <c r="B207" s="1" t="s">
        <v>317</v>
      </c>
      <c r="C207" s="247">
        <v>0</v>
      </c>
      <c r="D207" s="182">
        <v>5000000</v>
      </c>
      <c r="E207" s="182">
        <v>0</v>
      </c>
      <c r="F207" s="182">
        <v>0</v>
      </c>
      <c r="G207" s="182">
        <v>0</v>
      </c>
      <c r="H207" s="182">
        <f t="shared" si="122"/>
        <v>5000000</v>
      </c>
      <c r="I207" s="182">
        <v>0</v>
      </c>
      <c r="J207" s="182">
        <v>0</v>
      </c>
      <c r="K207" s="182">
        <f t="shared" si="123"/>
        <v>5000000</v>
      </c>
      <c r="L207" s="182">
        <v>0</v>
      </c>
      <c r="M207" s="182">
        <v>0</v>
      </c>
      <c r="N207" s="182">
        <f t="shared" si="126"/>
        <v>0</v>
      </c>
      <c r="O207" s="182">
        <v>0</v>
      </c>
      <c r="P207" s="182">
        <v>0</v>
      </c>
      <c r="Q207" s="182">
        <f t="shared" si="130"/>
        <v>0</v>
      </c>
      <c r="R207" s="182">
        <f t="shared" si="124"/>
        <v>5000000</v>
      </c>
      <c r="S207" s="182">
        <f t="shared" si="131"/>
        <v>0</v>
      </c>
      <c r="U207" s="335" t="s">
        <v>316</v>
      </c>
      <c r="V207" s="385" t="s">
        <v>317</v>
      </c>
      <c r="W207" s="387">
        <v>5000000</v>
      </c>
      <c r="X207" s="387">
        <v>0</v>
      </c>
      <c r="Y207" s="387">
        <v>0</v>
      </c>
      <c r="Z207" s="387">
        <v>0</v>
      </c>
      <c r="AA207" s="387">
        <v>0</v>
      </c>
      <c r="AB207" s="387">
        <v>0</v>
      </c>
      <c r="AC207" s="387">
        <v>360246000</v>
      </c>
      <c r="AD207" s="387">
        <v>58641500</v>
      </c>
      <c r="AE207" s="387">
        <v>301604500</v>
      </c>
      <c r="AF207" s="387">
        <v>22821828.77</v>
      </c>
      <c r="AG207" s="387">
        <v>35819671.230000004</v>
      </c>
      <c r="AH207" s="387">
        <v>68512092</v>
      </c>
      <c r="AI207" s="387">
        <v>9870592</v>
      </c>
      <c r="AJ207" s="387">
        <v>291733908</v>
      </c>
      <c r="AK207" s="387">
        <v>0</v>
      </c>
      <c r="AL207" s="10"/>
      <c r="AM207" s="10">
        <f>+AM209+AM220+AM226+AM234+AM242+AM250+AM255+AM263</f>
        <v>0</v>
      </c>
      <c r="AN207" s="10">
        <f>+AN209+AN220+AN226+AN234+AN242+AN250+AN255+AN263</f>
        <v>0</v>
      </c>
      <c r="AO207" s="10">
        <f>+AO209+AO220+AO226+AO234+AO242+AO250+AO255+AO263</f>
        <v>0</v>
      </c>
      <c r="AP207" s="10"/>
      <c r="AQ207" s="4"/>
      <c r="AR207" s="294" t="s">
        <v>286</v>
      </c>
      <c r="AS207" s="295" t="s">
        <v>287</v>
      </c>
      <c r="AT207" s="332">
        <f>+AT208+AT209+AT220+AT226+AT234+AT242+AT250+AT255</f>
        <v>703151346.00999999</v>
      </c>
    </row>
    <row r="208" spans="1:47" x14ac:dyDescent="0.25">
      <c r="A208" s="13" t="s">
        <v>318</v>
      </c>
      <c r="B208" s="1" t="s">
        <v>319</v>
      </c>
      <c r="C208" s="247">
        <v>150000000</v>
      </c>
      <c r="D208" s="182">
        <v>200000000</v>
      </c>
      <c r="E208" s="182">
        <v>0</v>
      </c>
      <c r="F208" s="182">
        <v>0</v>
      </c>
      <c r="G208" s="182">
        <v>0</v>
      </c>
      <c r="H208" s="182">
        <f t="shared" si="122"/>
        <v>200000000</v>
      </c>
      <c r="I208" s="182">
        <v>0</v>
      </c>
      <c r="J208" s="182">
        <v>180000000</v>
      </c>
      <c r="K208" s="182">
        <f t="shared" si="123"/>
        <v>20000000</v>
      </c>
      <c r="L208" s="182">
        <v>22455979</v>
      </c>
      <c r="M208" s="182">
        <v>68574889</v>
      </c>
      <c r="N208" s="182">
        <f t="shared" si="126"/>
        <v>111425111</v>
      </c>
      <c r="O208" s="182">
        <v>0</v>
      </c>
      <c r="P208" s="182">
        <v>200000000</v>
      </c>
      <c r="Q208" s="182">
        <f t="shared" si="130"/>
        <v>20000000</v>
      </c>
      <c r="R208" s="182">
        <f t="shared" si="124"/>
        <v>0</v>
      </c>
      <c r="S208" s="182">
        <f t="shared" si="131"/>
        <v>68574889</v>
      </c>
      <c r="U208" s="335" t="s">
        <v>318</v>
      </c>
      <c r="V208" s="385" t="s">
        <v>319</v>
      </c>
      <c r="W208" s="387">
        <v>200000000</v>
      </c>
      <c r="X208" s="387">
        <v>0</v>
      </c>
      <c r="Y208" s="387">
        <v>0</v>
      </c>
      <c r="Z208" s="387">
        <v>0</v>
      </c>
      <c r="AA208" s="387">
        <v>0</v>
      </c>
      <c r="AB208" s="387">
        <v>2500000</v>
      </c>
      <c r="AC208" s="387">
        <v>35895021</v>
      </c>
      <c r="AD208" s="387">
        <v>30637743</v>
      </c>
      <c r="AE208" s="387">
        <v>5257278</v>
      </c>
      <c r="AF208" s="387">
        <v>337743</v>
      </c>
      <c r="AG208" s="387">
        <v>30300000</v>
      </c>
      <c r="AH208" s="387">
        <v>30637743</v>
      </c>
      <c r="AI208" s="387">
        <v>0</v>
      </c>
      <c r="AJ208" s="387">
        <v>5257278</v>
      </c>
      <c r="AK208" s="387">
        <v>0</v>
      </c>
      <c r="AL208" s="345"/>
      <c r="AM208" s="345"/>
      <c r="AN208" s="345"/>
      <c r="AO208" s="345"/>
      <c r="AP208" s="345"/>
      <c r="AQ208" s="339"/>
      <c r="AR208" s="296" t="s">
        <v>1717</v>
      </c>
      <c r="AS208" s="297" t="s">
        <v>1172</v>
      </c>
      <c r="AT208" s="333">
        <v>2131277</v>
      </c>
    </row>
    <row r="209" spans="1:47" s="4" customFormat="1" x14ac:dyDescent="0.25">
      <c r="A209" s="14" t="s">
        <v>320</v>
      </c>
      <c r="B209" s="9" t="s">
        <v>321</v>
      </c>
      <c r="C209" s="10">
        <f>+C210+C211+C212+C214+C213</f>
        <v>168172164.28</v>
      </c>
      <c r="D209" s="10">
        <f>+D210+D211+D212+D214+D213</f>
        <v>432990821</v>
      </c>
      <c r="E209" s="10">
        <f>+E210+E211+E212+E214</f>
        <v>0</v>
      </c>
      <c r="F209" s="10">
        <f>+F210+F211+F212+F214</f>
        <v>0</v>
      </c>
      <c r="G209" s="10">
        <f>+G210+G211+G212+G214</f>
        <v>0</v>
      </c>
      <c r="H209" s="10">
        <f t="shared" si="122"/>
        <v>432990821</v>
      </c>
      <c r="I209" s="10">
        <f>+I210+I211+I212+I214</f>
        <v>15164438</v>
      </c>
      <c r="J209" s="10">
        <f>+J210+J211+J212+J214</f>
        <v>102733043</v>
      </c>
      <c r="K209" s="10">
        <f t="shared" si="123"/>
        <v>330257778</v>
      </c>
      <c r="L209" s="10">
        <f>+L210+L211+L212+L214</f>
        <v>2007343</v>
      </c>
      <c r="M209" s="10">
        <f>+M210+M211+M212+M214</f>
        <v>23089511.75</v>
      </c>
      <c r="N209" s="10">
        <f t="shared" si="126"/>
        <v>79643531.25</v>
      </c>
      <c r="O209" s="10">
        <f>+O210+O211+O212+O214</f>
        <v>6362800</v>
      </c>
      <c r="P209" s="10">
        <f>+P210+P211+P212+P214</f>
        <v>108139243</v>
      </c>
      <c r="Q209" s="10">
        <f>+Q210+Q211+Q212+Q214</f>
        <v>5406200</v>
      </c>
      <c r="R209" s="10">
        <f t="shared" si="124"/>
        <v>324851578</v>
      </c>
      <c r="S209" s="10">
        <f t="shared" ref="S209:T209" si="147">+S210+S211+S212+S214</f>
        <v>23089511.75</v>
      </c>
      <c r="T209" s="10">
        <f t="shared" si="147"/>
        <v>0</v>
      </c>
      <c r="U209" s="335" t="s">
        <v>320</v>
      </c>
      <c r="V209" s="385" t="s">
        <v>321</v>
      </c>
      <c r="W209" s="387">
        <v>432990821</v>
      </c>
      <c r="X209" s="387">
        <v>0</v>
      </c>
      <c r="Y209" s="387">
        <v>0</v>
      </c>
      <c r="Z209" s="387">
        <v>0</v>
      </c>
      <c r="AA209" s="387">
        <v>0</v>
      </c>
      <c r="AB209" s="387">
        <v>0</v>
      </c>
      <c r="AC209" s="387">
        <v>250000</v>
      </c>
      <c r="AD209" s="387">
        <v>0</v>
      </c>
      <c r="AE209" s="387">
        <v>250000</v>
      </c>
      <c r="AF209" s="387">
        <v>0</v>
      </c>
      <c r="AG209" s="387">
        <v>0</v>
      </c>
      <c r="AH209" s="387">
        <v>0</v>
      </c>
      <c r="AI209" s="387">
        <v>0</v>
      </c>
      <c r="AJ209" s="387">
        <v>250000</v>
      </c>
      <c r="AK209" s="387">
        <v>0</v>
      </c>
      <c r="AL209" s="10"/>
      <c r="AM209" s="10">
        <f>+AM210+AM211+AM212+AM214+AM215+AM216+AM219</f>
        <v>0</v>
      </c>
      <c r="AN209" s="10">
        <f>+AN210+AN211+AN212+AN214+AN215+AN216+AN219</f>
        <v>0</v>
      </c>
      <c r="AO209" s="10">
        <f>+AO210+AO211+AO212+AO214+AO215+AO216+AO219</f>
        <v>0</v>
      </c>
      <c r="AP209" s="10"/>
      <c r="AR209" s="294" t="s">
        <v>288</v>
      </c>
      <c r="AS209" s="295" t="s">
        <v>289</v>
      </c>
      <c r="AT209" s="332">
        <f>SUM(AT210:AT216)</f>
        <v>122862951.04000001</v>
      </c>
    </row>
    <row r="210" spans="1:47" x14ac:dyDescent="0.25">
      <c r="A210" s="13" t="s">
        <v>322</v>
      </c>
      <c r="B210" s="1" t="s">
        <v>323</v>
      </c>
      <c r="C210" s="247">
        <v>21880267</v>
      </c>
      <c r="D210" s="182">
        <v>39099800</v>
      </c>
      <c r="E210" s="182">
        <v>0</v>
      </c>
      <c r="F210" s="182">
        <v>0</v>
      </c>
      <c r="G210" s="182">
        <v>0</v>
      </c>
      <c r="H210" s="182">
        <f t="shared" si="122"/>
        <v>39099800</v>
      </c>
      <c r="I210" s="182">
        <v>0</v>
      </c>
      <c r="J210" s="182">
        <v>18410600</v>
      </c>
      <c r="K210" s="182">
        <f t="shared" si="123"/>
        <v>20689200</v>
      </c>
      <c r="L210" s="182">
        <v>0</v>
      </c>
      <c r="M210" s="182">
        <v>3410600</v>
      </c>
      <c r="N210" s="182">
        <f t="shared" si="126"/>
        <v>15000000</v>
      </c>
      <c r="O210" s="182">
        <v>0</v>
      </c>
      <c r="P210" s="182">
        <v>18410600</v>
      </c>
      <c r="Q210" s="182">
        <f t="shared" si="130"/>
        <v>0</v>
      </c>
      <c r="R210" s="182">
        <f t="shared" si="124"/>
        <v>20689200</v>
      </c>
      <c r="S210" s="182">
        <f t="shared" si="131"/>
        <v>3410600</v>
      </c>
      <c r="U210" s="335" t="s">
        <v>322</v>
      </c>
      <c r="V210" s="385" t="s">
        <v>323</v>
      </c>
      <c r="W210" s="387">
        <v>39099800</v>
      </c>
      <c r="X210" s="387">
        <v>0</v>
      </c>
      <c r="Y210" s="387">
        <v>0</v>
      </c>
      <c r="Z210" s="387">
        <v>0</v>
      </c>
      <c r="AA210" s="387">
        <v>0</v>
      </c>
      <c r="AB210" s="387">
        <v>2500000</v>
      </c>
      <c r="AC210" s="387">
        <v>38800000</v>
      </c>
      <c r="AD210" s="387">
        <v>1391000</v>
      </c>
      <c r="AE210" s="387">
        <v>37409000</v>
      </c>
      <c r="AF210" s="387">
        <v>591000</v>
      </c>
      <c r="AG210" s="387">
        <v>800000</v>
      </c>
      <c r="AH210" s="387">
        <v>1391000</v>
      </c>
      <c r="AI210" s="387">
        <v>0</v>
      </c>
      <c r="AJ210" s="387">
        <v>37409000</v>
      </c>
      <c r="AK210" s="387">
        <v>0</v>
      </c>
      <c r="AL210" s="278"/>
      <c r="AM210" s="182"/>
      <c r="AN210" s="182"/>
      <c r="AO210" s="182"/>
      <c r="AP210" s="182"/>
      <c r="AR210" s="296" t="s">
        <v>290</v>
      </c>
      <c r="AS210" s="297" t="s">
        <v>291</v>
      </c>
      <c r="AT210" s="333">
        <v>47952009.530000001</v>
      </c>
    </row>
    <row r="211" spans="1:47" x14ac:dyDescent="0.25">
      <c r="A211" s="13" t="s">
        <v>324</v>
      </c>
      <c r="B211" s="1" t="s">
        <v>325</v>
      </c>
      <c r="C211" s="247">
        <v>136846117.28</v>
      </c>
      <c r="D211" s="182">
        <v>360246000</v>
      </c>
      <c r="E211" s="182">
        <v>0</v>
      </c>
      <c r="F211" s="182">
        <v>0</v>
      </c>
      <c r="G211" s="182">
        <v>0</v>
      </c>
      <c r="H211" s="182">
        <f t="shared" si="122"/>
        <v>360246000</v>
      </c>
      <c r="I211" s="182">
        <v>15164438</v>
      </c>
      <c r="J211" s="182">
        <v>53984700</v>
      </c>
      <c r="K211" s="182">
        <f t="shared" si="123"/>
        <v>306261300</v>
      </c>
      <c r="L211" s="182">
        <v>1669600</v>
      </c>
      <c r="M211" s="182">
        <v>19341168.75</v>
      </c>
      <c r="N211" s="182">
        <f t="shared" si="126"/>
        <v>34643531.25</v>
      </c>
      <c r="O211" s="182">
        <v>6362800</v>
      </c>
      <c r="P211" s="182">
        <v>59390900</v>
      </c>
      <c r="Q211" s="182">
        <f t="shared" si="130"/>
        <v>5406200</v>
      </c>
      <c r="R211" s="182">
        <f t="shared" si="124"/>
        <v>300855100</v>
      </c>
      <c r="S211" s="182">
        <f t="shared" si="131"/>
        <v>19341168.75</v>
      </c>
      <c r="U211" s="335" t="s">
        <v>324</v>
      </c>
      <c r="V211" s="385" t="s">
        <v>325</v>
      </c>
      <c r="W211" s="387">
        <v>360246000</v>
      </c>
      <c r="X211" s="387">
        <v>0</v>
      </c>
      <c r="Y211" s="387">
        <v>0</v>
      </c>
      <c r="Z211" s="387">
        <v>0</v>
      </c>
      <c r="AA211" s="387">
        <v>0</v>
      </c>
      <c r="AB211" s="387">
        <v>0</v>
      </c>
      <c r="AC211" s="387">
        <v>20000000</v>
      </c>
      <c r="AD211" s="387">
        <v>0</v>
      </c>
      <c r="AE211" s="387">
        <v>20000000</v>
      </c>
      <c r="AF211" s="387">
        <v>0</v>
      </c>
      <c r="AG211" s="387">
        <v>0</v>
      </c>
      <c r="AH211" s="387">
        <v>0</v>
      </c>
      <c r="AI211" s="387">
        <v>0</v>
      </c>
      <c r="AJ211" s="387">
        <v>20000000</v>
      </c>
      <c r="AK211" s="387">
        <v>0</v>
      </c>
      <c r="AL211" s="278"/>
      <c r="AM211" s="182"/>
      <c r="AN211" s="182"/>
      <c r="AO211" s="182"/>
      <c r="AP211" s="182"/>
      <c r="AR211" s="296" t="s">
        <v>292</v>
      </c>
      <c r="AS211" s="297" t="s">
        <v>293</v>
      </c>
      <c r="AT211" s="333">
        <v>62703000</v>
      </c>
    </row>
    <row r="212" spans="1:47" s="4" customFormat="1" x14ac:dyDescent="0.25">
      <c r="A212" s="13" t="s">
        <v>326</v>
      </c>
      <c r="B212" s="1" t="s">
        <v>327</v>
      </c>
      <c r="C212" s="247">
        <v>4445780</v>
      </c>
      <c r="D212" s="182">
        <v>33395021</v>
      </c>
      <c r="E212" s="182">
        <v>0</v>
      </c>
      <c r="F212" s="182">
        <v>0</v>
      </c>
      <c r="G212" s="182">
        <v>0</v>
      </c>
      <c r="H212" s="182">
        <f t="shared" si="122"/>
        <v>33395021</v>
      </c>
      <c r="I212" s="182">
        <v>0</v>
      </c>
      <c r="J212" s="182">
        <v>30337743</v>
      </c>
      <c r="K212" s="182">
        <f t="shared" si="123"/>
        <v>3057278</v>
      </c>
      <c r="L212" s="182">
        <v>337743</v>
      </c>
      <c r="M212" s="182">
        <v>337743</v>
      </c>
      <c r="N212" s="182">
        <f t="shared" si="126"/>
        <v>30000000</v>
      </c>
      <c r="O212" s="182">
        <v>0</v>
      </c>
      <c r="P212" s="182">
        <v>30337743</v>
      </c>
      <c r="Q212" s="182">
        <f t="shared" si="130"/>
        <v>0</v>
      </c>
      <c r="R212" s="182">
        <f t="shared" si="124"/>
        <v>3057278</v>
      </c>
      <c r="S212" s="182">
        <f t="shared" si="131"/>
        <v>337743</v>
      </c>
      <c r="T212"/>
      <c r="U212" s="335" t="s">
        <v>326</v>
      </c>
      <c r="V212" s="385" t="s">
        <v>327</v>
      </c>
      <c r="W212" s="387">
        <v>33395021</v>
      </c>
      <c r="X212" s="387">
        <v>0</v>
      </c>
      <c r="Y212" s="387">
        <v>0</v>
      </c>
      <c r="Z212" s="387">
        <v>0</v>
      </c>
      <c r="AA212" s="387">
        <v>0</v>
      </c>
      <c r="AB212" s="387">
        <v>2500000</v>
      </c>
      <c r="AC212" s="387">
        <v>18800000</v>
      </c>
      <c r="AD212" s="387">
        <v>1391000</v>
      </c>
      <c r="AE212" s="387">
        <v>17409000</v>
      </c>
      <c r="AF212" s="387">
        <v>591000</v>
      </c>
      <c r="AG212" s="387">
        <v>800000</v>
      </c>
      <c r="AH212" s="387">
        <v>1391000</v>
      </c>
      <c r="AI212" s="387">
        <v>0</v>
      </c>
      <c r="AJ212" s="387">
        <v>17409000</v>
      </c>
      <c r="AK212" s="387">
        <v>0</v>
      </c>
      <c r="AL212" s="278"/>
      <c r="AM212" s="182"/>
      <c r="AN212" s="182"/>
      <c r="AO212" s="182"/>
      <c r="AP212" s="182"/>
      <c r="AQ212"/>
      <c r="AR212" s="296" t="s">
        <v>294</v>
      </c>
      <c r="AS212" s="297" t="s">
        <v>295</v>
      </c>
      <c r="AT212" s="333">
        <v>0</v>
      </c>
    </row>
    <row r="213" spans="1:47" x14ac:dyDescent="0.25">
      <c r="A213" s="296" t="s">
        <v>1723</v>
      </c>
      <c r="B213" s="297" t="s">
        <v>1194</v>
      </c>
      <c r="C213" s="357">
        <v>0</v>
      </c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81"/>
      <c r="U213" s="335"/>
      <c r="V213" s="385"/>
      <c r="W213" s="387"/>
      <c r="X213" s="387"/>
      <c r="Y213" s="387"/>
      <c r="Z213" s="387"/>
      <c r="AA213" s="387"/>
      <c r="AB213" s="387"/>
      <c r="AC213" s="387"/>
      <c r="AD213" s="387"/>
      <c r="AE213" s="387"/>
      <c r="AF213" s="387"/>
      <c r="AG213" s="387"/>
      <c r="AH213" s="387"/>
      <c r="AI213" s="387"/>
      <c r="AJ213" s="387"/>
      <c r="AK213" s="387"/>
      <c r="AL213" s="278"/>
      <c r="AM213" s="247"/>
      <c r="AN213" s="247"/>
      <c r="AO213" s="247"/>
      <c r="AP213" s="247"/>
      <c r="AQ213" s="383"/>
      <c r="AR213" s="296"/>
      <c r="AS213" s="297"/>
      <c r="AT213" s="333"/>
      <c r="AU213" s="4"/>
    </row>
    <row r="214" spans="1:47" s="4" customFormat="1" x14ac:dyDescent="0.25">
      <c r="A214" s="13" t="s">
        <v>328</v>
      </c>
      <c r="B214" s="1" t="s">
        <v>329</v>
      </c>
      <c r="C214" s="247">
        <v>5000000</v>
      </c>
      <c r="D214" s="182">
        <v>250000</v>
      </c>
      <c r="E214" s="182">
        <v>0</v>
      </c>
      <c r="F214" s="182">
        <v>0</v>
      </c>
      <c r="G214" s="182">
        <v>0</v>
      </c>
      <c r="H214" s="182">
        <f t="shared" si="122"/>
        <v>250000</v>
      </c>
      <c r="I214" s="182">
        <v>0</v>
      </c>
      <c r="J214" s="182">
        <v>0</v>
      </c>
      <c r="K214" s="182">
        <f t="shared" si="123"/>
        <v>250000</v>
      </c>
      <c r="L214" s="182">
        <v>0</v>
      </c>
      <c r="M214" s="182">
        <v>0</v>
      </c>
      <c r="N214" s="182">
        <f t="shared" si="126"/>
        <v>0</v>
      </c>
      <c r="O214" s="182">
        <v>0</v>
      </c>
      <c r="P214" s="182">
        <v>0</v>
      </c>
      <c r="Q214" s="182">
        <f t="shared" si="130"/>
        <v>0</v>
      </c>
      <c r="R214" s="182">
        <f t="shared" si="124"/>
        <v>250000</v>
      </c>
      <c r="S214" s="182">
        <f t="shared" si="131"/>
        <v>0</v>
      </c>
      <c r="T214"/>
      <c r="U214" s="335" t="s">
        <v>328</v>
      </c>
      <c r="V214" s="385" t="s">
        <v>329</v>
      </c>
      <c r="W214" s="387">
        <v>250000</v>
      </c>
      <c r="X214" s="387">
        <v>0</v>
      </c>
      <c r="Y214" s="387">
        <v>0</v>
      </c>
      <c r="Z214" s="387">
        <v>0</v>
      </c>
      <c r="AA214" s="387">
        <v>0</v>
      </c>
      <c r="AB214" s="387">
        <v>2500000</v>
      </c>
      <c r="AC214" s="387">
        <v>45500000</v>
      </c>
      <c r="AD214" s="387">
        <v>4300000</v>
      </c>
      <c r="AE214" s="387">
        <v>41200000</v>
      </c>
      <c r="AF214" s="387">
        <v>4000000</v>
      </c>
      <c r="AG214" s="387">
        <v>300000</v>
      </c>
      <c r="AH214" s="387">
        <v>4300000</v>
      </c>
      <c r="AI214" s="387">
        <v>0</v>
      </c>
      <c r="AJ214" s="387">
        <v>41200000</v>
      </c>
      <c r="AK214" s="387">
        <v>0</v>
      </c>
      <c r="AL214" s="278"/>
      <c r="AM214" s="182"/>
      <c r="AN214" s="182"/>
      <c r="AO214" s="182"/>
      <c r="AP214" s="182"/>
      <c r="AQ214"/>
      <c r="AR214" s="296" t="s">
        <v>296</v>
      </c>
      <c r="AS214" s="297" t="s">
        <v>297</v>
      </c>
      <c r="AT214" s="333">
        <v>0</v>
      </c>
    </row>
    <row r="215" spans="1:47" x14ac:dyDescent="0.25">
      <c r="A215" s="14" t="s">
        <v>330</v>
      </c>
      <c r="B215" s="9" t="s">
        <v>331</v>
      </c>
      <c r="C215" s="10">
        <f>+C216+C219+C217+C218</f>
        <v>30703503.490000002</v>
      </c>
      <c r="D215" s="10">
        <f>+D216+D219+D217+D218</f>
        <v>36300000</v>
      </c>
      <c r="E215" s="10">
        <f>+E216+E219</f>
        <v>0</v>
      </c>
      <c r="F215" s="10">
        <f>+F216+F219</f>
        <v>0</v>
      </c>
      <c r="G215" s="10">
        <f>+G216+G219</f>
        <v>0</v>
      </c>
      <c r="H215" s="10">
        <f t="shared" si="122"/>
        <v>36300000</v>
      </c>
      <c r="I215" s="10">
        <f>+I216+I219</f>
        <v>0</v>
      </c>
      <c r="J215" s="10">
        <f>+J216+J219</f>
        <v>591000</v>
      </c>
      <c r="K215" s="10">
        <f t="shared" si="123"/>
        <v>35709000</v>
      </c>
      <c r="L215" s="10">
        <f>+L216+L219</f>
        <v>0</v>
      </c>
      <c r="M215" s="10">
        <f>+M216+M219</f>
        <v>591000</v>
      </c>
      <c r="N215" s="10">
        <f t="shared" si="126"/>
        <v>0</v>
      </c>
      <c r="O215" s="10">
        <f>+O216+O219</f>
        <v>0</v>
      </c>
      <c r="P215" s="10">
        <f>+P216+P219</f>
        <v>591000</v>
      </c>
      <c r="Q215" s="10">
        <f>+Q216+Q219</f>
        <v>0</v>
      </c>
      <c r="R215" s="10">
        <f t="shared" si="124"/>
        <v>35709000</v>
      </c>
      <c r="S215" s="10">
        <f t="shared" ref="S215:T215" si="148">+S216+S219</f>
        <v>591000</v>
      </c>
      <c r="T215" s="10">
        <f t="shared" si="148"/>
        <v>0</v>
      </c>
      <c r="U215" s="335" t="s">
        <v>330</v>
      </c>
      <c r="V215" s="385" t="s">
        <v>331</v>
      </c>
      <c r="W215" s="387">
        <v>36300000</v>
      </c>
      <c r="X215" s="387">
        <v>0</v>
      </c>
      <c r="Y215" s="387">
        <v>0</v>
      </c>
      <c r="Z215" s="387">
        <v>0</v>
      </c>
      <c r="AA215" s="387">
        <v>0</v>
      </c>
      <c r="AB215" s="387">
        <v>2500000</v>
      </c>
      <c r="AC215" s="387">
        <v>5500000</v>
      </c>
      <c r="AD215" s="387">
        <v>300000</v>
      </c>
      <c r="AE215" s="387">
        <v>5200000</v>
      </c>
      <c r="AF215" s="387">
        <v>0</v>
      </c>
      <c r="AG215" s="387">
        <v>300000</v>
      </c>
      <c r="AH215" s="387">
        <v>300000</v>
      </c>
      <c r="AI215" s="387">
        <v>0</v>
      </c>
      <c r="AJ215" s="387">
        <v>5200000</v>
      </c>
      <c r="AK215" s="387">
        <v>0</v>
      </c>
      <c r="AL215" s="278"/>
      <c r="AM215" s="182"/>
      <c r="AN215" s="182"/>
      <c r="AO215" s="182"/>
      <c r="AP215" s="182"/>
      <c r="AR215" s="296" t="s">
        <v>298</v>
      </c>
      <c r="AS215" s="297" t="s">
        <v>299</v>
      </c>
      <c r="AT215" s="333">
        <v>4800000</v>
      </c>
    </row>
    <row r="216" spans="1:47" s="4" customFormat="1" x14ac:dyDescent="0.25">
      <c r="A216" s="13" t="s">
        <v>332</v>
      </c>
      <c r="B216" s="1" t="s">
        <v>333</v>
      </c>
      <c r="C216" s="247">
        <v>0</v>
      </c>
      <c r="D216" s="182">
        <v>20000000</v>
      </c>
      <c r="E216" s="182">
        <v>0</v>
      </c>
      <c r="F216" s="182">
        <v>0</v>
      </c>
      <c r="G216" s="182">
        <v>0</v>
      </c>
      <c r="H216" s="182">
        <f t="shared" si="122"/>
        <v>20000000</v>
      </c>
      <c r="I216" s="182">
        <v>0</v>
      </c>
      <c r="J216" s="182">
        <v>0</v>
      </c>
      <c r="K216" s="182">
        <f t="shared" si="123"/>
        <v>20000000</v>
      </c>
      <c r="L216" s="182">
        <v>0</v>
      </c>
      <c r="M216" s="182">
        <v>0</v>
      </c>
      <c r="N216" s="182">
        <f t="shared" si="126"/>
        <v>0</v>
      </c>
      <c r="O216" s="182">
        <v>0</v>
      </c>
      <c r="P216" s="182">
        <v>0</v>
      </c>
      <c r="Q216" s="182">
        <f t="shared" si="130"/>
        <v>0</v>
      </c>
      <c r="R216" s="182">
        <f t="shared" si="124"/>
        <v>20000000</v>
      </c>
      <c r="S216" s="182">
        <f t="shared" si="131"/>
        <v>0</v>
      </c>
      <c r="T216"/>
      <c r="U216" s="335" t="s">
        <v>332</v>
      </c>
      <c r="V216" s="385" t="s">
        <v>333</v>
      </c>
      <c r="W216" s="387">
        <v>20000000</v>
      </c>
      <c r="X216" s="387">
        <v>0</v>
      </c>
      <c r="Y216" s="387">
        <v>0</v>
      </c>
      <c r="Z216" s="387">
        <v>0</v>
      </c>
      <c r="AA216" s="387">
        <v>0</v>
      </c>
      <c r="AB216" s="387">
        <v>0</v>
      </c>
      <c r="AC216" s="387">
        <v>40000000</v>
      </c>
      <c r="AD216" s="387">
        <v>4000000</v>
      </c>
      <c r="AE216" s="387">
        <v>36000000</v>
      </c>
      <c r="AF216" s="387">
        <v>4000000</v>
      </c>
      <c r="AG216" s="387">
        <v>0</v>
      </c>
      <c r="AH216" s="387">
        <v>4000000</v>
      </c>
      <c r="AI216" s="387">
        <v>0</v>
      </c>
      <c r="AJ216" s="387">
        <v>36000000</v>
      </c>
      <c r="AK216" s="387">
        <v>0</v>
      </c>
      <c r="AL216" s="278"/>
      <c r="AM216" s="182"/>
      <c r="AN216" s="182"/>
      <c r="AO216" s="182"/>
      <c r="AP216" s="182"/>
      <c r="AQ216"/>
      <c r="AR216" s="296" t="s">
        <v>300</v>
      </c>
      <c r="AS216" s="297" t="s">
        <v>301</v>
      </c>
      <c r="AT216" s="333">
        <v>7407941.5099999998</v>
      </c>
      <c r="AU216"/>
    </row>
    <row r="217" spans="1:47" s="4" customFormat="1" x14ac:dyDescent="0.25">
      <c r="A217" s="296" t="s">
        <v>1724</v>
      </c>
      <c r="B217" s="297" t="s">
        <v>1196</v>
      </c>
      <c r="C217" s="357">
        <v>0</v>
      </c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81"/>
      <c r="U217" s="335"/>
      <c r="V217" s="385"/>
      <c r="W217" s="387"/>
      <c r="X217" s="387"/>
      <c r="Y217" s="387"/>
      <c r="Z217" s="387"/>
      <c r="AA217" s="387"/>
      <c r="AB217" s="387"/>
      <c r="AC217" s="387"/>
      <c r="AD217" s="387"/>
      <c r="AE217" s="387"/>
      <c r="AF217" s="387"/>
      <c r="AG217" s="387"/>
      <c r="AH217" s="387"/>
      <c r="AI217" s="387"/>
      <c r="AJ217" s="387"/>
      <c r="AK217" s="387"/>
      <c r="AL217" s="278"/>
      <c r="AM217" s="247"/>
      <c r="AN217" s="247"/>
      <c r="AO217" s="247"/>
      <c r="AP217" s="247"/>
      <c r="AQ217" s="383"/>
      <c r="AR217" s="296"/>
      <c r="AS217" s="297"/>
      <c r="AT217" s="333"/>
      <c r="AU217" s="383"/>
    </row>
    <row r="218" spans="1:47" s="4" customFormat="1" x14ac:dyDescent="0.25">
      <c r="A218" s="296" t="s">
        <v>1725</v>
      </c>
      <c r="B218" s="297" t="s">
        <v>1197</v>
      </c>
      <c r="C218" s="357">
        <v>9310088.4900000002</v>
      </c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81"/>
      <c r="U218" s="335"/>
      <c r="V218" s="385"/>
      <c r="W218" s="387"/>
      <c r="X218" s="387"/>
      <c r="Y218" s="387"/>
      <c r="Z218" s="387"/>
      <c r="AA218" s="387"/>
      <c r="AB218" s="387"/>
      <c r="AC218" s="387"/>
      <c r="AD218" s="387"/>
      <c r="AE218" s="387"/>
      <c r="AF218" s="387"/>
      <c r="AG218" s="387"/>
      <c r="AH218" s="387"/>
      <c r="AI218" s="387"/>
      <c r="AJ218" s="387"/>
      <c r="AK218" s="387"/>
      <c r="AL218" s="278"/>
      <c r="AM218" s="247"/>
      <c r="AN218" s="247"/>
      <c r="AO218" s="247"/>
      <c r="AP218" s="247"/>
      <c r="AQ218" s="383"/>
      <c r="AR218" s="296"/>
      <c r="AS218" s="297"/>
      <c r="AT218" s="333"/>
      <c r="AU218" s="383"/>
    </row>
    <row r="219" spans="1:47" x14ac:dyDescent="0.25">
      <c r="A219" s="13" t="s">
        <v>334</v>
      </c>
      <c r="B219" s="1" t="s">
        <v>335</v>
      </c>
      <c r="C219" s="247">
        <v>21393415</v>
      </c>
      <c r="D219" s="182">
        <v>16300000</v>
      </c>
      <c r="E219" s="182">
        <v>0</v>
      </c>
      <c r="F219" s="182">
        <v>0</v>
      </c>
      <c r="G219" s="182">
        <v>0</v>
      </c>
      <c r="H219" s="182">
        <f t="shared" si="122"/>
        <v>16300000</v>
      </c>
      <c r="I219" s="182">
        <v>0</v>
      </c>
      <c r="J219" s="182">
        <v>591000</v>
      </c>
      <c r="K219" s="182">
        <f t="shared" si="123"/>
        <v>15709000</v>
      </c>
      <c r="L219" s="182">
        <v>0</v>
      </c>
      <c r="M219" s="182">
        <v>591000</v>
      </c>
      <c r="N219" s="182">
        <f t="shared" si="126"/>
        <v>0</v>
      </c>
      <c r="O219" s="182">
        <v>0</v>
      </c>
      <c r="P219" s="182">
        <v>591000</v>
      </c>
      <c r="Q219" s="182">
        <f t="shared" si="130"/>
        <v>0</v>
      </c>
      <c r="R219" s="182">
        <f t="shared" si="124"/>
        <v>15709000</v>
      </c>
      <c r="S219" s="182">
        <f t="shared" si="131"/>
        <v>591000</v>
      </c>
      <c r="U219" s="335" t="s">
        <v>334</v>
      </c>
      <c r="V219" s="385" t="s">
        <v>335</v>
      </c>
      <c r="W219" s="387">
        <v>16300000</v>
      </c>
      <c r="X219" s="387">
        <v>0</v>
      </c>
      <c r="Y219" s="387">
        <v>0</v>
      </c>
      <c r="Z219" s="387">
        <v>0</v>
      </c>
      <c r="AA219" s="387">
        <v>0</v>
      </c>
      <c r="AB219" s="387">
        <v>0</v>
      </c>
      <c r="AC219" s="387">
        <v>66154799</v>
      </c>
      <c r="AD219" s="387">
        <v>5004868</v>
      </c>
      <c r="AE219" s="387">
        <v>61149931</v>
      </c>
      <c r="AF219" s="387">
        <v>2374100</v>
      </c>
      <c r="AG219" s="387">
        <v>2630768</v>
      </c>
      <c r="AH219" s="387">
        <v>17004868</v>
      </c>
      <c r="AI219" s="387">
        <v>12000000</v>
      </c>
      <c r="AJ219" s="387">
        <v>49149931</v>
      </c>
      <c r="AK219" s="387">
        <v>0</v>
      </c>
      <c r="AL219" s="278"/>
      <c r="AM219" s="182"/>
      <c r="AN219" s="182"/>
      <c r="AO219" s="182"/>
      <c r="AP219" s="182"/>
      <c r="AR219" s="296"/>
      <c r="AS219" s="297"/>
      <c r="AT219" s="333"/>
      <c r="AU219" s="281"/>
    </row>
    <row r="220" spans="1:47" x14ac:dyDescent="0.25">
      <c r="A220" s="14" t="s">
        <v>336</v>
      </c>
      <c r="B220" s="9" t="s">
        <v>337</v>
      </c>
      <c r="C220" s="10">
        <f>+C221+C223+C222+C224</f>
        <v>7872748.6299999999</v>
      </c>
      <c r="D220" s="10">
        <f>+D221+D223+D222+D224</f>
        <v>43000000</v>
      </c>
      <c r="E220" s="10">
        <f>+E221+E223</f>
        <v>0</v>
      </c>
      <c r="F220" s="10">
        <f>+F221+F223</f>
        <v>0</v>
      </c>
      <c r="G220" s="10">
        <f>+G221+G223</f>
        <v>0</v>
      </c>
      <c r="H220" s="10">
        <f t="shared" si="122"/>
        <v>43000000</v>
      </c>
      <c r="I220" s="10">
        <f>+I221+I223</f>
        <v>0</v>
      </c>
      <c r="J220" s="10">
        <f>+J221+J223</f>
        <v>4000000</v>
      </c>
      <c r="K220" s="10">
        <f t="shared" si="123"/>
        <v>39000000</v>
      </c>
      <c r="L220" s="10">
        <f>+L221+L223</f>
        <v>0</v>
      </c>
      <c r="M220" s="10">
        <f>+M221+M223</f>
        <v>4000000</v>
      </c>
      <c r="N220" s="10">
        <f t="shared" si="126"/>
        <v>0</v>
      </c>
      <c r="O220" s="10">
        <f>+O221+O223</f>
        <v>0</v>
      </c>
      <c r="P220" s="10">
        <f>+P221+P223</f>
        <v>4000000</v>
      </c>
      <c r="Q220" s="10">
        <f>+Q221+Q223</f>
        <v>0</v>
      </c>
      <c r="R220" s="10">
        <f t="shared" si="124"/>
        <v>39000000</v>
      </c>
      <c r="S220" s="10">
        <f t="shared" ref="S220:AO250" si="149">+S221+S223</f>
        <v>4000000</v>
      </c>
      <c r="T220" s="10">
        <f t="shared" si="149"/>
        <v>0</v>
      </c>
      <c r="U220" s="335" t="s">
        <v>336</v>
      </c>
      <c r="V220" s="385" t="s">
        <v>337</v>
      </c>
      <c r="W220" s="387">
        <v>43000000</v>
      </c>
      <c r="X220" s="387">
        <v>0</v>
      </c>
      <c r="Y220" s="387">
        <v>0</v>
      </c>
      <c r="Z220" s="387">
        <v>0</v>
      </c>
      <c r="AA220" s="387">
        <v>0</v>
      </c>
      <c r="AB220" s="387">
        <v>0</v>
      </c>
      <c r="AC220" s="387">
        <v>24000000</v>
      </c>
      <c r="AD220" s="387">
        <v>2374100</v>
      </c>
      <c r="AE220" s="387">
        <v>21625900</v>
      </c>
      <c r="AF220" s="387">
        <v>2374100</v>
      </c>
      <c r="AG220" s="387">
        <v>0</v>
      </c>
      <c r="AH220" s="387">
        <v>4374100</v>
      </c>
      <c r="AI220" s="387">
        <v>2000000</v>
      </c>
      <c r="AJ220" s="387">
        <v>19625900</v>
      </c>
      <c r="AK220" s="387">
        <v>0</v>
      </c>
      <c r="AL220" s="10"/>
      <c r="AM220" s="10">
        <f t="shared" si="145"/>
        <v>0</v>
      </c>
      <c r="AN220" s="10">
        <f t="shared" si="145"/>
        <v>0</v>
      </c>
      <c r="AO220" s="10">
        <f t="shared" si="145"/>
        <v>0</v>
      </c>
      <c r="AP220" s="10"/>
      <c r="AQ220" s="4"/>
      <c r="AR220" s="294" t="s">
        <v>304</v>
      </c>
      <c r="AS220" s="295" t="s">
        <v>305</v>
      </c>
      <c r="AT220" s="332">
        <f>+AT221+AT223+AT225</f>
        <v>58136608.57</v>
      </c>
    </row>
    <row r="221" spans="1:47" x14ac:dyDescent="0.25">
      <c r="A221" s="13" t="s">
        <v>338</v>
      </c>
      <c r="B221" s="1" t="s">
        <v>339</v>
      </c>
      <c r="C221" s="247">
        <v>1000000</v>
      </c>
      <c r="D221" s="182">
        <v>3000000</v>
      </c>
      <c r="E221" s="182">
        <v>0</v>
      </c>
      <c r="F221" s="182">
        <v>0</v>
      </c>
      <c r="G221" s="182">
        <v>0</v>
      </c>
      <c r="H221" s="182">
        <f t="shared" si="122"/>
        <v>3000000</v>
      </c>
      <c r="I221" s="182">
        <v>0</v>
      </c>
      <c r="J221" s="182">
        <v>0</v>
      </c>
      <c r="K221" s="182">
        <f t="shared" si="123"/>
        <v>3000000</v>
      </c>
      <c r="L221" s="182">
        <v>0</v>
      </c>
      <c r="M221" s="182">
        <v>0</v>
      </c>
      <c r="N221" s="182">
        <f t="shared" si="126"/>
        <v>0</v>
      </c>
      <c r="O221" s="182">
        <v>0</v>
      </c>
      <c r="P221" s="182">
        <v>0</v>
      </c>
      <c r="Q221" s="182">
        <f t="shared" si="130"/>
        <v>0</v>
      </c>
      <c r="R221" s="182">
        <f t="shared" si="124"/>
        <v>3000000</v>
      </c>
      <c r="S221" s="182">
        <f t="shared" si="131"/>
        <v>0</v>
      </c>
      <c r="U221" s="335" t="s">
        <v>338</v>
      </c>
      <c r="V221" s="385" t="s">
        <v>339</v>
      </c>
      <c r="W221" s="387">
        <v>3000000</v>
      </c>
      <c r="X221" s="387">
        <v>0</v>
      </c>
      <c r="Y221" s="387">
        <v>0</v>
      </c>
      <c r="Z221" s="387">
        <v>0</v>
      </c>
      <c r="AA221" s="387">
        <v>0</v>
      </c>
      <c r="AB221" s="387">
        <v>0</v>
      </c>
      <c r="AC221" s="387">
        <v>4000000</v>
      </c>
      <c r="AD221" s="387">
        <v>0</v>
      </c>
      <c r="AE221" s="387">
        <v>4000000</v>
      </c>
      <c r="AF221" s="387">
        <v>0</v>
      </c>
      <c r="AG221" s="387">
        <v>0</v>
      </c>
      <c r="AH221" s="387">
        <v>2000000</v>
      </c>
      <c r="AI221" s="387">
        <v>2000000</v>
      </c>
      <c r="AJ221" s="387">
        <v>2000000</v>
      </c>
      <c r="AK221" s="387">
        <v>0</v>
      </c>
      <c r="AL221" s="278"/>
      <c r="AM221" s="182"/>
      <c r="AN221" s="182"/>
      <c r="AO221" s="182"/>
      <c r="AP221" s="182"/>
      <c r="AR221" s="296" t="s">
        <v>306</v>
      </c>
      <c r="AS221" s="297" t="s">
        <v>307</v>
      </c>
      <c r="AT221" s="333">
        <v>34536608.57</v>
      </c>
      <c r="AU221" s="4"/>
    </row>
    <row r="222" spans="1:47" x14ac:dyDescent="0.25">
      <c r="A222" s="296" t="s">
        <v>1726</v>
      </c>
      <c r="B222" s="297" t="s">
        <v>1199</v>
      </c>
      <c r="C222" s="357">
        <v>0</v>
      </c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81"/>
      <c r="U222" s="335"/>
      <c r="V222" s="385"/>
      <c r="W222" s="387"/>
      <c r="X222" s="387"/>
      <c r="Y222" s="387"/>
      <c r="Z222" s="387"/>
      <c r="AA222" s="387"/>
      <c r="AB222" s="387"/>
      <c r="AC222" s="387"/>
      <c r="AD222" s="387"/>
      <c r="AE222" s="387"/>
      <c r="AF222" s="387"/>
      <c r="AG222" s="387"/>
      <c r="AH222" s="387"/>
      <c r="AI222" s="387"/>
      <c r="AJ222" s="387"/>
      <c r="AK222" s="387"/>
      <c r="AL222" s="278"/>
      <c r="AM222" s="247"/>
      <c r="AN222" s="247"/>
      <c r="AO222" s="247"/>
      <c r="AP222" s="247"/>
      <c r="AQ222" s="383"/>
      <c r="AR222" s="296"/>
      <c r="AS222" s="297"/>
      <c r="AT222" s="333"/>
      <c r="AU222" s="4"/>
    </row>
    <row r="223" spans="1:47" s="4" customFormat="1" x14ac:dyDescent="0.25">
      <c r="A223" s="13" t="s">
        <v>340</v>
      </c>
      <c r="B223" s="1" t="s">
        <v>341</v>
      </c>
      <c r="C223" s="247">
        <v>6872748.6299999999</v>
      </c>
      <c r="D223" s="182">
        <v>40000000</v>
      </c>
      <c r="E223" s="182">
        <v>0</v>
      </c>
      <c r="F223" s="182">
        <v>0</v>
      </c>
      <c r="G223" s="182">
        <v>0</v>
      </c>
      <c r="H223" s="182">
        <f t="shared" si="122"/>
        <v>40000000</v>
      </c>
      <c r="I223" s="182">
        <v>0</v>
      </c>
      <c r="J223" s="182">
        <v>4000000</v>
      </c>
      <c r="K223" s="182">
        <f t="shared" si="123"/>
        <v>36000000</v>
      </c>
      <c r="L223" s="182">
        <v>0</v>
      </c>
      <c r="M223" s="182">
        <v>4000000</v>
      </c>
      <c r="N223" s="182">
        <f t="shared" si="126"/>
        <v>0</v>
      </c>
      <c r="O223" s="182">
        <v>0</v>
      </c>
      <c r="P223" s="182">
        <v>4000000</v>
      </c>
      <c r="Q223" s="182">
        <f t="shared" si="130"/>
        <v>0</v>
      </c>
      <c r="R223" s="182">
        <f t="shared" si="124"/>
        <v>36000000</v>
      </c>
      <c r="S223" s="182">
        <f t="shared" si="131"/>
        <v>4000000</v>
      </c>
      <c r="T223"/>
      <c r="U223" s="335" t="s">
        <v>340</v>
      </c>
      <c r="V223" s="385" t="s">
        <v>341</v>
      </c>
      <c r="W223" s="387">
        <v>40000000</v>
      </c>
      <c r="X223" s="387">
        <v>0</v>
      </c>
      <c r="Y223" s="387">
        <v>0</v>
      </c>
      <c r="Z223" s="387">
        <v>0</v>
      </c>
      <c r="AA223" s="387">
        <v>0</v>
      </c>
      <c r="AB223" s="387">
        <v>0</v>
      </c>
      <c r="AC223" s="387">
        <v>20000000</v>
      </c>
      <c r="AD223" s="387">
        <v>2374100</v>
      </c>
      <c r="AE223" s="387">
        <v>17625900</v>
      </c>
      <c r="AF223" s="387">
        <v>2374100</v>
      </c>
      <c r="AG223" s="387">
        <v>0</v>
      </c>
      <c r="AH223" s="387">
        <v>2374100</v>
      </c>
      <c r="AI223" s="387">
        <v>0</v>
      </c>
      <c r="AJ223" s="387">
        <v>17625900</v>
      </c>
      <c r="AK223" s="387">
        <v>0</v>
      </c>
      <c r="AL223" s="278"/>
      <c r="AM223" s="247"/>
      <c r="AN223" s="247"/>
      <c r="AO223" s="247"/>
      <c r="AP223" s="247"/>
      <c r="AQ223" s="281"/>
      <c r="AR223" s="296" t="s">
        <v>1718</v>
      </c>
      <c r="AS223" s="297" t="s">
        <v>1719</v>
      </c>
      <c r="AT223" s="333">
        <v>23600000</v>
      </c>
      <c r="AU223"/>
    </row>
    <row r="224" spans="1:47" x14ac:dyDescent="0.25">
      <c r="A224" s="296" t="s">
        <v>1726</v>
      </c>
      <c r="B224" s="297" t="s">
        <v>1199</v>
      </c>
      <c r="C224" s="357">
        <v>0</v>
      </c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81"/>
      <c r="U224" s="335"/>
      <c r="V224" s="385"/>
      <c r="W224" s="387"/>
      <c r="X224" s="387"/>
      <c r="Y224" s="387"/>
      <c r="Z224" s="387"/>
      <c r="AA224" s="387"/>
      <c r="AB224" s="387"/>
      <c r="AC224" s="387"/>
      <c r="AD224" s="387"/>
      <c r="AE224" s="387"/>
      <c r="AF224" s="387"/>
      <c r="AG224" s="387"/>
      <c r="AH224" s="387"/>
      <c r="AI224" s="387"/>
      <c r="AJ224" s="387"/>
      <c r="AK224" s="387"/>
      <c r="AL224" s="278"/>
      <c r="AM224" s="247"/>
      <c r="AN224" s="247"/>
      <c r="AO224" s="247"/>
      <c r="AP224" s="247"/>
      <c r="AQ224" s="383"/>
      <c r="AR224" s="296"/>
      <c r="AS224" s="297"/>
      <c r="AT224" s="333"/>
      <c r="AU224" s="383"/>
    </row>
    <row r="225" spans="1:47" x14ac:dyDescent="0.25">
      <c r="A225" s="14" t="s">
        <v>342</v>
      </c>
      <c r="B225" s="9" t="s">
        <v>343</v>
      </c>
      <c r="C225" s="10">
        <f>+C226+C231+C232</f>
        <v>3024581</v>
      </c>
      <c r="D225" s="10">
        <f>+D226+D231+D232</f>
        <v>66154799</v>
      </c>
      <c r="E225" s="10">
        <f>+E226+E231+E232</f>
        <v>0</v>
      </c>
      <c r="F225" s="10">
        <f>+F226+F231+F232</f>
        <v>0</v>
      </c>
      <c r="G225" s="10">
        <f>+G226+G231+G232</f>
        <v>0</v>
      </c>
      <c r="H225" s="10">
        <f t="shared" si="122"/>
        <v>66154799</v>
      </c>
      <c r="I225" s="10">
        <f>+I226+I231+I232</f>
        <v>564100</v>
      </c>
      <c r="J225" s="10">
        <f>+J226+J231+J232</f>
        <v>1744100</v>
      </c>
      <c r="K225" s="10">
        <f t="shared" si="123"/>
        <v>64410699</v>
      </c>
      <c r="L225" s="10">
        <f>+L226+L231+L232</f>
        <v>564100</v>
      </c>
      <c r="M225" s="10">
        <f>+M226+M231+M232</f>
        <v>1744100</v>
      </c>
      <c r="N225" s="10">
        <f t="shared" si="126"/>
        <v>0</v>
      </c>
      <c r="O225" s="10">
        <f>+O226+O231+O232</f>
        <v>3069593</v>
      </c>
      <c r="P225" s="10">
        <f>+P226+P231+P232</f>
        <v>14249593</v>
      </c>
      <c r="Q225" s="10">
        <f>+Q226+Q231+Q232</f>
        <v>12505493</v>
      </c>
      <c r="R225" s="10">
        <f t="shared" si="124"/>
        <v>51905206</v>
      </c>
      <c r="S225" s="10">
        <f t="shared" ref="S225:AO255" si="150">+S226+S231+S232</f>
        <v>1744100</v>
      </c>
      <c r="T225" s="10">
        <f t="shared" si="150"/>
        <v>0</v>
      </c>
      <c r="U225" s="335" t="s">
        <v>342</v>
      </c>
      <c r="V225" s="385" t="s">
        <v>343</v>
      </c>
      <c r="W225" s="387">
        <v>66154799</v>
      </c>
      <c r="X225" s="387">
        <v>0</v>
      </c>
      <c r="Y225" s="387">
        <v>0</v>
      </c>
      <c r="Z225" s="387">
        <v>0</v>
      </c>
      <c r="AA225" s="387">
        <v>0</v>
      </c>
      <c r="AB225" s="387">
        <v>0</v>
      </c>
      <c r="AC225" s="387">
        <v>8000000</v>
      </c>
      <c r="AD225" s="387">
        <v>0</v>
      </c>
      <c r="AE225" s="387">
        <v>8000000</v>
      </c>
      <c r="AF225" s="387">
        <v>0</v>
      </c>
      <c r="AG225" s="387">
        <v>0</v>
      </c>
      <c r="AH225" s="387">
        <v>0</v>
      </c>
      <c r="AI225" s="387">
        <v>0</v>
      </c>
      <c r="AJ225" s="387">
        <v>8000000</v>
      </c>
      <c r="AK225" s="387">
        <v>0</v>
      </c>
      <c r="AL225" s="278"/>
      <c r="AM225" s="247"/>
      <c r="AN225" s="247"/>
      <c r="AO225" s="247"/>
      <c r="AP225" s="247"/>
      <c r="AQ225" s="281"/>
      <c r="AR225" s="296" t="s">
        <v>1720</v>
      </c>
      <c r="AS225" s="297" t="s">
        <v>1721</v>
      </c>
      <c r="AT225" s="333">
        <v>0</v>
      </c>
    </row>
    <row r="226" spans="1:47" x14ac:dyDescent="0.25">
      <c r="A226" s="14" t="s">
        <v>344</v>
      </c>
      <c r="B226" s="9" t="s">
        <v>155</v>
      </c>
      <c r="C226" s="10">
        <f>+C228+C230+C227+C229</f>
        <v>3024581</v>
      </c>
      <c r="D226" s="10">
        <f>+D228+D230+D227+D229</f>
        <v>24000000</v>
      </c>
      <c r="E226" s="10">
        <f>+E228+E230</f>
        <v>0</v>
      </c>
      <c r="F226" s="10">
        <f>+F228+F230</f>
        <v>0</v>
      </c>
      <c r="G226" s="10">
        <f>+G228+G230</f>
        <v>0</v>
      </c>
      <c r="H226" s="10">
        <f t="shared" si="122"/>
        <v>24000000</v>
      </c>
      <c r="I226" s="10">
        <f>+I228+I230</f>
        <v>564100</v>
      </c>
      <c r="J226" s="10">
        <f>+J228+J230</f>
        <v>1744100</v>
      </c>
      <c r="K226" s="10">
        <f t="shared" si="123"/>
        <v>22255900</v>
      </c>
      <c r="L226" s="10">
        <f>+L228+L230</f>
        <v>564100</v>
      </c>
      <c r="M226" s="10">
        <f>+M228+M230</f>
        <v>1744100</v>
      </c>
      <c r="N226" s="10">
        <f t="shared" si="126"/>
        <v>0</v>
      </c>
      <c r="O226" s="10">
        <f>+O228+O230</f>
        <v>564100</v>
      </c>
      <c r="P226" s="10">
        <f>+P228+P230</f>
        <v>1744100</v>
      </c>
      <c r="Q226" s="10">
        <f>+Q228+Q230</f>
        <v>0</v>
      </c>
      <c r="R226" s="10">
        <f t="shared" si="124"/>
        <v>22255900</v>
      </c>
      <c r="S226" s="10">
        <f t="shared" ref="S226:AO256" si="151">+S228+S230</f>
        <v>1744100</v>
      </c>
      <c r="T226" s="10">
        <f t="shared" si="151"/>
        <v>0</v>
      </c>
      <c r="U226" s="335" t="s">
        <v>344</v>
      </c>
      <c r="V226" s="385" t="s">
        <v>155</v>
      </c>
      <c r="W226" s="387">
        <v>24000000</v>
      </c>
      <c r="X226" s="387">
        <v>0</v>
      </c>
      <c r="Y226" s="387">
        <v>0</v>
      </c>
      <c r="Z226" s="387">
        <v>0</v>
      </c>
      <c r="AA226" s="387">
        <v>0</v>
      </c>
      <c r="AB226" s="387">
        <v>0</v>
      </c>
      <c r="AC226" s="387">
        <v>34154799</v>
      </c>
      <c r="AD226" s="387">
        <v>2630768</v>
      </c>
      <c r="AE226" s="387">
        <v>31524031</v>
      </c>
      <c r="AF226" s="387">
        <v>0</v>
      </c>
      <c r="AG226" s="387">
        <v>2630768</v>
      </c>
      <c r="AH226" s="387">
        <v>12630768</v>
      </c>
      <c r="AI226" s="387">
        <v>10000000</v>
      </c>
      <c r="AJ226" s="387">
        <v>21524031</v>
      </c>
      <c r="AK226" s="387">
        <v>0</v>
      </c>
      <c r="AL226" s="10"/>
      <c r="AM226" s="10">
        <f>+AM228+AM230+AM231+AM232+AM233</f>
        <v>0</v>
      </c>
      <c r="AN226" s="10">
        <f>+AN228+AN230+AN231+AN232+AN233</f>
        <v>0</v>
      </c>
      <c r="AO226" s="10">
        <f>+AO228+AO230+AO231+AO232+AO233</f>
        <v>0</v>
      </c>
      <c r="AP226" s="10"/>
      <c r="AQ226" s="4"/>
      <c r="AR226" s="294" t="s">
        <v>308</v>
      </c>
      <c r="AS226" s="295" t="s">
        <v>309</v>
      </c>
      <c r="AT226" s="332">
        <f>SUM(AT228:AT233)</f>
        <v>310247512</v>
      </c>
    </row>
    <row r="227" spans="1:47" s="4" customFormat="1" x14ac:dyDescent="0.25">
      <c r="A227" s="296" t="s">
        <v>1727</v>
      </c>
      <c r="B227" s="297" t="s">
        <v>1685</v>
      </c>
      <c r="C227" s="357">
        <v>0</v>
      </c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  <c r="O227" s="345"/>
      <c r="P227" s="345"/>
      <c r="Q227" s="345"/>
      <c r="R227" s="345"/>
      <c r="S227" s="345"/>
      <c r="T227" s="346"/>
      <c r="U227" s="335"/>
      <c r="V227" s="385"/>
      <c r="W227" s="387"/>
      <c r="X227" s="387"/>
      <c r="Y227" s="387"/>
      <c r="Z227" s="387"/>
      <c r="AA227" s="387"/>
      <c r="AB227" s="387"/>
      <c r="AC227" s="387"/>
      <c r="AD227" s="387"/>
      <c r="AE227" s="387"/>
      <c r="AF227" s="387"/>
      <c r="AG227" s="387"/>
      <c r="AH227" s="387"/>
      <c r="AI227" s="387"/>
      <c r="AJ227" s="387"/>
      <c r="AK227" s="387"/>
      <c r="AL227" s="341"/>
      <c r="AM227" s="341"/>
      <c r="AN227" s="341"/>
      <c r="AO227" s="341"/>
      <c r="AP227" s="341"/>
      <c r="AR227" s="294"/>
      <c r="AS227" s="295"/>
      <c r="AT227" s="332"/>
      <c r="AU227" s="383"/>
    </row>
    <row r="228" spans="1:47" x14ac:dyDescent="0.25">
      <c r="A228" s="13" t="s">
        <v>345</v>
      </c>
      <c r="B228" s="1" t="s">
        <v>157</v>
      </c>
      <c r="C228" s="247">
        <v>3024581</v>
      </c>
      <c r="D228" s="182">
        <v>4000000</v>
      </c>
      <c r="E228" s="182">
        <v>0</v>
      </c>
      <c r="F228" s="182">
        <v>0</v>
      </c>
      <c r="G228" s="182">
        <v>0</v>
      </c>
      <c r="H228" s="182">
        <f t="shared" si="122"/>
        <v>4000000</v>
      </c>
      <c r="I228" s="182">
        <v>0</v>
      </c>
      <c r="J228" s="182">
        <v>0</v>
      </c>
      <c r="K228" s="182">
        <f t="shared" si="123"/>
        <v>4000000</v>
      </c>
      <c r="L228" s="182">
        <v>0</v>
      </c>
      <c r="M228" s="182">
        <v>0</v>
      </c>
      <c r="N228" s="182">
        <f t="shared" si="126"/>
        <v>0</v>
      </c>
      <c r="O228" s="182">
        <v>0</v>
      </c>
      <c r="P228" s="182">
        <v>0</v>
      </c>
      <c r="Q228" s="182">
        <f t="shared" si="130"/>
        <v>0</v>
      </c>
      <c r="R228" s="182">
        <f t="shared" si="124"/>
        <v>4000000</v>
      </c>
      <c r="S228" s="182">
        <f t="shared" si="131"/>
        <v>0</v>
      </c>
      <c r="U228" s="335" t="s">
        <v>345</v>
      </c>
      <c r="V228" s="385" t="s">
        <v>157</v>
      </c>
      <c r="W228" s="387">
        <v>4000000</v>
      </c>
      <c r="X228" s="387">
        <v>0</v>
      </c>
      <c r="Y228" s="387">
        <v>0</v>
      </c>
      <c r="Z228" s="387">
        <v>0</v>
      </c>
      <c r="AA228" s="387">
        <v>0</v>
      </c>
      <c r="AB228" s="387">
        <v>0</v>
      </c>
      <c r="AC228" s="387">
        <v>3378794.9999995199</v>
      </c>
      <c r="AD228" s="387">
        <v>0</v>
      </c>
      <c r="AE228" s="387">
        <v>3378794.9999995199</v>
      </c>
      <c r="AF228" s="387">
        <v>0</v>
      </c>
      <c r="AG228" s="387">
        <v>0</v>
      </c>
      <c r="AH228" s="387">
        <v>0</v>
      </c>
      <c r="AI228" s="387">
        <v>0</v>
      </c>
      <c r="AJ228" s="387">
        <v>3378794.9999995199</v>
      </c>
      <c r="AK228" s="387">
        <v>0</v>
      </c>
      <c r="AL228" s="278"/>
      <c r="AM228" s="182"/>
      <c r="AN228" s="182"/>
      <c r="AO228" s="182"/>
      <c r="AP228" s="182"/>
      <c r="AR228" s="296" t="s">
        <v>310</v>
      </c>
      <c r="AS228" s="297" t="s">
        <v>311</v>
      </c>
      <c r="AT228" s="333">
        <v>107784530</v>
      </c>
    </row>
    <row r="229" spans="1:47" x14ac:dyDescent="0.25">
      <c r="A229" s="296" t="s">
        <v>1728</v>
      </c>
      <c r="B229" s="297" t="s">
        <v>1687</v>
      </c>
      <c r="C229" s="357">
        <v>0</v>
      </c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81"/>
      <c r="U229" s="335"/>
      <c r="V229" s="385"/>
      <c r="W229" s="387"/>
      <c r="X229" s="387"/>
      <c r="Y229" s="387"/>
      <c r="Z229" s="387"/>
      <c r="AA229" s="387"/>
      <c r="AB229" s="387"/>
      <c r="AC229" s="387"/>
      <c r="AD229" s="387"/>
      <c r="AE229" s="387"/>
      <c r="AF229" s="387"/>
      <c r="AG229" s="387"/>
      <c r="AH229" s="387"/>
      <c r="AI229" s="387"/>
      <c r="AJ229" s="387"/>
      <c r="AK229" s="387"/>
      <c r="AL229" s="278"/>
      <c r="AM229" s="247"/>
      <c r="AN229" s="247"/>
      <c r="AO229" s="247"/>
      <c r="AP229" s="247"/>
      <c r="AQ229" s="383"/>
      <c r="AR229" s="296"/>
      <c r="AS229" s="297"/>
      <c r="AT229" s="333"/>
      <c r="AU229" s="383"/>
    </row>
    <row r="230" spans="1:47" s="4" customFormat="1" x14ac:dyDescent="0.25">
      <c r="A230" s="13" t="s">
        <v>346</v>
      </c>
      <c r="B230" s="1" t="s">
        <v>347</v>
      </c>
      <c r="C230" s="247"/>
      <c r="D230" s="182">
        <v>20000000</v>
      </c>
      <c r="E230" s="182">
        <v>0</v>
      </c>
      <c r="F230" s="182">
        <v>0</v>
      </c>
      <c r="G230" s="182">
        <v>0</v>
      </c>
      <c r="H230" s="182">
        <f t="shared" si="122"/>
        <v>20000000</v>
      </c>
      <c r="I230" s="182">
        <v>564100</v>
      </c>
      <c r="J230" s="182">
        <v>1744100</v>
      </c>
      <c r="K230" s="182">
        <f t="shared" si="123"/>
        <v>18255900</v>
      </c>
      <c r="L230" s="182">
        <v>564100</v>
      </c>
      <c r="M230" s="182">
        <v>1744100</v>
      </c>
      <c r="N230" s="182">
        <f t="shared" si="126"/>
        <v>0</v>
      </c>
      <c r="O230" s="182">
        <v>564100</v>
      </c>
      <c r="P230" s="182">
        <v>1744100</v>
      </c>
      <c r="Q230" s="182">
        <f t="shared" si="130"/>
        <v>0</v>
      </c>
      <c r="R230" s="182">
        <f t="shared" si="124"/>
        <v>18255900</v>
      </c>
      <c r="S230" s="182">
        <f t="shared" si="131"/>
        <v>1744100</v>
      </c>
      <c r="T230"/>
      <c r="U230" s="335" t="s">
        <v>346</v>
      </c>
      <c r="V230" s="385" t="s">
        <v>347</v>
      </c>
      <c r="W230" s="387">
        <v>20000000</v>
      </c>
      <c r="X230" s="387">
        <v>0</v>
      </c>
      <c r="Y230" s="387">
        <v>0</v>
      </c>
      <c r="Z230" s="387">
        <v>0</v>
      </c>
      <c r="AA230" s="387">
        <v>0</v>
      </c>
      <c r="AB230" s="387">
        <v>1500000</v>
      </c>
      <c r="AC230" s="387">
        <v>103661256</v>
      </c>
      <c r="AD230" s="387">
        <v>0</v>
      </c>
      <c r="AE230" s="387">
        <v>103661256</v>
      </c>
      <c r="AF230" s="387">
        <v>0</v>
      </c>
      <c r="AG230" s="387">
        <v>0</v>
      </c>
      <c r="AH230" s="387">
        <v>17800288</v>
      </c>
      <c r="AI230" s="387">
        <v>17800288</v>
      </c>
      <c r="AJ230" s="387">
        <v>85860968</v>
      </c>
      <c r="AK230" s="387">
        <v>0</v>
      </c>
      <c r="AL230" s="278"/>
      <c r="AM230" s="182"/>
      <c r="AN230" s="182"/>
      <c r="AO230" s="182"/>
      <c r="AP230" s="182"/>
      <c r="AQ230"/>
      <c r="AR230" s="296" t="s">
        <v>312</v>
      </c>
      <c r="AS230" s="297" t="s">
        <v>313</v>
      </c>
      <c r="AT230" s="333">
        <v>41162982</v>
      </c>
      <c r="AU230"/>
    </row>
    <row r="231" spans="1:47" s="4" customFormat="1" x14ac:dyDescent="0.25">
      <c r="A231" s="13" t="s">
        <v>348</v>
      </c>
      <c r="B231" s="1" t="s">
        <v>349</v>
      </c>
      <c r="C231" s="247"/>
      <c r="D231" s="182">
        <v>8000000</v>
      </c>
      <c r="E231" s="182">
        <v>0</v>
      </c>
      <c r="F231" s="182">
        <v>0</v>
      </c>
      <c r="G231" s="182">
        <v>0</v>
      </c>
      <c r="H231" s="182">
        <f t="shared" si="122"/>
        <v>8000000</v>
      </c>
      <c r="I231" s="182">
        <v>0</v>
      </c>
      <c r="J231" s="182">
        <v>0</v>
      </c>
      <c r="K231" s="182">
        <f t="shared" si="123"/>
        <v>8000000</v>
      </c>
      <c r="L231" s="182">
        <v>0</v>
      </c>
      <c r="M231" s="182">
        <v>0</v>
      </c>
      <c r="N231" s="182">
        <f t="shared" si="126"/>
        <v>0</v>
      </c>
      <c r="O231" s="182">
        <v>0</v>
      </c>
      <c r="P231" s="182">
        <v>0</v>
      </c>
      <c r="Q231" s="182">
        <f t="shared" si="130"/>
        <v>0</v>
      </c>
      <c r="R231" s="182">
        <f t="shared" si="124"/>
        <v>8000000</v>
      </c>
      <c r="S231" s="182">
        <f t="shared" si="131"/>
        <v>0</v>
      </c>
      <c r="T231"/>
      <c r="U231" s="335" t="s">
        <v>348</v>
      </c>
      <c r="V231" s="385" t="s">
        <v>349</v>
      </c>
      <c r="W231" s="387">
        <v>8000000</v>
      </c>
      <c r="X231" s="387">
        <v>0</v>
      </c>
      <c r="Y231" s="387">
        <v>0</v>
      </c>
      <c r="Z231" s="387">
        <v>0</v>
      </c>
      <c r="AA231" s="387">
        <v>0</v>
      </c>
      <c r="AB231" s="387">
        <v>1500000</v>
      </c>
      <c r="AC231" s="387">
        <v>1500000</v>
      </c>
      <c r="AD231" s="387">
        <v>0</v>
      </c>
      <c r="AE231" s="387">
        <v>1500000</v>
      </c>
      <c r="AF231" s="387">
        <v>0</v>
      </c>
      <c r="AG231" s="387">
        <v>0</v>
      </c>
      <c r="AH231" s="387">
        <v>0</v>
      </c>
      <c r="AI231" s="387">
        <v>0</v>
      </c>
      <c r="AJ231" s="387">
        <v>1500000</v>
      </c>
      <c r="AK231" s="387">
        <v>0</v>
      </c>
      <c r="AL231" s="278"/>
      <c r="AM231" s="182"/>
      <c r="AN231" s="182"/>
      <c r="AO231" s="182"/>
      <c r="AP231" s="182"/>
      <c r="AQ231"/>
      <c r="AR231" s="296" t="s">
        <v>314</v>
      </c>
      <c r="AS231" s="297" t="s">
        <v>315</v>
      </c>
      <c r="AT231" s="333">
        <v>11300000</v>
      </c>
    </row>
    <row r="232" spans="1:47" s="4" customFormat="1" x14ac:dyDescent="0.25">
      <c r="A232" s="13" t="s">
        <v>350</v>
      </c>
      <c r="B232" s="1" t="s">
        <v>351</v>
      </c>
      <c r="C232" s="247"/>
      <c r="D232" s="182">
        <v>34154799</v>
      </c>
      <c r="E232" s="182">
        <v>0</v>
      </c>
      <c r="F232" s="182">
        <v>0</v>
      </c>
      <c r="G232" s="182">
        <v>0</v>
      </c>
      <c r="H232" s="182">
        <f t="shared" si="122"/>
        <v>34154799</v>
      </c>
      <c r="I232" s="182">
        <v>0</v>
      </c>
      <c r="J232" s="182">
        <v>0</v>
      </c>
      <c r="K232" s="182">
        <f t="shared" si="123"/>
        <v>34154799</v>
      </c>
      <c r="L232" s="182">
        <v>0</v>
      </c>
      <c r="M232" s="182">
        <v>0</v>
      </c>
      <c r="N232" s="182">
        <f t="shared" si="126"/>
        <v>0</v>
      </c>
      <c r="O232" s="182">
        <v>2505493</v>
      </c>
      <c r="P232" s="182">
        <v>12505493</v>
      </c>
      <c r="Q232" s="182">
        <f t="shared" si="130"/>
        <v>12505493</v>
      </c>
      <c r="R232" s="182">
        <f t="shared" si="124"/>
        <v>21649306</v>
      </c>
      <c r="S232" s="182">
        <f t="shared" si="131"/>
        <v>0</v>
      </c>
      <c r="T232"/>
      <c r="U232" s="335" t="s">
        <v>350</v>
      </c>
      <c r="V232" s="385" t="s">
        <v>351</v>
      </c>
      <c r="W232" s="387">
        <v>34154799</v>
      </c>
      <c r="X232" s="387">
        <v>0</v>
      </c>
      <c r="Y232" s="387">
        <v>0</v>
      </c>
      <c r="Z232" s="387">
        <v>0</v>
      </c>
      <c r="AA232" s="387">
        <v>0</v>
      </c>
      <c r="AB232" s="387">
        <v>1500000</v>
      </c>
      <c r="AC232" s="387">
        <v>1500000</v>
      </c>
      <c r="AD232" s="387">
        <v>0</v>
      </c>
      <c r="AE232" s="387">
        <v>1500000</v>
      </c>
      <c r="AF232" s="387">
        <v>0</v>
      </c>
      <c r="AG232" s="387">
        <v>0</v>
      </c>
      <c r="AH232" s="387">
        <v>0</v>
      </c>
      <c r="AI232" s="387">
        <v>0</v>
      </c>
      <c r="AJ232" s="387">
        <v>1500000</v>
      </c>
      <c r="AK232" s="387">
        <v>0</v>
      </c>
      <c r="AL232" s="278"/>
      <c r="AM232" s="182"/>
      <c r="AN232" s="182"/>
      <c r="AO232" s="182"/>
      <c r="AP232" s="182"/>
      <c r="AQ232"/>
      <c r="AR232" s="296" t="s">
        <v>316</v>
      </c>
      <c r="AS232" s="297" t="s">
        <v>317</v>
      </c>
      <c r="AT232" s="333">
        <v>0</v>
      </c>
    </row>
    <row r="233" spans="1:47" x14ac:dyDescent="0.25">
      <c r="A233" s="13" t="s">
        <v>352</v>
      </c>
      <c r="B233" s="1" t="s">
        <v>353</v>
      </c>
      <c r="C233" s="247"/>
      <c r="D233" s="182">
        <v>3378794.9999995199</v>
      </c>
      <c r="E233" s="182">
        <v>0</v>
      </c>
      <c r="F233" s="182">
        <v>0</v>
      </c>
      <c r="G233" s="182">
        <v>0</v>
      </c>
      <c r="H233" s="182">
        <f t="shared" ref="H233:H306" si="152">+D233+E233-F233+G233</f>
        <v>3378794.9999995199</v>
      </c>
      <c r="I233" s="182">
        <v>0</v>
      </c>
      <c r="J233" s="182">
        <v>0</v>
      </c>
      <c r="K233" s="182">
        <f t="shared" ref="K233:K306" si="153">+H233-J233</f>
        <v>3378794.9999995199</v>
      </c>
      <c r="L233" s="182">
        <v>0</v>
      </c>
      <c r="M233" s="182">
        <v>0</v>
      </c>
      <c r="N233" s="182">
        <f t="shared" si="126"/>
        <v>0</v>
      </c>
      <c r="O233" s="182">
        <v>0</v>
      </c>
      <c r="P233" s="182">
        <v>0</v>
      </c>
      <c r="Q233" s="182">
        <f t="shared" si="130"/>
        <v>0</v>
      </c>
      <c r="R233" s="182">
        <f t="shared" ref="R233:R306" si="154">+H233-P233</f>
        <v>3378794.9999995199</v>
      </c>
      <c r="S233" s="182">
        <f t="shared" ref="S233:S306" si="155">+M233</f>
        <v>0</v>
      </c>
      <c r="U233" s="335" t="s">
        <v>352</v>
      </c>
      <c r="V233" s="385" t="s">
        <v>353</v>
      </c>
      <c r="W233" s="387">
        <v>3378794.9999995199</v>
      </c>
      <c r="X233" s="387">
        <v>0</v>
      </c>
      <c r="Y233" s="387">
        <v>0</v>
      </c>
      <c r="Z233" s="387">
        <v>0</v>
      </c>
      <c r="AA233" s="387">
        <v>0</v>
      </c>
      <c r="AB233" s="387">
        <v>0</v>
      </c>
      <c r="AC233" s="387">
        <v>27000000</v>
      </c>
      <c r="AD233" s="387">
        <v>0</v>
      </c>
      <c r="AE233" s="387">
        <v>27000000</v>
      </c>
      <c r="AF233" s="387">
        <v>0</v>
      </c>
      <c r="AG233" s="387">
        <v>0</v>
      </c>
      <c r="AH233" s="387">
        <v>0</v>
      </c>
      <c r="AI233" s="387">
        <v>0</v>
      </c>
      <c r="AJ233" s="387">
        <v>27000000</v>
      </c>
      <c r="AK233" s="387">
        <v>0</v>
      </c>
      <c r="AL233" s="278"/>
      <c r="AM233" s="182"/>
      <c r="AN233" s="182"/>
      <c r="AO233" s="182"/>
      <c r="AP233" s="182"/>
      <c r="AR233" s="296" t="s">
        <v>318</v>
      </c>
      <c r="AS233" s="297" t="s">
        <v>319</v>
      </c>
      <c r="AT233" s="333">
        <v>150000000</v>
      </c>
    </row>
    <row r="234" spans="1:47" x14ac:dyDescent="0.25">
      <c r="A234" s="14" t="s">
        <v>354</v>
      </c>
      <c r="B234" s="9" t="s">
        <v>355</v>
      </c>
      <c r="C234" s="10">
        <f>+C237+C242+C245+C250+C235</f>
        <v>41561626.490000002</v>
      </c>
      <c r="D234" s="10">
        <f t="shared" ref="D234:S234" si="156">+D237+D242+D245+D250+D235</f>
        <v>102161256</v>
      </c>
      <c r="E234" s="10">
        <f t="shared" si="156"/>
        <v>0</v>
      </c>
      <c r="F234" s="10">
        <f t="shared" si="156"/>
        <v>0</v>
      </c>
      <c r="G234" s="10">
        <f t="shared" si="156"/>
        <v>0</v>
      </c>
      <c r="H234" s="10">
        <f t="shared" si="156"/>
        <v>102161256</v>
      </c>
      <c r="I234" s="10">
        <f t="shared" si="156"/>
        <v>0</v>
      </c>
      <c r="J234" s="10">
        <f t="shared" si="156"/>
        <v>0</v>
      </c>
      <c r="K234" s="10">
        <f t="shared" si="156"/>
        <v>102161256</v>
      </c>
      <c r="L234" s="10">
        <f t="shared" si="156"/>
        <v>0</v>
      </c>
      <c r="M234" s="10">
        <f t="shared" si="156"/>
        <v>0</v>
      </c>
      <c r="N234" s="10">
        <f t="shared" si="156"/>
        <v>0</v>
      </c>
      <c r="O234" s="10">
        <f t="shared" si="156"/>
        <v>0</v>
      </c>
      <c r="P234" s="10">
        <f t="shared" si="156"/>
        <v>9000000</v>
      </c>
      <c r="Q234" s="10">
        <f t="shared" si="156"/>
        <v>9000000</v>
      </c>
      <c r="R234" s="10">
        <f t="shared" si="156"/>
        <v>93161256</v>
      </c>
      <c r="S234" s="10">
        <f t="shared" si="156"/>
        <v>0</v>
      </c>
      <c r="T234" s="10">
        <f>+T237+T242+T245+T250</f>
        <v>0</v>
      </c>
      <c r="U234" s="335" t="s">
        <v>354</v>
      </c>
      <c r="V234" s="385" t="s">
        <v>355</v>
      </c>
      <c r="W234" s="387">
        <v>102161256</v>
      </c>
      <c r="X234" s="387">
        <v>0</v>
      </c>
      <c r="Y234" s="387">
        <v>0</v>
      </c>
      <c r="Z234" s="387">
        <v>0</v>
      </c>
      <c r="AA234" s="387">
        <v>0</v>
      </c>
      <c r="AB234" s="387">
        <v>0</v>
      </c>
      <c r="AC234" s="387">
        <v>22000000</v>
      </c>
      <c r="AD234" s="387">
        <v>0</v>
      </c>
      <c r="AE234" s="387">
        <v>22000000</v>
      </c>
      <c r="AF234" s="387">
        <v>0</v>
      </c>
      <c r="AG234" s="387">
        <v>0</v>
      </c>
      <c r="AH234" s="387">
        <v>0</v>
      </c>
      <c r="AI234" s="387">
        <v>0</v>
      </c>
      <c r="AJ234" s="387">
        <v>22000000</v>
      </c>
      <c r="AK234" s="387">
        <v>0</v>
      </c>
      <c r="AL234" s="10"/>
      <c r="AM234" s="10">
        <f>+AM235+AM236+AM237+AM241</f>
        <v>0</v>
      </c>
      <c r="AN234" s="10">
        <f>+AN235+AN236+AN237+AN241</f>
        <v>0</v>
      </c>
      <c r="AO234" s="10">
        <f>+AO235+AO236+AO237+AO241</f>
        <v>0</v>
      </c>
      <c r="AP234" s="10"/>
      <c r="AQ234" s="4"/>
      <c r="AR234" s="294" t="s">
        <v>320</v>
      </c>
      <c r="AS234" s="295" t="s">
        <v>321</v>
      </c>
      <c r="AT234" s="332">
        <f>SUM(AT235:AT241)</f>
        <v>168172164.28</v>
      </c>
    </row>
    <row r="235" spans="1:47" s="383" customFormat="1" x14ac:dyDescent="0.25">
      <c r="A235" s="14" t="s">
        <v>1913</v>
      </c>
      <c r="B235" s="9" t="s">
        <v>163</v>
      </c>
      <c r="C235" s="10">
        <f>+C236</f>
        <v>0</v>
      </c>
      <c r="D235" s="10">
        <f t="shared" ref="D235:S235" si="157">+D236</f>
        <v>0</v>
      </c>
      <c r="E235" s="10">
        <f t="shared" si="157"/>
        <v>0</v>
      </c>
      <c r="F235" s="10">
        <f t="shared" si="157"/>
        <v>0</v>
      </c>
      <c r="G235" s="10">
        <f t="shared" si="157"/>
        <v>0</v>
      </c>
      <c r="H235" s="10">
        <f t="shared" si="157"/>
        <v>0</v>
      </c>
      <c r="I235" s="10">
        <f t="shared" si="157"/>
        <v>0</v>
      </c>
      <c r="J235" s="10">
        <f t="shared" si="157"/>
        <v>0</v>
      </c>
      <c r="K235" s="10">
        <f t="shared" si="157"/>
        <v>0</v>
      </c>
      <c r="L235" s="10">
        <f t="shared" si="157"/>
        <v>0</v>
      </c>
      <c r="M235" s="10">
        <f t="shared" si="157"/>
        <v>0</v>
      </c>
      <c r="N235" s="10">
        <f t="shared" si="157"/>
        <v>0</v>
      </c>
      <c r="O235" s="10">
        <f t="shared" si="157"/>
        <v>0</v>
      </c>
      <c r="P235" s="10">
        <f t="shared" si="157"/>
        <v>0</v>
      </c>
      <c r="Q235" s="10">
        <f t="shared" si="157"/>
        <v>0</v>
      </c>
      <c r="R235" s="10">
        <f t="shared" si="157"/>
        <v>0</v>
      </c>
      <c r="S235" s="10">
        <f t="shared" si="157"/>
        <v>0</v>
      </c>
      <c r="T235" s="10"/>
      <c r="U235" s="335" t="s">
        <v>1913</v>
      </c>
      <c r="V235" s="385" t="s">
        <v>163</v>
      </c>
      <c r="W235" s="387">
        <v>0</v>
      </c>
      <c r="X235" s="387">
        <v>0</v>
      </c>
      <c r="Y235" s="387">
        <v>0</v>
      </c>
      <c r="Z235" s="387">
        <v>0</v>
      </c>
      <c r="AA235" s="387">
        <v>0</v>
      </c>
      <c r="AB235" s="387">
        <v>0</v>
      </c>
      <c r="AC235" s="387">
        <v>5000000</v>
      </c>
      <c r="AD235" s="387">
        <v>0</v>
      </c>
      <c r="AE235" s="387">
        <v>5000000</v>
      </c>
      <c r="AF235" s="387">
        <v>0</v>
      </c>
      <c r="AG235" s="387">
        <v>0</v>
      </c>
      <c r="AH235" s="387">
        <v>0</v>
      </c>
      <c r="AI235" s="387">
        <v>0</v>
      </c>
      <c r="AJ235" s="387">
        <v>5000000</v>
      </c>
      <c r="AK235" s="387">
        <v>0</v>
      </c>
      <c r="AL235" s="10"/>
      <c r="AM235" s="10"/>
      <c r="AN235" s="10"/>
      <c r="AO235" s="10"/>
      <c r="AP235" s="10"/>
      <c r="AQ235" s="4"/>
      <c r="AR235" s="294" t="s">
        <v>322</v>
      </c>
      <c r="AS235" s="295" t="s">
        <v>323</v>
      </c>
      <c r="AT235" s="332">
        <v>21880267</v>
      </c>
    </row>
    <row r="236" spans="1:47" s="383" customFormat="1" x14ac:dyDescent="0.25">
      <c r="A236" s="13" t="s">
        <v>1914</v>
      </c>
      <c r="B236" s="25" t="s">
        <v>167</v>
      </c>
      <c r="C236" s="247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U236" s="335" t="s">
        <v>1914</v>
      </c>
      <c r="V236" s="385" t="s">
        <v>167</v>
      </c>
      <c r="W236" s="387">
        <v>0</v>
      </c>
      <c r="X236" s="387">
        <v>0</v>
      </c>
      <c r="Y236" s="387">
        <v>0</v>
      </c>
      <c r="Z236" s="387">
        <v>0</v>
      </c>
      <c r="AA236" s="387">
        <v>0</v>
      </c>
      <c r="AB236" s="387">
        <v>0</v>
      </c>
      <c r="AC236" s="387">
        <v>69995013</v>
      </c>
      <c r="AD236" s="387">
        <v>0</v>
      </c>
      <c r="AE236" s="387">
        <v>69995013</v>
      </c>
      <c r="AF236" s="387">
        <v>0</v>
      </c>
      <c r="AG236" s="387">
        <v>0</v>
      </c>
      <c r="AH236" s="387">
        <v>17800288</v>
      </c>
      <c r="AI236" s="387">
        <v>17800288</v>
      </c>
      <c r="AJ236" s="387">
        <v>52194725</v>
      </c>
      <c r="AK236" s="387">
        <v>0</v>
      </c>
      <c r="AL236" s="278"/>
      <c r="AM236" s="247"/>
      <c r="AN236" s="247"/>
      <c r="AO236" s="247"/>
      <c r="AP236" s="247"/>
      <c r="AR236" s="296" t="s">
        <v>324</v>
      </c>
      <c r="AS236" s="297" t="s">
        <v>1722</v>
      </c>
      <c r="AT236" s="333">
        <v>136846117.28</v>
      </c>
    </row>
    <row r="237" spans="1:47" s="4" customFormat="1" x14ac:dyDescent="0.25">
      <c r="A237" s="14" t="s">
        <v>356</v>
      </c>
      <c r="B237" s="9" t="s">
        <v>171</v>
      </c>
      <c r="C237" s="10">
        <f>+C238+C241+C239+C240</f>
        <v>11889239.49</v>
      </c>
      <c r="D237" s="10">
        <f>+D238+D241+D239+D240</f>
        <v>27000000</v>
      </c>
      <c r="E237" s="10">
        <f>+E238+E241</f>
        <v>0</v>
      </c>
      <c r="F237" s="10">
        <f>+F238+F241</f>
        <v>0</v>
      </c>
      <c r="G237" s="10">
        <f>+G238+G241</f>
        <v>0</v>
      </c>
      <c r="H237" s="10">
        <f t="shared" si="152"/>
        <v>27000000</v>
      </c>
      <c r="I237" s="10">
        <f>+I238+I241</f>
        <v>0</v>
      </c>
      <c r="J237" s="10">
        <f>+J238+J241</f>
        <v>0</v>
      </c>
      <c r="K237" s="10">
        <f t="shared" si="153"/>
        <v>27000000</v>
      </c>
      <c r="L237" s="10">
        <f>+L238+L241</f>
        <v>0</v>
      </c>
      <c r="M237" s="10">
        <f>+M238+M241</f>
        <v>0</v>
      </c>
      <c r="N237" s="10">
        <f t="shared" ref="N237:N307" si="158">+J237-M237</f>
        <v>0</v>
      </c>
      <c r="O237" s="10">
        <f>+O238+O241</f>
        <v>0</v>
      </c>
      <c r="P237" s="10">
        <f>+P238+P241</f>
        <v>0</v>
      </c>
      <c r="Q237" s="10">
        <f>+Q238+Q241</f>
        <v>0</v>
      </c>
      <c r="R237" s="10">
        <f t="shared" si="154"/>
        <v>27000000</v>
      </c>
      <c r="S237" s="10">
        <f t="shared" ref="S237:AO265" si="159">+S238+S241</f>
        <v>0</v>
      </c>
      <c r="T237" s="10">
        <f t="shared" si="159"/>
        <v>0</v>
      </c>
      <c r="U237" s="335" t="s">
        <v>356</v>
      </c>
      <c r="V237" s="385" t="s">
        <v>171</v>
      </c>
      <c r="W237" s="387">
        <v>27000000</v>
      </c>
      <c r="X237" s="387">
        <v>0</v>
      </c>
      <c r="Y237" s="387">
        <v>0</v>
      </c>
      <c r="Z237" s="387">
        <v>0</v>
      </c>
      <c r="AA237" s="387">
        <v>0</v>
      </c>
      <c r="AB237" s="387">
        <v>0</v>
      </c>
      <c r="AC237" s="387">
        <v>16495013</v>
      </c>
      <c r="AD237" s="387">
        <v>0</v>
      </c>
      <c r="AE237" s="387">
        <v>16495013</v>
      </c>
      <c r="AF237" s="387">
        <v>0</v>
      </c>
      <c r="AG237" s="387">
        <v>0</v>
      </c>
      <c r="AH237" s="387">
        <v>0</v>
      </c>
      <c r="AI237" s="387">
        <v>0</v>
      </c>
      <c r="AJ237" s="387">
        <v>16495013</v>
      </c>
      <c r="AK237" s="387">
        <v>0</v>
      </c>
      <c r="AL237" s="278"/>
      <c r="AM237" s="182"/>
      <c r="AN237" s="182"/>
      <c r="AO237" s="182"/>
      <c r="AP237" s="182"/>
      <c r="AQ237"/>
      <c r="AR237" s="296" t="s">
        <v>326</v>
      </c>
      <c r="AS237" s="297" t="s">
        <v>327</v>
      </c>
      <c r="AT237" s="333">
        <v>4445780</v>
      </c>
      <c r="AU237"/>
    </row>
    <row r="238" spans="1:47" x14ac:dyDescent="0.25">
      <c r="A238" s="13" t="s">
        <v>357</v>
      </c>
      <c r="B238" s="1" t="s">
        <v>358</v>
      </c>
      <c r="C238" s="247">
        <v>0</v>
      </c>
      <c r="D238" s="182">
        <v>22000000</v>
      </c>
      <c r="E238" s="182">
        <v>0</v>
      </c>
      <c r="F238" s="182">
        <v>0</v>
      </c>
      <c r="G238" s="182">
        <v>0</v>
      </c>
      <c r="H238" s="182">
        <f t="shared" si="152"/>
        <v>22000000</v>
      </c>
      <c r="I238" s="182">
        <v>0</v>
      </c>
      <c r="J238" s="182">
        <v>0</v>
      </c>
      <c r="K238" s="182">
        <f t="shared" si="153"/>
        <v>22000000</v>
      </c>
      <c r="L238" s="182">
        <v>0</v>
      </c>
      <c r="M238" s="182">
        <v>0</v>
      </c>
      <c r="N238" s="182">
        <f t="shared" si="158"/>
        <v>0</v>
      </c>
      <c r="O238" s="182">
        <v>0</v>
      </c>
      <c r="P238" s="182">
        <v>0</v>
      </c>
      <c r="Q238" s="182">
        <f t="shared" ref="Q238:Q306" si="160">+P238-J238</f>
        <v>0</v>
      </c>
      <c r="R238" s="182">
        <f t="shared" si="154"/>
        <v>22000000</v>
      </c>
      <c r="S238" s="182">
        <f t="shared" si="155"/>
        <v>0</v>
      </c>
      <c r="U238" s="335" t="s">
        <v>357</v>
      </c>
      <c r="V238" s="385" t="s">
        <v>358</v>
      </c>
      <c r="W238" s="387">
        <v>22000000</v>
      </c>
      <c r="X238" s="387">
        <v>0</v>
      </c>
      <c r="Y238" s="387">
        <v>0</v>
      </c>
      <c r="Z238" s="387">
        <v>0</v>
      </c>
      <c r="AA238" s="387">
        <v>0</v>
      </c>
      <c r="AB238" s="387">
        <v>0</v>
      </c>
      <c r="AC238" s="387">
        <v>53500000</v>
      </c>
      <c r="AD238" s="387">
        <v>0</v>
      </c>
      <c r="AE238" s="387">
        <v>53500000</v>
      </c>
      <c r="AF238" s="387">
        <v>0</v>
      </c>
      <c r="AG238" s="387">
        <v>0</v>
      </c>
      <c r="AH238" s="387">
        <v>17800288</v>
      </c>
      <c r="AI238" s="387">
        <v>17800288</v>
      </c>
      <c r="AJ238" s="387">
        <v>35699712</v>
      </c>
      <c r="AK238" s="387">
        <v>0</v>
      </c>
      <c r="AL238" s="278"/>
      <c r="AM238" s="247"/>
      <c r="AN238" s="247"/>
      <c r="AO238" s="247"/>
      <c r="AP238" s="247"/>
      <c r="AQ238" s="281"/>
      <c r="AR238" s="296" t="s">
        <v>1723</v>
      </c>
      <c r="AS238" s="297" t="s">
        <v>1194</v>
      </c>
      <c r="AT238" s="333">
        <v>0</v>
      </c>
    </row>
    <row r="239" spans="1:47" x14ac:dyDescent="0.25">
      <c r="A239" s="296" t="s">
        <v>1729</v>
      </c>
      <c r="B239" s="297" t="s">
        <v>175</v>
      </c>
      <c r="C239" s="357">
        <v>0</v>
      </c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81"/>
      <c r="U239" s="335"/>
      <c r="V239" s="385"/>
      <c r="W239" s="387"/>
      <c r="X239" s="387"/>
      <c r="Y239" s="387"/>
      <c r="Z239" s="387"/>
      <c r="AA239" s="387"/>
      <c r="AB239" s="387"/>
      <c r="AC239" s="387"/>
      <c r="AD239" s="387"/>
      <c r="AE239" s="387"/>
      <c r="AF239" s="387"/>
      <c r="AG239" s="387"/>
      <c r="AH239" s="387"/>
      <c r="AI239" s="387"/>
      <c r="AJ239" s="387"/>
      <c r="AK239" s="387"/>
      <c r="AL239" s="278"/>
      <c r="AM239" s="247"/>
      <c r="AN239" s="247"/>
      <c r="AO239" s="247"/>
      <c r="AP239" s="247"/>
      <c r="AQ239" s="383"/>
      <c r="AR239" s="296"/>
      <c r="AS239" s="297"/>
      <c r="AT239" s="333"/>
      <c r="AU239" s="383"/>
    </row>
    <row r="240" spans="1:47" x14ac:dyDescent="0.25">
      <c r="A240" s="296" t="s">
        <v>1730</v>
      </c>
      <c r="B240" s="297" t="s">
        <v>177</v>
      </c>
      <c r="C240" s="357">
        <v>0</v>
      </c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81"/>
      <c r="U240" s="335"/>
      <c r="V240" s="385"/>
      <c r="W240" s="387"/>
      <c r="X240" s="387"/>
      <c r="Y240" s="387"/>
      <c r="Z240" s="387"/>
      <c r="AA240" s="387"/>
      <c r="AB240" s="387"/>
      <c r="AC240" s="387"/>
      <c r="AD240" s="387"/>
      <c r="AE240" s="387"/>
      <c r="AF240" s="387"/>
      <c r="AG240" s="387"/>
      <c r="AH240" s="387"/>
      <c r="AI240" s="387"/>
      <c r="AJ240" s="387"/>
      <c r="AK240" s="387"/>
      <c r="AL240" s="278"/>
      <c r="AM240" s="247"/>
      <c r="AN240" s="247"/>
      <c r="AO240" s="247"/>
      <c r="AP240" s="247"/>
      <c r="AQ240" s="383"/>
      <c r="AR240" s="296"/>
      <c r="AS240" s="297"/>
      <c r="AT240" s="333"/>
      <c r="AU240" s="383"/>
    </row>
    <row r="241" spans="1:47" x14ac:dyDescent="0.25">
      <c r="A241" s="13" t="s">
        <v>359</v>
      </c>
      <c r="B241" s="1" t="s">
        <v>179</v>
      </c>
      <c r="C241" s="247">
        <v>11889239.49</v>
      </c>
      <c r="D241" s="182">
        <v>5000000</v>
      </c>
      <c r="E241" s="182">
        <v>0</v>
      </c>
      <c r="F241" s="182">
        <v>0</v>
      </c>
      <c r="G241" s="182">
        <v>0</v>
      </c>
      <c r="H241" s="182">
        <f t="shared" si="152"/>
        <v>5000000</v>
      </c>
      <c r="I241" s="182">
        <v>0</v>
      </c>
      <c r="J241" s="182">
        <v>0</v>
      </c>
      <c r="K241" s="182">
        <f t="shared" si="153"/>
        <v>5000000</v>
      </c>
      <c r="L241" s="182">
        <v>0</v>
      </c>
      <c r="M241" s="182">
        <v>0</v>
      </c>
      <c r="N241" s="182">
        <f t="shared" si="158"/>
        <v>0</v>
      </c>
      <c r="O241" s="182">
        <v>0</v>
      </c>
      <c r="P241" s="182">
        <v>0</v>
      </c>
      <c r="Q241" s="182">
        <f t="shared" si="160"/>
        <v>0</v>
      </c>
      <c r="R241" s="182">
        <f t="shared" si="154"/>
        <v>5000000</v>
      </c>
      <c r="S241" s="182">
        <f t="shared" si="155"/>
        <v>0</v>
      </c>
      <c r="U241" s="335" t="s">
        <v>359</v>
      </c>
      <c r="V241" s="385" t="s">
        <v>179</v>
      </c>
      <c r="W241" s="387">
        <v>5000000</v>
      </c>
      <c r="X241" s="387">
        <v>0</v>
      </c>
      <c r="Y241" s="387">
        <v>0</v>
      </c>
      <c r="Z241" s="387">
        <v>0</v>
      </c>
      <c r="AA241" s="387">
        <v>0</v>
      </c>
      <c r="AB241" s="387">
        <v>0</v>
      </c>
      <c r="AC241" s="387">
        <v>166243</v>
      </c>
      <c r="AD241" s="387">
        <v>0</v>
      </c>
      <c r="AE241" s="387">
        <v>166243</v>
      </c>
      <c r="AF241" s="387">
        <v>0</v>
      </c>
      <c r="AG241" s="387">
        <v>0</v>
      </c>
      <c r="AH241" s="387">
        <v>0</v>
      </c>
      <c r="AI241" s="387">
        <v>0</v>
      </c>
      <c r="AJ241" s="387">
        <v>166243</v>
      </c>
      <c r="AK241" s="387">
        <v>0</v>
      </c>
      <c r="AL241" s="278"/>
      <c r="AM241" s="182"/>
      <c r="AN241" s="182"/>
      <c r="AO241" s="182"/>
      <c r="AP241" s="182"/>
      <c r="AR241" s="296" t="s">
        <v>328</v>
      </c>
      <c r="AS241" s="297" t="s">
        <v>329</v>
      </c>
      <c r="AT241" s="333">
        <v>5000000</v>
      </c>
    </row>
    <row r="242" spans="1:47" x14ac:dyDescent="0.25">
      <c r="A242" s="14" t="s">
        <v>360</v>
      </c>
      <c r="B242" s="9" t="s">
        <v>181</v>
      </c>
      <c r="C242" s="10">
        <f>+C243+C244</f>
        <v>16172387</v>
      </c>
      <c r="D242" s="10">
        <f>+D243+D244</f>
        <v>69995013</v>
      </c>
      <c r="E242" s="10">
        <f t="shared" ref="E242:AO270" si="161">+E243+E244</f>
        <v>0</v>
      </c>
      <c r="F242" s="10">
        <f t="shared" si="161"/>
        <v>0</v>
      </c>
      <c r="G242" s="10">
        <f t="shared" si="161"/>
        <v>0</v>
      </c>
      <c r="H242" s="10">
        <f t="shared" si="152"/>
        <v>69995013</v>
      </c>
      <c r="I242" s="10">
        <f t="shared" si="161"/>
        <v>0</v>
      </c>
      <c r="J242" s="10">
        <f t="shared" si="161"/>
        <v>0</v>
      </c>
      <c r="K242" s="10">
        <f t="shared" si="153"/>
        <v>69995013</v>
      </c>
      <c r="L242" s="10">
        <f t="shared" si="161"/>
        <v>0</v>
      </c>
      <c r="M242" s="10">
        <f t="shared" si="161"/>
        <v>0</v>
      </c>
      <c r="N242" s="10">
        <f t="shared" si="158"/>
        <v>0</v>
      </c>
      <c r="O242" s="10">
        <f t="shared" si="161"/>
        <v>0</v>
      </c>
      <c r="P242" s="10">
        <f t="shared" si="161"/>
        <v>9000000</v>
      </c>
      <c r="Q242" s="10">
        <f t="shared" si="161"/>
        <v>9000000</v>
      </c>
      <c r="R242" s="10">
        <f t="shared" si="154"/>
        <v>60995013</v>
      </c>
      <c r="S242" s="10">
        <f t="shared" si="161"/>
        <v>0</v>
      </c>
      <c r="T242" s="10">
        <f t="shared" si="161"/>
        <v>0</v>
      </c>
      <c r="U242" s="335" t="s">
        <v>360</v>
      </c>
      <c r="V242" s="385" t="s">
        <v>181</v>
      </c>
      <c r="W242" s="387">
        <v>69995013</v>
      </c>
      <c r="X242" s="387">
        <v>0</v>
      </c>
      <c r="Y242" s="387">
        <v>0</v>
      </c>
      <c r="Z242" s="387">
        <v>0</v>
      </c>
      <c r="AA242" s="387">
        <v>0</v>
      </c>
      <c r="AB242" s="387">
        <v>0</v>
      </c>
      <c r="AC242" s="387">
        <v>166243</v>
      </c>
      <c r="AD242" s="387">
        <v>0</v>
      </c>
      <c r="AE242" s="387">
        <v>166243</v>
      </c>
      <c r="AF242" s="387">
        <v>0</v>
      </c>
      <c r="AG242" s="387">
        <v>0</v>
      </c>
      <c r="AH242" s="387">
        <v>0</v>
      </c>
      <c r="AI242" s="387">
        <v>0</v>
      </c>
      <c r="AJ242" s="387">
        <v>166243</v>
      </c>
      <c r="AK242" s="387">
        <v>0</v>
      </c>
      <c r="AL242" s="10"/>
      <c r="AM242" s="10">
        <f>+AM243+AM249</f>
        <v>0</v>
      </c>
      <c r="AN242" s="10">
        <f>+AN243+AN249</f>
        <v>0</v>
      </c>
      <c r="AO242" s="10">
        <f>+AO243+AO249</f>
        <v>0</v>
      </c>
      <c r="AP242" s="10"/>
      <c r="AQ242" s="4"/>
      <c r="AR242" s="294" t="s">
        <v>330</v>
      </c>
      <c r="AS242" s="295" t="s">
        <v>331</v>
      </c>
      <c r="AT242" s="332">
        <f>SUM(AT243:AT249)</f>
        <v>30703503.490000002</v>
      </c>
      <c r="AU242" s="4"/>
    </row>
    <row r="243" spans="1:47" x14ac:dyDescent="0.25">
      <c r="A243" s="13" t="s">
        <v>361</v>
      </c>
      <c r="B243" s="1" t="s">
        <v>362</v>
      </c>
      <c r="C243" s="247">
        <v>1310000</v>
      </c>
      <c r="D243" s="182">
        <v>16495013</v>
      </c>
      <c r="E243" s="182">
        <v>0</v>
      </c>
      <c r="F243" s="182">
        <v>0</v>
      </c>
      <c r="G243" s="182">
        <v>0</v>
      </c>
      <c r="H243" s="182">
        <f t="shared" si="152"/>
        <v>16495013</v>
      </c>
      <c r="I243" s="182">
        <v>0</v>
      </c>
      <c r="J243" s="182">
        <v>0</v>
      </c>
      <c r="K243" s="182">
        <f t="shared" si="153"/>
        <v>16495013</v>
      </c>
      <c r="L243" s="182">
        <v>0</v>
      </c>
      <c r="M243" s="182">
        <v>0</v>
      </c>
      <c r="N243" s="182">
        <f t="shared" si="158"/>
        <v>0</v>
      </c>
      <c r="O243" s="182">
        <v>0</v>
      </c>
      <c r="P243" s="182">
        <v>0</v>
      </c>
      <c r="Q243" s="182">
        <f t="shared" si="160"/>
        <v>0</v>
      </c>
      <c r="R243" s="182">
        <f t="shared" si="154"/>
        <v>16495013</v>
      </c>
      <c r="S243" s="182">
        <f t="shared" si="155"/>
        <v>0</v>
      </c>
      <c r="U243" s="335" t="s">
        <v>361</v>
      </c>
      <c r="V243" s="385" t="s">
        <v>362</v>
      </c>
      <c r="W243" s="387">
        <v>16495013</v>
      </c>
      <c r="X243" s="387">
        <v>0</v>
      </c>
      <c r="Y243" s="387">
        <v>0</v>
      </c>
      <c r="Z243" s="387">
        <v>0</v>
      </c>
      <c r="AA243" s="387">
        <v>0</v>
      </c>
      <c r="AB243" s="387">
        <v>0</v>
      </c>
      <c r="AC243" s="387">
        <v>5000000</v>
      </c>
      <c r="AD243" s="387">
        <v>0</v>
      </c>
      <c r="AE243" s="387">
        <v>5000000</v>
      </c>
      <c r="AF243" s="387">
        <v>0</v>
      </c>
      <c r="AG243" s="387">
        <v>0</v>
      </c>
      <c r="AH243" s="387">
        <v>0</v>
      </c>
      <c r="AI243" s="387">
        <v>0</v>
      </c>
      <c r="AJ243" s="387">
        <v>5000000</v>
      </c>
      <c r="AK243" s="387">
        <v>0</v>
      </c>
      <c r="AL243" s="278"/>
      <c r="AM243" s="182"/>
      <c r="AN243" s="182"/>
      <c r="AO243" s="182"/>
      <c r="AP243" s="182"/>
      <c r="AR243" s="296" t="s">
        <v>332</v>
      </c>
      <c r="AS243" s="297" t="s">
        <v>333</v>
      </c>
      <c r="AT243" s="333">
        <v>0</v>
      </c>
    </row>
    <row r="244" spans="1:47" s="4" customFormat="1" x14ac:dyDescent="0.25">
      <c r="A244" s="13" t="s">
        <v>363</v>
      </c>
      <c r="B244" s="1" t="s">
        <v>183</v>
      </c>
      <c r="C244" s="247">
        <v>14862387</v>
      </c>
      <c r="D244" s="182">
        <v>53500000</v>
      </c>
      <c r="E244" s="182">
        <v>0</v>
      </c>
      <c r="F244" s="182">
        <v>0</v>
      </c>
      <c r="G244" s="182">
        <v>0</v>
      </c>
      <c r="H244" s="182">
        <f t="shared" si="152"/>
        <v>53500000</v>
      </c>
      <c r="I244" s="182">
        <v>0</v>
      </c>
      <c r="J244" s="182">
        <v>0</v>
      </c>
      <c r="K244" s="182">
        <f t="shared" si="153"/>
        <v>53500000</v>
      </c>
      <c r="L244" s="182">
        <v>0</v>
      </c>
      <c r="M244" s="182">
        <v>0</v>
      </c>
      <c r="N244" s="182">
        <f t="shared" si="158"/>
        <v>0</v>
      </c>
      <c r="O244" s="182">
        <v>0</v>
      </c>
      <c r="P244" s="182">
        <v>9000000</v>
      </c>
      <c r="Q244" s="182">
        <f t="shared" si="160"/>
        <v>9000000</v>
      </c>
      <c r="R244" s="182">
        <f t="shared" si="154"/>
        <v>44500000</v>
      </c>
      <c r="S244" s="182">
        <f t="shared" si="155"/>
        <v>0</v>
      </c>
      <c r="T244"/>
      <c r="U244" s="335" t="s">
        <v>363</v>
      </c>
      <c r="V244" s="385" t="s">
        <v>183</v>
      </c>
      <c r="W244" s="387">
        <v>53500000</v>
      </c>
      <c r="X244" s="387">
        <v>0</v>
      </c>
      <c r="Y244" s="387">
        <v>0</v>
      </c>
      <c r="Z244" s="387">
        <v>0</v>
      </c>
      <c r="AA244" s="387">
        <v>0</v>
      </c>
      <c r="AB244" s="387">
        <v>0</v>
      </c>
      <c r="AC244" s="387">
        <v>5000000</v>
      </c>
      <c r="AD244" s="387">
        <v>0</v>
      </c>
      <c r="AE244" s="387">
        <v>5000000</v>
      </c>
      <c r="AF244" s="387">
        <v>0</v>
      </c>
      <c r="AG244" s="387">
        <v>0</v>
      </c>
      <c r="AH244" s="387">
        <v>0</v>
      </c>
      <c r="AI244" s="387">
        <v>0</v>
      </c>
      <c r="AJ244" s="387">
        <v>5000000</v>
      </c>
      <c r="AK244" s="387">
        <v>0</v>
      </c>
      <c r="AL244" s="278"/>
      <c r="AM244" s="247"/>
      <c r="AN244" s="247"/>
      <c r="AO244" s="247"/>
      <c r="AP244" s="247"/>
      <c r="AQ244" s="281"/>
      <c r="AR244" s="296" t="s">
        <v>1724</v>
      </c>
      <c r="AS244" s="297" t="s">
        <v>1196</v>
      </c>
      <c r="AT244" s="333">
        <v>0</v>
      </c>
    </row>
    <row r="245" spans="1:47" s="4" customFormat="1" x14ac:dyDescent="0.25">
      <c r="A245" s="14" t="s">
        <v>364</v>
      </c>
      <c r="B245" s="9" t="s">
        <v>185</v>
      </c>
      <c r="C245" s="10">
        <f>+C249+C246+C247+C248</f>
        <v>13500000</v>
      </c>
      <c r="D245" s="10">
        <f>+D249+D246+D247+D248</f>
        <v>166243</v>
      </c>
      <c r="E245" s="10">
        <f>+E249</f>
        <v>0</v>
      </c>
      <c r="F245" s="10">
        <f>+F249</f>
        <v>0</v>
      </c>
      <c r="G245" s="10">
        <f>+G249</f>
        <v>0</v>
      </c>
      <c r="H245" s="10">
        <f t="shared" si="152"/>
        <v>166243</v>
      </c>
      <c r="I245" s="10">
        <f>+I249</f>
        <v>0</v>
      </c>
      <c r="J245" s="10">
        <f>+J249</f>
        <v>0</v>
      </c>
      <c r="K245" s="10">
        <f t="shared" si="153"/>
        <v>166243</v>
      </c>
      <c r="L245" s="10">
        <f>+L249</f>
        <v>0</v>
      </c>
      <c r="M245" s="10">
        <f>+M249</f>
        <v>0</v>
      </c>
      <c r="N245" s="10">
        <f t="shared" si="158"/>
        <v>0</v>
      </c>
      <c r="O245" s="10">
        <f>+O249</f>
        <v>0</v>
      </c>
      <c r="P245" s="10">
        <f>+P249</f>
        <v>0</v>
      </c>
      <c r="Q245" s="10">
        <f>+Q249</f>
        <v>0</v>
      </c>
      <c r="R245" s="10">
        <f t="shared" si="154"/>
        <v>166243</v>
      </c>
      <c r="S245" s="10">
        <f t="shared" ref="S245:AO273" si="162">+S249</f>
        <v>0</v>
      </c>
      <c r="T245" s="10">
        <f t="shared" si="162"/>
        <v>0</v>
      </c>
      <c r="U245" s="335" t="s">
        <v>364</v>
      </c>
      <c r="V245" s="385" t="s">
        <v>185</v>
      </c>
      <c r="W245" s="387">
        <v>166243</v>
      </c>
      <c r="X245" s="387">
        <v>500000000</v>
      </c>
      <c r="Y245" s="387">
        <v>354025000</v>
      </c>
      <c r="Z245" s="387">
        <v>0</v>
      </c>
      <c r="AA245" s="387">
        <v>0</v>
      </c>
      <c r="AB245" s="387">
        <v>928633358</v>
      </c>
      <c r="AC245" s="387">
        <v>12739295390.368999</v>
      </c>
      <c r="AD245" s="387">
        <v>8386342230.7199993</v>
      </c>
      <c r="AE245" s="387">
        <v>4352953159.6490002</v>
      </c>
      <c r="AF245" s="387">
        <v>3719547627.9400001</v>
      </c>
      <c r="AG245" s="387">
        <v>4843166951.7799988</v>
      </c>
      <c r="AH245" s="387">
        <v>10561981684.726999</v>
      </c>
      <c r="AI245" s="387">
        <v>2175639454.007</v>
      </c>
      <c r="AJ245" s="387">
        <v>2177313705.6420002</v>
      </c>
      <c r="AK245" s="387">
        <v>0</v>
      </c>
      <c r="AL245" s="278"/>
      <c r="AM245" s="247"/>
      <c r="AN245" s="247"/>
      <c r="AO245" s="247"/>
      <c r="AP245" s="247"/>
      <c r="AQ245" s="281"/>
      <c r="AR245" s="296" t="s">
        <v>1725</v>
      </c>
      <c r="AS245" s="297" t="s">
        <v>1197</v>
      </c>
      <c r="AT245" s="333">
        <v>9310088.4900000002</v>
      </c>
      <c r="AU245"/>
    </row>
    <row r="246" spans="1:47" s="4" customFormat="1" x14ac:dyDescent="0.25">
      <c r="A246" s="13" t="s">
        <v>1731</v>
      </c>
      <c r="B246" s="25" t="s">
        <v>189</v>
      </c>
      <c r="C246" s="247"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281"/>
      <c r="U246" s="335"/>
      <c r="V246" s="385"/>
      <c r="W246" s="387"/>
      <c r="X246" s="387"/>
      <c r="Y246" s="387"/>
      <c r="Z246" s="387"/>
      <c r="AA246" s="387"/>
      <c r="AB246" s="387"/>
      <c r="AC246" s="387"/>
      <c r="AD246" s="387"/>
      <c r="AE246" s="387"/>
      <c r="AF246" s="387"/>
      <c r="AG246" s="387"/>
      <c r="AH246" s="387"/>
      <c r="AI246" s="387"/>
      <c r="AJ246" s="387"/>
      <c r="AK246" s="387"/>
      <c r="AL246" s="278"/>
      <c r="AM246" s="247"/>
      <c r="AN246" s="247"/>
      <c r="AO246" s="247"/>
      <c r="AP246" s="247"/>
      <c r="AQ246" s="383"/>
      <c r="AR246" s="296"/>
      <c r="AS246" s="297"/>
      <c r="AT246" s="333"/>
      <c r="AU246" s="383"/>
    </row>
    <row r="247" spans="1:47" s="4" customFormat="1" x14ac:dyDescent="0.25">
      <c r="A247" s="13" t="s">
        <v>1732</v>
      </c>
      <c r="B247" s="25" t="s">
        <v>191</v>
      </c>
      <c r="C247" s="247"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281"/>
      <c r="U247" s="335"/>
      <c r="V247" s="385"/>
      <c r="W247" s="387"/>
      <c r="X247" s="387"/>
      <c r="Y247" s="387"/>
      <c r="Z247" s="387"/>
      <c r="AA247" s="387"/>
      <c r="AB247" s="387"/>
      <c r="AC247" s="387"/>
      <c r="AD247" s="387"/>
      <c r="AE247" s="387"/>
      <c r="AF247" s="387"/>
      <c r="AG247" s="387"/>
      <c r="AH247" s="387"/>
      <c r="AI247" s="387"/>
      <c r="AJ247" s="387"/>
      <c r="AK247" s="387"/>
      <c r="AL247" s="278"/>
      <c r="AM247" s="247"/>
      <c r="AN247" s="247"/>
      <c r="AO247" s="247"/>
      <c r="AP247" s="247"/>
      <c r="AQ247" s="383"/>
      <c r="AR247" s="296"/>
      <c r="AS247" s="297"/>
      <c r="AT247" s="333"/>
      <c r="AU247" s="383"/>
    </row>
    <row r="248" spans="1:47" s="4" customFormat="1" x14ac:dyDescent="0.25">
      <c r="A248" s="13" t="s">
        <v>1733</v>
      </c>
      <c r="B248" s="25" t="s">
        <v>193</v>
      </c>
      <c r="C248" s="247"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281"/>
      <c r="U248" s="335"/>
      <c r="V248" s="385"/>
      <c r="W248" s="387"/>
      <c r="X248" s="387"/>
      <c r="Y248" s="387"/>
      <c r="Z248" s="387"/>
      <c r="AA248" s="387"/>
      <c r="AB248" s="387"/>
      <c r="AC248" s="387"/>
      <c r="AD248" s="387"/>
      <c r="AE248" s="387"/>
      <c r="AF248" s="387"/>
      <c r="AG248" s="387"/>
      <c r="AH248" s="387"/>
      <c r="AI248" s="387"/>
      <c r="AJ248" s="387"/>
      <c r="AK248" s="387"/>
      <c r="AL248" s="278"/>
      <c r="AM248" s="247"/>
      <c r="AN248" s="247"/>
      <c r="AO248" s="247"/>
      <c r="AP248" s="247"/>
      <c r="AQ248" s="383"/>
      <c r="AR248" s="296"/>
      <c r="AS248" s="297"/>
      <c r="AT248" s="333"/>
      <c r="AU248" s="383"/>
    </row>
    <row r="249" spans="1:47" s="4" customFormat="1" x14ac:dyDescent="0.25">
      <c r="A249" s="13" t="s">
        <v>365</v>
      </c>
      <c r="B249" s="25" t="s">
        <v>195</v>
      </c>
      <c r="C249" s="247">
        <v>13500000</v>
      </c>
      <c r="D249" s="182">
        <v>166243</v>
      </c>
      <c r="E249" s="182">
        <v>0</v>
      </c>
      <c r="F249" s="182">
        <v>0</v>
      </c>
      <c r="G249" s="182">
        <v>0</v>
      </c>
      <c r="H249" s="182">
        <f t="shared" si="152"/>
        <v>166243</v>
      </c>
      <c r="I249" s="182">
        <v>0</v>
      </c>
      <c r="J249" s="182">
        <v>0</v>
      </c>
      <c r="K249" s="182">
        <f t="shared" si="153"/>
        <v>166243</v>
      </c>
      <c r="L249" s="182">
        <v>0</v>
      </c>
      <c r="M249" s="182">
        <v>0</v>
      </c>
      <c r="N249" s="182">
        <f t="shared" si="158"/>
        <v>0</v>
      </c>
      <c r="O249" s="182">
        <v>0</v>
      </c>
      <c r="P249" s="182">
        <v>0</v>
      </c>
      <c r="Q249" s="182">
        <f t="shared" si="160"/>
        <v>0</v>
      </c>
      <c r="R249" s="182">
        <f t="shared" si="154"/>
        <v>166243</v>
      </c>
      <c r="S249" s="182">
        <f t="shared" si="155"/>
        <v>0</v>
      </c>
      <c r="T249" s="281"/>
      <c r="U249" s="335" t="s">
        <v>365</v>
      </c>
      <c r="V249" s="385" t="s">
        <v>195</v>
      </c>
      <c r="W249" s="387">
        <v>166243</v>
      </c>
      <c r="X249" s="387">
        <v>30000000</v>
      </c>
      <c r="Y249" s="387">
        <v>0</v>
      </c>
      <c r="Z249" s="387">
        <v>0</v>
      </c>
      <c r="AA249" s="387">
        <v>0</v>
      </c>
      <c r="AB249" s="387">
        <v>127869991.26000001</v>
      </c>
      <c r="AC249" s="387">
        <v>1439961412.8150001</v>
      </c>
      <c r="AD249" s="387">
        <v>871313446</v>
      </c>
      <c r="AE249" s="387">
        <v>568647966.81500006</v>
      </c>
      <c r="AF249" s="387">
        <v>787271523</v>
      </c>
      <c r="AG249" s="387">
        <v>173562083</v>
      </c>
      <c r="AH249" s="387">
        <v>932104318</v>
      </c>
      <c r="AI249" s="387">
        <v>60790872</v>
      </c>
      <c r="AJ249" s="387">
        <v>507857094.81500006</v>
      </c>
      <c r="AK249" s="387">
        <v>0</v>
      </c>
      <c r="AL249" s="278"/>
      <c r="AM249" s="182"/>
      <c r="AN249" s="182"/>
      <c r="AO249" s="182"/>
      <c r="AP249" s="182"/>
      <c r="AQ249"/>
      <c r="AR249" s="296" t="s">
        <v>334</v>
      </c>
      <c r="AS249" s="297" t="s">
        <v>335</v>
      </c>
      <c r="AT249" s="333">
        <v>21393415</v>
      </c>
      <c r="AU249"/>
    </row>
    <row r="250" spans="1:47" x14ac:dyDescent="0.25">
      <c r="A250" s="14" t="s">
        <v>366</v>
      </c>
      <c r="B250" s="9" t="s">
        <v>197</v>
      </c>
      <c r="C250" s="10">
        <f>+C251</f>
        <v>0</v>
      </c>
      <c r="D250" s="10">
        <f>+D251</f>
        <v>5000000</v>
      </c>
      <c r="E250" s="10">
        <f t="shared" ref="E250:AO278" si="163">+E251</f>
        <v>0</v>
      </c>
      <c r="F250" s="10">
        <f t="shared" si="163"/>
        <v>0</v>
      </c>
      <c r="G250" s="10">
        <f t="shared" si="163"/>
        <v>0</v>
      </c>
      <c r="H250" s="10">
        <f t="shared" si="152"/>
        <v>5000000</v>
      </c>
      <c r="I250" s="10">
        <f t="shared" si="163"/>
        <v>0</v>
      </c>
      <c r="J250" s="10">
        <f t="shared" si="163"/>
        <v>0</v>
      </c>
      <c r="K250" s="10">
        <f t="shared" si="153"/>
        <v>5000000</v>
      </c>
      <c r="L250" s="10">
        <f t="shared" si="163"/>
        <v>0</v>
      </c>
      <c r="M250" s="10">
        <f t="shared" si="163"/>
        <v>0</v>
      </c>
      <c r="N250" s="10">
        <f t="shared" si="158"/>
        <v>0</v>
      </c>
      <c r="O250" s="10">
        <f t="shared" si="163"/>
        <v>0</v>
      </c>
      <c r="P250" s="10">
        <f t="shared" si="163"/>
        <v>0</v>
      </c>
      <c r="Q250" s="10">
        <f t="shared" si="163"/>
        <v>0</v>
      </c>
      <c r="R250" s="10">
        <f t="shared" si="154"/>
        <v>5000000</v>
      </c>
      <c r="S250" s="10">
        <f t="shared" si="163"/>
        <v>0</v>
      </c>
      <c r="T250" s="10">
        <f t="shared" si="163"/>
        <v>0</v>
      </c>
      <c r="U250" s="335" t="s">
        <v>366</v>
      </c>
      <c r="V250" s="385" t="s">
        <v>197</v>
      </c>
      <c r="W250" s="387">
        <v>5000000</v>
      </c>
      <c r="X250" s="387">
        <v>0</v>
      </c>
      <c r="Y250" s="387">
        <v>0</v>
      </c>
      <c r="Z250" s="387">
        <v>0</v>
      </c>
      <c r="AA250" s="387">
        <v>0</v>
      </c>
      <c r="AB250" s="387">
        <v>0</v>
      </c>
      <c r="AC250" s="387">
        <v>153400118.03999999</v>
      </c>
      <c r="AD250" s="387">
        <v>145864213</v>
      </c>
      <c r="AE250" s="387">
        <v>7535905.0399999917</v>
      </c>
      <c r="AF250" s="387">
        <v>37153363</v>
      </c>
      <c r="AG250" s="387">
        <v>108710850</v>
      </c>
      <c r="AH250" s="387">
        <v>145864213</v>
      </c>
      <c r="AI250" s="387">
        <v>0</v>
      </c>
      <c r="AJ250" s="387">
        <v>7535905.0399999917</v>
      </c>
      <c r="AK250" s="387">
        <v>0</v>
      </c>
      <c r="AL250" s="10"/>
      <c r="AM250" s="10">
        <f t="shared" si="149"/>
        <v>0</v>
      </c>
      <c r="AN250" s="10">
        <f t="shared" si="149"/>
        <v>0</v>
      </c>
      <c r="AO250" s="10">
        <f t="shared" si="149"/>
        <v>0</v>
      </c>
      <c r="AP250" s="10"/>
      <c r="AQ250" s="4"/>
      <c r="AR250" s="294" t="s">
        <v>336</v>
      </c>
      <c r="AS250" s="295" t="s">
        <v>337</v>
      </c>
      <c r="AT250" s="332">
        <f t="shared" ref="AT250" si="164">SUM(AT251:AT254)</f>
        <v>7872748.6299999999</v>
      </c>
    </row>
    <row r="251" spans="1:47" x14ac:dyDescent="0.25">
      <c r="A251" s="13" t="s">
        <v>367</v>
      </c>
      <c r="B251" s="1" t="s">
        <v>199</v>
      </c>
      <c r="C251" s="247"/>
      <c r="D251" s="182">
        <v>5000000</v>
      </c>
      <c r="E251" s="182">
        <v>0</v>
      </c>
      <c r="F251" s="182">
        <v>0</v>
      </c>
      <c r="G251" s="182">
        <v>0</v>
      </c>
      <c r="H251" s="182">
        <f t="shared" si="152"/>
        <v>5000000</v>
      </c>
      <c r="I251" s="182">
        <v>0</v>
      </c>
      <c r="J251" s="182">
        <v>0</v>
      </c>
      <c r="K251" s="182">
        <f t="shared" si="153"/>
        <v>5000000</v>
      </c>
      <c r="L251" s="182">
        <v>0</v>
      </c>
      <c r="M251" s="182">
        <v>0</v>
      </c>
      <c r="N251" s="182">
        <f t="shared" si="158"/>
        <v>0</v>
      </c>
      <c r="O251" s="182">
        <v>0</v>
      </c>
      <c r="P251" s="182">
        <v>0</v>
      </c>
      <c r="Q251" s="182">
        <f t="shared" si="160"/>
        <v>0</v>
      </c>
      <c r="R251" s="182">
        <f t="shared" si="154"/>
        <v>5000000</v>
      </c>
      <c r="S251" s="182">
        <f t="shared" si="155"/>
        <v>0</v>
      </c>
      <c r="U251" s="335" t="s">
        <v>367</v>
      </c>
      <c r="V251" s="385" t="s">
        <v>199</v>
      </c>
      <c r="W251" s="387">
        <v>5000000</v>
      </c>
      <c r="X251" s="387">
        <v>0</v>
      </c>
      <c r="Y251" s="387">
        <v>0</v>
      </c>
      <c r="Z251" s="387">
        <v>0</v>
      </c>
      <c r="AA251" s="387">
        <v>0</v>
      </c>
      <c r="AB251" s="387">
        <v>0</v>
      </c>
      <c r="AC251" s="387">
        <v>43308686.039999999</v>
      </c>
      <c r="AD251" s="387">
        <v>36570000</v>
      </c>
      <c r="AE251" s="387">
        <v>6738686.0399999991</v>
      </c>
      <c r="AF251" s="387">
        <v>26103114</v>
      </c>
      <c r="AG251" s="387">
        <v>10466886</v>
      </c>
      <c r="AH251" s="387">
        <v>36570000</v>
      </c>
      <c r="AI251" s="387">
        <v>0</v>
      </c>
      <c r="AJ251" s="387">
        <v>6738686.0399999991</v>
      </c>
      <c r="AK251" s="387">
        <v>0</v>
      </c>
      <c r="AL251" s="278"/>
      <c r="AM251" s="182"/>
      <c r="AN251" s="182"/>
      <c r="AO251" s="182"/>
      <c r="AP251" s="182"/>
      <c r="AR251" s="296" t="s">
        <v>338</v>
      </c>
      <c r="AS251" s="297" t="s">
        <v>339</v>
      </c>
      <c r="AT251" s="333">
        <v>1000000</v>
      </c>
    </row>
    <row r="252" spans="1:47" s="4" customFormat="1" x14ac:dyDescent="0.25">
      <c r="A252" s="11" t="s">
        <v>368</v>
      </c>
      <c r="B252" s="5" t="s">
        <v>369</v>
      </c>
      <c r="C252" s="6">
        <f>+C253+C269+C295+C333+C346</f>
        <v>11472326178.93</v>
      </c>
      <c r="D252" s="6">
        <f>+D253+D269+D295+D333+D346</f>
        <v>11664687030.445</v>
      </c>
      <c r="E252" s="6">
        <f>+E253+E269+E295+E333+E346</f>
        <v>500000000</v>
      </c>
      <c r="F252" s="6">
        <f>+F253+F269+F295+F333+F346</f>
        <v>354025000</v>
      </c>
      <c r="G252" s="6">
        <f>+G253+G269+G295+G333+G346</f>
        <v>0</v>
      </c>
      <c r="H252" s="6">
        <f t="shared" si="152"/>
        <v>11810662030.445</v>
      </c>
      <c r="I252" s="6">
        <f>+I253+I269+I295+I333+I346</f>
        <v>1072469257.22</v>
      </c>
      <c r="J252" s="6">
        <f>+J253+J269+J295+J333+J346</f>
        <v>7303431299.25</v>
      </c>
      <c r="K252" s="6">
        <f t="shared" si="153"/>
        <v>4507230731.1949997</v>
      </c>
      <c r="L252" s="6">
        <f>+L253+L269+L295+L333+L346</f>
        <v>755112918.41000009</v>
      </c>
      <c r="M252" s="6">
        <f>+M253+M269+M295+M333+M346</f>
        <v>2835951945.73</v>
      </c>
      <c r="N252" s="6">
        <f t="shared" si="158"/>
        <v>4467479353.5200005</v>
      </c>
      <c r="O252" s="6">
        <f>+O253+O269+O295+O333+O346</f>
        <v>448027426.88999999</v>
      </c>
      <c r="P252" s="6">
        <f>+P253+P269+P295+P333+P346</f>
        <v>9110101485.4699993</v>
      </c>
      <c r="Q252" s="6">
        <f>+Q253+Q269+Q295+Q333+Q346</f>
        <v>1806670186.2199998</v>
      </c>
      <c r="R252" s="6">
        <f t="shared" si="154"/>
        <v>2700560544.9750004</v>
      </c>
      <c r="S252" s="6">
        <f t="shared" ref="S252:T252" si="165">+S253+S269+S295+S333+S346</f>
        <v>2835951945.73</v>
      </c>
      <c r="T252" s="6">
        <f t="shared" si="165"/>
        <v>0</v>
      </c>
      <c r="U252" s="335" t="s">
        <v>368</v>
      </c>
      <c r="V252" s="385" t="s">
        <v>369</v>
      </c>
      <c r="W252" s="387">
        <v>11664687032.368999</v>
      </c>
      <c r="X252" s="387">
        <v>0</v>
      </c>
      <c r="Y252" s="387">
        <v>0</v>
      </c>
      <c r="Z252" s="387">
        <v>0</v>
      </c>
      <c r="AA252" s="387">
        <v>0</v>
      </c>
      <c r="AB252" s="387">
        <v>0</v>
      </c>
      <c r="AC252" s="387">
        <v>25000000</v>
      </c>
      <c r="AD252" s="387">
        <v>25000000</v>
      </c>
      <c r="AE252" s="387">
        <v>0</v>
      </c>
      <c r="AF252" s="387">
        <v>0</v>
      </c>
      <c r="AG252" s="387">
        <v>25000000</v>
      </c>
      <c r="AH252" s="387">
        <v>25000000</v>
      </c>
      <c r="AI252" s="387">
        <v>0</v>
      </c>
      <c r="AJ252" s="387">
        <v>0</v>
      </c>
      <c r="AK252" s="387">
        <v>0</v>
      </c>
      <c r="AL252" s="278"/>
      <c r="AM252" s="247"/>
      <c r="AN252" s="247"/>
      <c r="AO252" s="247"/>
      <c r="AP252" s="247"/>
      <c r="AQ252" s="281"/>
      <c r="AR252" s="296" t="s">
        <v>1726</v>
      </c>
      <c r="AS252" s="297" t="s">
        <v>1199</v>
      </c>
      <c r="AT252" s="333">
        <v>0</v>
      </c>
      <c r="AU252"/>
    </row>
    <row r="253" spans="1:47" s="4" customFormat="1" x14ac:dyDescent="0.25">
      <c r="A253" s="11" t="s">
        <v>370</v>
      </c>
      <c r="B253" s="5" t="s">
        <v>371</v>
      </c>
      <c r="C253" s="6">
        <f>+C254+C262+C265+C266+C261+C259</f>
        <v>1325269413.45</v>
      </c>
      <c r="D253" s="6">
        <f>+D254+D262+D265+D266+D261+D259</f>
        <v>1282091421.5550001</v>
      </c>
      <c r="E253" s="6">
        <f>+E254+E262+E265+E266+E261</f>
        <v>30000000</v>
      </c>
      <c r="F253" s="6">
        <f>+F254+F262+F265+F266+F261</f>
        <v>0</v>
      </c>
      <c r="G253" s="6">
        <f>+G254+G262+G265+G266+G261</f>
        <v>0</v>
      </c>
      <c r="H253" s="6">
        <f t="shared" si="152"/>
        <v>1312091421.5550001</v>
      </c>
      <c r="I253" s="6">
        <f>+I254+I262+I265+I266+I261</f>
        <v>125780058</v>
      </c>
      <c r="J253" s="6">
        <f>+J254+J262+J265+J266+J261</f>
        <v>746420465</v>
      </c>
      <c r="K253" s="6">
        <f t="shared" si="153"/>
        <v>565670956.55500007</v>
      </c>
      <c r="L253" s="6">
        <f>+L254+L262+L265+L266+L261</f>
        <v>133389457</v>
      </c>
      <c r="M253" s="6">
        <f>+M254+M262+M265+M266+M261</f>
        <v>659529025</v>
      </c>
      <c r="N253" s="6">
        <f t="shared" si="158"/>
        <v>86891440</v>
      </c>
      <c r="O253" s="6">
        <f>+O254+O262+O265+O266+O261</f>
        <v>120745660</v>
      </c>
      <c r="P253" s="6">
        <f>+P254+P262+P265+P266+P261</f>
        <v>811774723</v>
      </c>
      <c r="Q253" s="6">
        <f>+Q254+Q262+Q265+Q266+Q261</f>
        <v>65354258</v>
      </c>
      <c r="R253" s="6">
        <f t="shared" si="154"/>
        <v>500316698.55500007</v>
      </c>
      <c r="S253" s="6">
        <f t="shared" ref="S253:AO281" si="166">+S254+S262+S265+S266+S261</f>
        <v>659529025</v>
      </c>
      <c r="T253" s="6">
        <f t="shared" si="166"/>
        <v>0</v>
      </c>
      <c r="U253" s="335" t="s">
        <v>370</v>
      </c>
      <c r="V253" s="385" t="s">
        <v>371</v>
      </c>
      <c r="W253" s="387">
        <v>1282091421.5550001</v>
      </c>
      <c r="X253" s="387">
        <v>0</v>
      </c>
      <c r="Y253" s="387">
        <v>0</v>
      </c>
      <c r="Z253" s="387">
        <v>0</v>
      </c>
      <c r="AA253" s="387">
        <v>0</v>
      </c>
      <c r="AB253" s="387">
        <v>0</v>
      </c>
      <c r="AC253" s="387">
        <v>60091432</v>
      </c>
      <c r="AD253" s="387">
        <v>59294213</v>
      </c>
      <c r="AE253" s="387">
        <v>797219</v>
      </c>
      <c r="AF253" s="387">
        <v>11050249</v>
      </c>
      <c r="AG253" s="387">
        <v>48243964</v>
      </c>
      <c r="AH253" s="387">
        <v>59294213</v>
      </c>
      <c r="AI253" s="387">
        <v>0</v>
      </c>
      <c r="AJ253" s="387">
        <v>797219</v>
      </c>
      <c r="AK253" s="387">
        <v>0</v>
      </c>
      <c r="AL253" s="278"/>
      <c r="AM253" s="182"/>
      <c r="AN253" s="182"/>
      <c r="AO253" s="182"/>
      <c r="AP253" s="182"/>
      <c r="AQ253"/>
      <c r="AR253" s="296" t="s">
        <v>340</v>
      </c>
      <c r="AS253" s="297" t="s">
        <v>341</v>
      </c>
      <c r="AT253" s="333">
        <v>6872748.6299999999</v>
      </c>
    </row>
    <row r="254" spans="1:47" x14ac:dyDescent="0.25">
      <c r="A254" s="14" t="s">
        <v>372</v>
      </c>
      <c r="B254" s="9" t="s">
        <v>373</v>
      </c>
      <c r="C254" s="10">
        <f>+C255+C256+C257+C258</f>
        <v>129544800</v>
      </c>
      <c r="D254" s="10">
        <f>+D255+D256+D257+D258</f>
        <v>153400118.03999999</v>
      </c>
      <c r="E254" s="10">
        <f t="shared" ref="E254:AO282" si="167">+E255+E256+E257+E258</f>
        <v>0</v>
      </c>
      <c r="F254" s="10">
        <f t="shared" si="167"/>
        <v>0</v>
      </c>
      <c r="G254" s="10">
        <f t="shared" si="167"/>
        <v>0</v>
      </c>
      <c r="H254" s="10">
        <f t="shared" si="152"/>
        <v>153400118.03999999</v>
      </c>
      <c r="I254" s="10">
        <f t="shared" si="167"/>
        <v>60000</v>
      </c>
      <c r="J254" s="10">
        <f t="shared" si="167"/>
        <v>144895000</v>
      </c>
      <c r="K254" s="10">
        <f t="shared" si="153"/>
        <v>8505118.0399999917</v>
      </c>
      <c r="L254" s="10">
        <f t="shared" si="167"/>
        <v>4785249</v>
      </c>
      <c r="M254" s="10">
        <f t="shared" si="167"/>
        <v>37153363</v>
      </c>
      <c r="N254" s="10">
        <f t="shared" si="158"/>
        <v>107741637</v>
      </c>
      <c r="O254" s="10">
        <f t="shared" si="167"/>
        <v>60000</v>
      </c>
      <c r="P254" s="10">
        <f t="shared" si="167"/>
        <v>144895000</v>
      </c>
      <c r="Q254" s="10">
        <f t="shared" si="167"/>
        <v>0</v>
      </c>
      <c r="R254" s="10">
        <f t="shared" si="154"/>
        <v>8505118.0399999917</v>
      </c>
      <c r="S254" s="10">
        <f t="shared" si="167"/>
        <v>37153363</v>
      </c>
      <c r="T254" s="10">
        <f t="shared" si="167"/>
        <v>0</v>
      </c>
      <c r="U254" s="335" t="s">
        <v>372</v>
      </c>
      <c r="V254" s="385" t="s">
        <v>373</v>
      </c>
      <c r="W254" s="387">
        <v>153400118.03999999</v>
      </c>
      <c r="X254" s="387">
        <v>0</v>
      </c>
      <c r="Y254" s="387">
        <v>0</v>
      </c>
      <c r="Z254" s="387">
        <v>0</v>
      </c>
      <c r="AA254" s="387">
        <v>0</v>
      </c>
      <c r="AB254" s="387">
        <v>0</v>
      </c>
      <c r="AC254" s="387">
        <v>25000000</v>
      </c>
      <c r="AD254" s="387">
        <v>25000000</v>
      </c>
      <c r="AE254" s="387">
        <v>0</v>
      </c>
      <c r="AF254" s="387">
        <v>0</v>
      </c>
      <c r="AG254" s="387">
        <v>25000000</v>
      </c>
      <c r="AH254" s="387">
        <v>25000000</v>
      </c>
      <c r="AI254" s="387">
        <v>0</v>
      </c>
      <c r="AJ254" s="387">
        <v>0</v>
      </c>
      <c r="AK254" s="387">
        <v>0</v>
      </c>
      <c r="AL254" s="278"/>
      <c r="AM254" s="247"/>
      <c r="AN254" s="247"/>
      <c r="AO254" s="247"/>
      <c r="AP254" s="247"/>
      <c r="AQ254" s="281"/>
      <c r="AR254" s="296" t="s">
        <v>1726</v>
      </c>
      <c r="AS254" s="297" t="s">
        <v>1199</v>
      </c>
      <c r="AT254" s="333">
        <v>0</v>
      </c>
    </row>
    <row r="255" spans="1:47" s="4" customFormat="1" x14ac:dyDescent="0.25">
      <c r="A255" s="13" t="s">
        <v>374</v>
      </c>
      <c r="B255" s="1" t="s">
        <v>375</v>
      </c>
      <c r="C255" s="247">
        <v>12095261</v>
      </c>
      <c r="D255" s="182">
        <v>43308686.039999999</v>
      </c>
      <c r="E255" s="182">
        <v>0</v>
      </c>
      <c r="F255" s="182">
        <v>0</v>
      </c>
      <c r="G255" s="182">
        <v>0</v>
      </c>
      <c r="H255" s="182">
        <f t="shared" si="152"/>
        <v>43308686.039999999</v>
      </c>
      <c r="I255" s="182">
        <v>0</v>
      </c>
      <c r="J255" s="182">
        <v>36570000</v>
      </c>
      <c r="K255" s="182">
        <f t="shared" si="153"/>
        <v>6738686.0399999991</v>
      </c>
      <c r="L255" s="182">
        <v>0</v>
      </c>
      <c r="M255" s="182">
        <v>26103114</v>
      </c>
      <c r="N255" s="182">
        <f t="shared" si="158"/>
        <v>10466886</v>
      </c>
      <c r="O255" s="182">
        <v>0</v>
      </c>
      <c r="P255" s="182">
        <v>36570000</v>
      </c>
      <c r="Q255" s="182">
        <f t="shared" si="160"/>
        <v>0</v>
      </c>
      <c r="R255" s="182">
        <f t="shared" si="154"/>
        <v>6738686.0399999991</v>
      </c>
      <c r="S255" s="182">
        <f t="shared" si="155"/>
        <v>26103114</v>
      </c>
      <c r="T255"/>
      <c r="U255" s="335" t="s">
        <v>374</v>
      </c>
      <c r="V255" s="385" t="s">
        <v>375</v>
      </c>
      <c r="W255" s="387">
        <v>43308686.039999999</v>
      </c>
      <c r="X255" s="387">
        <v>0</v>
      </c>
      <c r="Y255" s="387">
        <v>0</v>
      </c>
      <c r="Z255" s="387">
        <v>0</v>
      </c>
      <c r="AA255" s="387">
        <v>0</v>
      </c>
      <c r="AB255" s="387">
        <v>2500000</v>
      </c>
      <c r="AC255" s="387">
        <v>2500000</v>
      </c>
      <c r="AD255" s="387">
        <v>0</v>
      </c>
      <c r="AE255" s="387">
        <v>2500000</v>
      </c>
      <c r="AF255" s="387">
        <v>0</v>
      </c>
      <c r="AG255" s="387">
        <v>0</v>
      </c>
      <c r="AH255" s="387">
        <v>0</v>
      </c>
      <c r="AI255" s="387">
        <v>0</v>
      </c>
      <c r="AJ255" s="387">
        <v>2500000</v>
      </c>
      <c r="AK255" s="387">
        <v>0</v>
      </c>
      <c r="AL255" s="10"/>
      <c r="AM255" s="10">
        <f t="shared" si="150"/>
        <v>0</v>
      </c>
      <c r="AN255" s="10">
        <f t="shared" si="150"/>
        <v>0</v>
      </c>
      <c r="AO255" s="10">
        <f t="shared" si="150"/>
        <v>0</v>
      </c>
      <c r="AP255" s="10"/>
      <c r="AR255" s="294" t="s">
        <v>342</v>
      </c>
      <c r="AS255" s="295" t="s">
        <v>343</v>
      </c>
      <c r="AT255" s="332">
        <f t="shared" ref="AT255" si="168">+AT256</f>
        <v>3024581</v>
      </c>
      <c r="AU255"/>
    </row>
    <row r="256" spans="1:47" s="4" customFormat="1" x14ac:dyDescent="0.25">
      <c r="A256" s="13" t="s">
        <v>376</v>
      </c>
      <c r="B256" s="1" t="s">
        <v>377</v>
      </c>
      <c r="C256" s="247">
        <v>24722012</v>
      </c>
      <c r="D256" s="182">
        <v>25000000</v>
      </c>
      <c r="E256" s="182">
        <v>0</v>
      </c>
      <c r="F256" s="182">
        <v>0</v>
      </c>
      <c r="G256" s="182">
        <v>0</v>
      </c>
      <c r="H256" s="182">
        <f t="shared" si="152"/>
        <v>25000000</v>
      </c>
      <c r="I256" s="182">
        <v>0</v>
      </c>
      <c r="J256" s="182">
        <v>25000000</v>
      </c>
      <c r="K256" s="182">
        <f t="shared" si="153"/>
        <v>0</v>
      </c>
      <c r="L256" s="182">
        <v>0</v>
      </c>
      <c r="M256" s="182">
        <v>0</v>
      </c>
      <c r="N256" s="182">
        <f t="shared" si="158"/>
        <v>25000000</v>
      </c>
      <c r="O256" s="182">
        <v>0</v>
      </c>
      <c r="P256" s="182">
        <v>25000000</v>
      </c>
      <c r="Q256" s="182">
        <f t="shared" si="160"/>
        <v>0</v>
      </c>
      <c r="R256" s="182">
        <f t="shared" si="154"/>
        <v>0</v>
      </c>
      <c r="S256" s="182">
        <f t="shared" si="155"/>
        <v>0</v>
      </c>
      <c r="T256"/>
      <c r="U256" s="335" t="s">
        <v>376</v>
      </c>
      <c r="V256" s="385" t="s">
        <v>377</v>
      </c>
      <c r="W256" s="387">
        <v>25000000</v>
      </c>
      <c r="X256" s="387">
        <v>0</v>
      </c>
      <c r="Y256" s="387">
        <v>0</v>
      </c>
      <c r="Z256" s="387">
        <v>0</v>
      </c>
      <c r="AA256" s="387">
        <v>0</v>
      </c>
      <c r="AB256" s="387">
        <v>2500000</v>
      </c>
      <c r="AC256" s="387">
        <v>2500000</v>
      </c>
      <c r="AD256" s="387">
        <v>0</v>
      </c>
      <c r="AE256" s="387">
        <v>2500000</v>
      </c>
      <c r="AF256" s="387">
        <v>0</v>
      </c>
      <c r="AG256" s="387">
        <v>0</v>
      </c>
      <c r="AH256" s="387">
        <v>0</v>
      </c>
      <c r="AI256" s="387">
        <v>0</v>
      </c>
      <c r="AJ256" s="387">
        <v>2500000</v>
      </c>
      <c r="AK256" s="387">
        <v>0</v>
      </c>
      <c r="AL256" s="10"/>
      <c r="AM256" s="10">
        <f t="shared" si="151"/>
        <v>0</v>
      </c>
      <c r="AN256" s="10">
        <f t="shared" si="151"/>
        <v>0</v>
      </c>
      <c r="AO256" s="10">
        <f t="shared" si="151"/>
        <v>0</v>
      </c>
      <c r="AP256" s="10"/>
      <c r="AR256" s="294" t="s">
        <v>344</v>
      </c>
      <c r="AS256" s="295" t="s">
        <v>155</v>
      </c>
      <c r="AT256" s="332">
        <f t="shared" ref="AT256" si="169">+AT257+AT258+AT259</f>
        <v>3024581</v>
      </c>
      <c r="AU256"/>
    </row>
    <row r="257" spans="1:47" s="4" customFormat="1" x14ac:dyDescent="0.25">
      <c r="A257" s="13" t="s">
        <v>378</v>
      </c>
      <c r="B257" s="1" t="s">
        <v>379</v>
      </c>
      <c r="C257" s="247">
        <v>90818959</v>
      </c>
      <c r="D257" s="182">
        <v>60091432</v>
      </c>
      <c r="E257" s="182">
        <v>0</v>
      </c>
      <c r="F257" s="182">
        <v>0</v>
      </c>
      <c r="G257" s="182">
        <v>0</v>
      </c>
      <c r="H257" s="182">
        <f t="shared" si="152"/>
        <v>60091432</v>
      </c>
      <c r="I257" s="182">
        <v>60000</v>
      </c>
      <c r="J257" s="182">
        <v>58325000</v>
      </c>
      <c r="K257" s="182">
        <f t="shared" si="153"/>
        <v>1766432</v>
      </c>
      <c r="L257" s="182">
        <v>4785249</v>
      </c>
      <c r="M257" s="182">
        <v>11050249</v>
      </c>
      <c r="N257" s="182">
        <f t="shared" si="158"/>
        <v>47274751</v>
      </c>
      <c r="O257" s="182">
        <v>60000</v>
      </c>
      <c r="P257" s="182">
        <v>58325000</v>
      </c>
      <c r="Q257" s="182">
        <f t="shared" si="160"/>
        <v>0</v>
      </c>
      <c r="R257" s="182">
        <f t="shared" si="154"/>
        <v>1766432</v>
      </c>
      <c r="S257" s="182">
        <f t="shared" si="155"/>
        <v>11050249</v>
      </c>
      <c r="T257"/>
      <c r="U257" s="335" t="s">
        <v>378</v>
      </c>
      <c r="V257" s="385" t="s">
        <v>379</v>
      </c>
      <c r="W257" s="387">
        <v>60091432</v>
      </c>
      <c r="X257" s="387">
        <v>15000000</v>
      </c>
      <c r="Y257" s="387">
        <v>0</v>
      </c>
      <c r="Z257" s="387">
        <v>0</v>
      </c>
      <c r="AA257" s="387">
        <v>0</v>
      </c>
      <c r="AB257" s="387">
        <v>2500000</v>
      </c>
      <c r="AC257" s="387">
        <v>17500000</v>
      </c>
      <c r="AD257" s="387">
        <v>2000000</v>
      </c>
      <c r="AE257" s="387">
        <v>15500000</v>
      </c>
      <c r="AF257" s="387">
        <v>1000000</v>
      </c>
      <c r="AG257" s="387">
        <v>1000000</v>
      </c>
      <c r="AH257" s="387">
        <v>2000000</v>
      </c>
      <c r="AI257" s="387">
        <v>0</v>
      </c>
      <c r="AJ257" s="387">
        <v>15500000</v>
      </c>
      <c r="AK257" s="387">
        <v>0</v>
      </c>
      <c r="AL257" s="345"/>
      <c r="AM257" s="345"/>
      <c r="AN257" s="345"/>
      <c r="AO257" s="345"/>
      <c r="AP257" s="345"/>
      <c r="AQ257" s="339"/>
      <c r="AR257" s="296" t="s">
        <v>1727</v>
      </c>
      <c r="AS257" s="297" t="s">
        <v>1685</v>
      </c>
      <c r="AT257" s="333">
        <v>0</v>
      </c>
      <c r="AU257"/>
    </row>
    <row r="258" spans="1:47" s="4" customFormat="1" x14ac:dyDescent="0.25">
      <c r="A258" s="13" t="s">
        <v>380</v>
      </c>
      <c r="B258" s="1" t="s">
        <v>381</v>
      </c>
      <c r="C258" s="247">
        <v>1908568</v>
      </c>
      <c r="D258" s="182">
        <v>25000000</v>
      </c>
      <c r="E258" s="182">
        <v>0</v>
      </c>
      <c r="F258" s="182">
        <v>0</v>
      </c>
      <c r="G258" s="182">
        <v>0</v>
      </c>
      <c r="H258" s="182">
        <f t="shared" si="152"/>
        <v>25000000</v>
      </c>
      <c r="I258" s="182">
        <v>0</v>
      </c>
      <c r="J258" s="182">
        <v>25000000</v>
      </c>
      <c r="K258" s="182">
        <f t="shared" si="153"/>
        <v>0</v>
      </c>
      <c r="L258" s="182">
        <v>0</v>
      </c>
      <c r="M258" s="182">
        <v>0</v>
      </c>
      <c r="N258" s="182">
        <f t="shared" si="158"/>
        <v>25000000</v>
      </c>
      <c r="O258" s="182">
        <v>0</v>
      </c>
      <c r="P258" s="182">
        <v>25000000</v>
      </c>
      <c r="Q258" s="182">
        <f t="shared" si="160"/>
        <v>0</v>
      </c>
      <c r="R258" s="182">
        <f t="shared" si="154"/>
        <v>0</v>
      </c>
      <c r="S258" s="182">
        <f t="shared" si="155"/>
        <v>0</v>
      </c>
      <c r="T258"/>
      <c r="U258" s="335" t="s">
        <v>380</v>
      </c>
      <c r="V258" s="385" t="s">
        <v>381</v>
      </c>
      <c r="W258" s="387">
        <v>25000000</v>
      </c>
      <c r="X258" s="387">
        <v>15000000</v>
      </c>
      <c r="Y258" s="387">
        <v>0</v>
      </c>
      <c r="Z258" s="387">
        <v>0</v>
      </c>
      <c r="AA258" s="387">
        <v>0</v>
      </c>
      <c r="AB258" s="387">
        <v>0</v>
      </c>
      <c r="AC258" s="387">
        <v>61312145</v>
      </c>
      <c r="AD258" s="387">
        <v>6000000</v>
      </c>
      <c r="AE258" s="387">
        <v>55312145</v>
      </c>
      <c r="AF258" s="387">
        <v>6000000</v>
      </c>
      <c r="AG258" s="387">
        <v>0</v>
      </c>
      <c r="AH258" s="387">
        <v>6000000</v>
      </c>
      <c r="AI258" s="387">
        <v>0</v>
      </c>
      <c r="AJ258" s="387">
        <v>55312145</v>
      </c>
      <c r="AK258" s="387">
        <v>0</v>
      </c>
      <c r="AL258" s="278"/>
      <c r="AM258" s="182"/>
      <c r="AN258" s="182"/>
      <c r="AO258" s="182"/>
      <c r="AP258" s="182"/>
      <c r="AQ258"/>
      <c r="AR258" s="296" t="s">
        <v>345</v>
      </c>
      <c r="AS258" s="297" t="s">
        <v>157</v>
      </c>
      <c r="AT258" s="333">
        <v>3024581</v>
      </c>
    </row>
    <row r="259" spans="1:47" s="4" customFormat="1" x14ac:dyDescent="0.25">
      <c r="A259" s="14" t="s">
        <v>1734</v>
      </c>
      <c r="B259" s="9" t="s">
        <v>1268</v>
      </c>
      <c r="C259" s="341">
        <f>+C260</f>
        <v>11088900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335" t="s">
        <v>1734</v>
      </c>
      <c r="V259" s="385" t="s">
        <v>1268</v>
      </c>
      <c r="W259" s="387">
        <v>0</v>
      </c>
      <c r="X259" s="387">
        <v>0</v>
      </c>
      <c r="Y259" s="387">
        <v>0</v>
      </c>
      <c r="Z259" s="387">
        <v>0</v>
      </c>
      <c r="AA259" s="387">
        <v>0</v>
      </c>
      <c r="AB259" s="387">
        <v>0</v>
      </c>
      <c r="AC259" s="387">
        <v>6000000</v>
      </c>
      <c r="AD259" s="387">
        <v>0</v>
      </c>
      <c r="AE259" s="387">
        <v>6000000</v>
      </c>
      <c r="AF259" s="387">
        <v>0</v>
      </c>
      <c r="AG259" s="387">
        <v>0</v>
      </c>
      <c r="AH259" s="387">
        <v>0</v>
      </c>
      <c r="AI259" s="387">
        <v>0</v>
      </c>
      <c r="AJ259" s="387">
        <v>6000000</v>
      </c>
      <c r="AK259" s="387">
        <v>0</v>
      </c>
      <c r="AL259" s="278"/>
      <c r="AM259" s="247"/>
      <c r="AN259" s="247"/>
      <c r="AO259" s="247"/>
      <c r="AP259" s="247"/>
      <c r="AQ259" s="281"/>
      <c r="AR259" s="296" t="s">
        <v>1728</v>
      </c>
      <c r="AS259" s="297" t="s">
        <v>1687</v>
      </c>
      <c r="AT259" s="333">
        <v>0</v>
      </c>
      <c r="AU259"/>
    </row>
    <row r="260" spans="1:47" x14ac:dyDescent="0.25">
      <c r="A260" s="335" t="s">
        <v>1735</v>
      </c>
      <c r="B260" s="282" t="s">
        <v>1269</v>
      </c>
      <c r="C260" s="247">
        <v>11088900</v>
      </c>
      <c r="D260" s="247"/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81"/>
      <c r="U260" s="335" t="s">
        <v>1735</v>
      </c>
      <c r="V260" s="385" t="s">
        <v>1269</v>
      </c>
      <c r="W260" s="387">
        <v>0</v>
      </c>
      <c r="X260" s="387">
        <v>15000000</v>
      </c>
      <c r="Y260" s="387">
        <v>0</v>
      </c>
      <c r="Z260" s="387">
        <v>0</v>
      </c>
      <c r="AA260" s="387">
        <v>0</v>
      </c>
      <c r="AB260" s="387">
        <v>0</v>
      </c>
      <c r="AC260" s="387">
        <v>55312145</v>
      </c>
      <c r="AD260" s="387">
        <v>6000000</v>
      </c>
      <c r="AE260" s="387">
        <v>49312145</v>
      </c>
      <c r="AF260" s="387">
        <v>6000000</v>
      </c>
      <c r="AG260" s="387">
        <v>0</v>
      </c>
      <c r="AH260" s="387">
        <v>6000000</v>
      </c>
      <c r="AI260" s="387">
        <v>0</v>
      </c>
      <c r="AJ260" s="387">
        <v>49312145</v>
      </c>
      <c r="AK260" s="387">
        <v>0</v>
      </c>
      <c r="AL260" s="278"/>
      <c r="AM260" s="182"/>
      <c r="AN260" s="182"/>
      <c r="AO260" s="182"/>
      <c r="AP260" s="182"/>
      <c r="AR260" s="296"/>
      <c r="AS260" s="297"/>
      <c r="AT260" s="333"/>
    </row>
    <row r="261" spans="1:47" x14ac:dyDescent="0.25">
      <c r="A261" s="13" t="s">
        <v>382</v>
      </c>
      <c r="B261" s="16" t="s">
        <v>383</v>
      </c>
      <c r="C261" s="247">
        <v>101880000</v>
      </c>
      <c r="D261" s="182"/>
      <c r="E261" s="182">
        <v>15000000</v>
      </c>
      <c r="F261" s="182"/>
      <c r="G261" s="182"/>
      <c r="H261" s="182">
        <f t="shared" si="152"/>
        <v>15000000</v>
      </c>
      <c r="I261" s="182">
        <v>0</v>
      </c>
      <c r="J261" s="182">
        <v>1000000</v>
      </c>
      <c r="K261" s="182">
        <f t="shared" si="153"/>
        <v>14000000</v>
      </c>
      <c r="L261" s="182">
        <v>0</v>
      </c>
      <c r="M261" s="182">
        <v>1000000</v>
      </c>
      <c r="N261" s="182">
        <f t="shared" si="158"/>
        <v>0</v>
      </c>
      <c r="O261" s="182">
        <v>0</v>
      </c>
      <c r="P261" s="182">
        <v>1000000</v>
      </c>
      <c r="Q261" s="182">
        <f t="shared" si="160"/>
        <v>0</v>
      </c>
      <c r="R261" s="182">
        <f t="shared" si="154"/>
        <v>14000000</v>
      </c>
      <c r="S261" s="182">
        <f t="shared" si="155"/>
        <v>1000000</v>
      </c>
      <c r="T261" s="15"/>
      <c r="U261" s="335" t="s">
        <v>382</v>
      </c>
      <c r="V261" s="385" t="s">
        <v>383</v>
      </c>
      <c r="W261" s="387">
        <v>0</v>
      </c>
      <c r="X261" s="387">
        <v>0</v>
      </c>
      <c r="Y261" s="387">
        <v>0</v>
      </c>
      <c r="Z261" s="387">
        <v>0</v>
      </c>
      <c r="AA261" s="387">
        <v>0</v>
      </c>
      <c r="AB261" s="387">
        <v>0</v>
      </c>
      <c r="AC261" s="387">
        <v>59149653.774999999</v>
      </c>
      <c r="AD261" s="387">
        <v>53112280</v>
      </c>
      <c r="AE261" s="387">
        <v>6037373.7749999985</v>
      </c>
      <c r="AF261" s="387">
        <v>4237660</v>
      </c>
      <c r="AG261" s="387">
        <v>48874620</v>
      </c>
      <c r="AH261" s="387">
        <v>53112280</v>
      </c>
      <c r="AI261" s="387">
        <v>0</v>
      </c>
      <c r="AJ261" s="387">
        <v>6037373.7749999985</v>
      </c>
      <c r="AK261" s="387">
        <v>0</v>
      </c>
      <c r="AL261" s="278"/>
      <c r="AM261" s="182"/>
      <c r="AN261" s="182"/>
      <c r="AO261" s="182"/>
      <c r="AP261" s="182"/>
      <c r="AR261" s="296"/>
      <c r="AS261" s="297"/>
      <c r="AT261" s="333"/>
      <c r="AU261" s="4"/>
    </row>
    <row r="262" spans="1:47" x14ac:dyDescent="0.25">
      <c r="A262" s="14" t="s">
        <v>384</v>
      </c>
      <c r="B262" s="9" t="s">
        <v>385</v>
      </c>
      <c r="C262" s="10">
        <f>+C263+C264</f>
        <v>28500000</v>
      </c>
      <c r="D262" s="10">
        <f>+D263+D264</f>
        <v>46312145</v>
      </c>
      <c r="E262" s="10">
        <f t="shared" ref="E262:AO290" si="170">+E263+E264</f>
        <v>15000000</v>
      </c>
      <c r="F262" s="10">
        <f t="shared" si="170"/>
        <v>0</v>
      </c>
      <c r="G262" s="10">
        <f t="shared" si="170"/>
        <v>0</v>
      </c>
      <c r="H262" s="10">
        <f t="shared" si="152"/>
        <v>61312145</v>
      </c>
      <c r="I262" s="10">
        <f t="shared" si="170"/>
        <v>0</v>
      </c>
      <c r="J262" s="10">
        <f t="shared" si="170"/>
        <v>6000000</v>
      </c>
      <c r="K262" s="10">
        <f t="shared" si="153"/>
        <v>55312145</v>
      </c>
      <c r="L262" s="10">
        <f t="shared" si="170"/>
        <v>0</v>
      </c>
      <c r="M262" s="10">
        <f t="shared" si="170"/>
        <v>6000000</v>
      </c>
      <c r="N262" s="10">
        <f t="shared" si="158"/>
        <v>0</v>
      </c>
      <c r="O262" s="10">
        <f t="shared" si="170"/>
        <v>0</v>
      </c>
      <c r="P262" s="10">
        <f t="shared" si="170"/>
        <v>6000000</v>
      </c>
      <c r="Q262" s="10">
        <f t="shared" si="170"/>
        <v>0</v>
      </c>
      <c r="R262" s="10">
        <f t="shared" si="154"/>
        <v>55312145</v>
      </c>
      <c r="S262" s="10">
        <f t="shared" si="170"/>
        <v>6000000</v>
      </c>
      <c r="T262" s="10">
        <f t="shared" si="170"/>
        <v>0</v>
      </c>
      <c r="U262" s="335" t="s">
        <v>384</v>
      </c>
      <c r="V262" s="385" t="s">
        <v>385</v>
      </c>
      <c r="W262" s="387">
        <v>46312145</v>
      </c>
      <c r="X262" s="387">
        <v>0</v>
      </c>
      <c r="Y262" s="387">
        <v>0</v>
      </c>
      <c r="Z262" s="387">
        <v>0</v>
      </c>
      <c r="AA262" s="387">
        <v>0</v>
      </c>
      <c r="AB262" s="387">
        <v>122869991.26000001</v>
      </c>
      <c r="AC262" s="387">
        <v>1146099496</v>
      </c>
      <c r="AD262" s="387">
        <v>664336953</v>
      </c>
      <c r="AE262" s="387">
        <v>481762543</v>
      </c>
      <c r="AF262" s="387">
        <v>738880500</v>
      </c>
      <c r="AG262" s="387">
        <v>14976613</v>
      </c>
      <c r="AH262" s="387">
        <v>725127825</v>
      </c>
      <c r="AI262" s="387">
        <v>60790872</v>
      </c>
      <c r="AJ262" s="387">
        <v>420971671</v>
      </c>
      <c r="AK262" s="387">
        <v>0</v>
      </c>
      <c r="AL262" s="278"/>
      <c r="AM262" s="182"/>
      <c r="AN262" s="182"/>
      <c r="AO262" s="182"/>
      <c r="AP262" s="182"/>
      <c r="AR262" s="296"/>
      <c r="AS262" s="297"/>
      <c r="AT262" s="333"/>
    </row>
    <row r="263" spans="1:47" x14ac:dyDescent="0.25">
      <c r="A263" s="13" t="s">
        <v>386</v>
      </c>
      <c r="B263" s="1" t="s">
        <v>387</v>
      </c>
      <c r="C263" s="247"/>
      <c r="D263" s="182">
        <v>6000000</v>
      </c>
      <c r="E263" s="182">
        <v>0</v>
      </c>
      <c r="F263" s="182">
        <v>0</v>
      </c>
      <c r="G263" s="182">
        <v>0</v>
      </c>
      <c r="H263" s="182">
        <f t="shared" si="152"/>
        <v>6000000</v>
      </c>
      <c r="I263" s="182">
        <v>0</v>
      </c>
      <c r="J263" s="182">
        <v>0</v>
      </c>
      <c r="K263" s="182">
        <f t="shared" si="153"/>
        <v>6000000</v>
      </c>
      <c r="L263" s="182">
        <v>0</v>
      </c>
      <c r="M263" s="182">
        <v>0</v>
      </c>
      <c r="N263" s="182">
        <f t="shared" si="158"/>
        <v>0</v>
      </c>
      <c r="O263" s="182">
        <v>0</v>
      </c>
      <c r="P263" s="182">
        <v>0</v>
      </c>
      <c r="Q263" s="182">
        <f t="shared" si="160"/>
        <v>0</v>
      </c>
      <c r="R263" s="182">
        <f t="shared" si="154"/>
        <v>6000000</v>
      </c>
      <c r="S263" s="182">
        <f t="shared" si="155"/>
        <v>0</v>
      </c>
      <c r="U263" s="335" t="s">
        <v>386</v>
      </c>
      <c r="V263" s="385" t="s">
        <v>387</v>
      </c>
      <c r="W263" s="387">
        <v>6000000</v>
      </c>
      <c r="X263" s="387">
        <v>0</v>
      </c>
      <c r="Y263" s="387">
        <v>0</v>
      </c>
      <c r="Z263" s="387">
        <v>0</v>
      </c>
      <c r="AA263" s="387">
        <v>0</v>
      </c>
      <c r="AB263" s="387">
        <v>32123091.260000002</v>
      </c>
      <c r="AC263" s="387">
        <v>868752596</v>
      </c>
      <c r="AD263" s="387">
        <v>466722858</v>
      </c>
      <c r="AE263" s="387">
        <v>402029738</v>
      </c>
      <c r="AF263" s="387">
        <v>550624370</v>
      </c>
      <c r="AG263" s="387">
        <v>1618648</v>
      </c>
      <c r="AH263" s="387">
        <v>525056630</v>
      </c>
      <c r="AI263" s="387">
        <v>58333772</v>
      </c>
      <c r="AJ263" s="387">
        <v>343695966</v>
      </c>
      <c r="AK263" s="387">
        <v>0</v>
      </c>
      <c r="AL263" s="278"/>
      <c r="AM263" s="182"/>
      <c r="AN263" s="182"/>
      <c r="AO263" s="182"/>
      <c r="AP263" s="182"/>
      <c r="AR263" s="296"/>
      <c r="AS263" s="297"/>
      <c r="AT263" s="333"/>
    </row>
    <row r="264" spans="1:47" x14ac:dyDescent="0.25">
      <c r="A264" s="13" t="s">
        <v>388</v>
      </c>
      <c r="B264" s="1" t="s">
        <v>389</v>
      </c>
      <c r="C264" s="247">
        <v>28500000</v>
      </c>
      <c r="D264" s="182">
        <v>40312145</v>
      </c>
      <c r="E264" s="182">
        <v>15000000</v>
      </c>
      <c r="F264" s="182">
        <v>0</v>
      </c>
      <c r="G264" s="182">
        <v>0</v>
      </c>
      <c r="H264" s="182">
        <f t="shared" si="152"/>
        <v>55312145</v>
      </c>
      <c r="I264" s="182">
        <v>0</v>
      </c>
      <c r="J264" s="182">
        <v>6000000</v>
      </c>
      <c r="K264" s="182">
        <f t="shared" si="153"/>
        <v>49312145</v>
      </c>
      <c r="L264" s="182">
        <v>0</v>
      </c>
      <c r="M264" s="182">
        <v>6000000</v>
      </c>
      <c r="N264" s="182">
        <f t="shared" si="158"/>
        <v>0</v>
      </c>
      <c r="O264" s="182">
        <v>0</v>
      </c>
      <c r="P264" s="182">
        <v>6000000</v>
      </c>
      <c r="Q264" s="182">
        <f t="shared" si="160"/>
        <v>0</v>
      </c>
      <c r="R264" s="182">
        <f t="shared" si="154"/>
        <v>49312145</v>
      </c>
      <c r="S264" s="182">
        <f t="shared" si="155"/>
        <v>6000000</v>
      </c>
      <c r="U264" s="335" t="s">
        <v>388</v>
      </c>
      <c r="V264" s="385" t="s">
        <v>389</v>
      </c>
      <c r="W264" s="387">
        <v>40312145</v>
      </c>
      <c r="X264" s="387">
        <v>0</v>
      </c>
      <c r="Y264" s="387">
        <v>0</v>
      </c>
      <c r="Z264" s="387">
        <v>0</v>
      </c>
      <c r="AA264" s="387">
        <v>0</v>
      </c>
      <c r="AB264" s="387">
        <v>90746900</v>
      </c>
      <c r="AC264" s="387">
        <v>277346900</v>
      </c>
      <c r="AD264" s="387">
        <v>197614095</v>
      </c>
      <c r="AE264" s="387">
        <v>79732805</v>
      </c>
      <c r="AF264" s="387">
        <v>188256130</v>
      </c>
      <c r="AG264" s="387">
        <v>13357965</v>
      </c>
      <c r="AH264" s="387">
        <v>200071195</v>
      </c>
      <c r="AI264" s="387">
        <v>2457100</v>
      </c>
      <c r="AJ264" s="387">
        <v>77275705</v>
      </c>
      <c r="AK264" s="387">
        <v>0</v>
      </c>
      <c r="AL264" s="10"/>
      <c r="AM264" s="10">
        <f t="shared" ref="AM264:AO264" si="171">+AM265+AM270+AM273+AM278</f>
        <v>0</v>
      </c>
      <c r="AN264" s="10">
        <f t="shared" si="171"/>
        <v>0</v>
      </c>
      <c r="AO264" s="10">
        <f t="shared" si="171"/>
        <v>0</v>
      </c>
      <c r="AP264" s="10"/>
      <c r="AQ264" s="4"/>
      <c r="AR264" s="294" t="s">
        <v>354</v>
      </c>
      <c r="AS264" s="295" t="s">
        <v>355</v>
      </c>
      <c r="AT264" s="332">
        <f t="shared" ref="AT264" si="172">+AT265+AT270+AT273</f>
        <v>41561626.490000002</v>
      </c>
      <c r="AU264" s="4"/>
    </row>
    <row r="265" spans="1:47" x14ac:dyDescent="0.25">
      <c r="A265" s="13" t="s">
        <v>390</v>
      </c>
      <c r="B265" s="1" t="s">
        <v>391</v>
      </c>
      <c r="C265" s="247">
        <v>12767101</v>
      </c>
      <c r="D265" s="182">
        <v>59149653.774999999</v>
      </c>
      <c r="E265" s="182">
        <v>0</v>
      </c>
      <c r="F265" s="182">
        <v>0</v>
      </c>
      <c r="G265" s="182">
        <v>0</v>
      </c>
      <c r="H265" s="182">
        <f t="shared" si="152"/>
        <v>59149653.774999999</v>
      </c>
      <c r="I265" s="182">
        <v>252200</v>
      </c>
      <c r="J265" s="182">
        <v>51912280</v>
      </c>
      <c r="K265" s="182">
        <f t="shared" si="153"/>
        <v>7237373.7749999985</v>
      </c>
      <c r="L265" s="182">
        <v>430100</v>
      </c>
      <c r="M265" s="182">
        <v>2090180</v>
      </c>
      <c r="N265" s="182">
        <f t="shared" si="158"/>
        <v>49822100</v>
      </c>
      <c r="O265" s="182">
        <v>252200</v>
      </c>
      <c r="P265" s="182">
        <v>51912280</v>
      </c>
      <c r="Q265" s="182">
        <f t="shared" si="160"/>
        <v>0</v>
      </c>
      <c r="R265" s="182">
        <f t="shared" si="154"/>
        <v>7237373.7749999985</v>
      </c>
      <c r="S265" s="182">
        <f t="shared" si="155"/>
        <v>2090180</v>
      </c>
      <c r="U265" s="335" t="s">
        <v>390</v>
      </c>
      <c r="V265" s="385" t="s">
        <v>391</v>
      </c>
      <c r="W265" s="387">
        <v>59149653.774999999</v>
      </c>
      <c r="X265" s="387">
        <v>0</v>
      </c>
      <c r="Y265" s="387">
        <v>354025000</v>
      </c>
      <c r="Z265" s="387">
        <v>0</v>
      </c>
      <c r="AA265" s="387">
        <v>0</v>
      </c>
      <c r="AB265" s="387">
        <v>167000000</v>
      </c>
      <c r="AC265" s="387">
        <v>3382650305.7749996</v>
      </c>
      <c r="AD265" s="387">
        <v>1577944738.0900002</v>
      </c>
      <c r="AE265" s="387">
        <v>1804705567.6849995</v>
      </c>
      <c r="AF265" s="387">
        <v>278239703.96000004</v>
      </c>
      <c r="AG265" s="387">
        <v>1321930034.1300001</v>
      </c>
      <c r="AH265" s="387">
        <v>3058953039.7670002</v>
      </c>
      <c r="AI265" s="387">
        <v>1481008301.677</v>
      </c>
      <c r="AJ265" s="387">
        <v>323697266.00799942</v>
      </c>
      <c r="AK265" s="387">
        <v>0</v>
      </c>
      <c r="AL265" s="10"/>
      <c r="AM265" s="10">
        <f t="shared" si="159"/>
        <v>0</v>
      </c>
      <c r="AN265" s="10">
        <f t="shared" si="159"/>
        <v>0</v>
      </c>
      <c r="AO265" s="10">
        <f t="shared" si="159"/>
        <v>0</v>
      </c>
      <c r="AP265" s="10"/>
      <c r="AQ265" s="4"/>
      <c r="AR265" s="294" t="s">
        <v>356</v>
      </c>
      <c r="AS265" s="295" t="s">
        <v>171</v>
      </c>
      <c r="AT265" s="332">
        <f t="shared" ref="AT265" si="173">SUM(AT266:AT269)</f>
        <v>11889239.49</v>
      </c>
      <c r="AU265" s="4"/>
    </row>
    <row r="266" spans="1:47" x14ac:dyDescent="0.25">
      <c r="A266" s="14" t="s">
        <v>392</v>
      </c>
      <c r="B266" s="9" t="s">
        <v>393</v>
      </c>
      <c r="C266" s="10">
        <f>+C267+C268</f>
        <v>1041488612.45</v>
      </c>
      <c r="D266" s="10">
        <f>+D267+D268</f>
        <v>1023229504.74</v>
      </c>
      <c r="E266" s="10">
        <f t="shared" ref="E266:AO294" si="174">+E267+E268</f>
        <v>0</v>
      </c>
      <c r="F266" s="10">
        <f t="shared" si="174"/>
        <v>0</v>
      </c>
      <c r="G266" s="10">
        <f t="shared" si="174"/>
        <v>0</v>
      </c>
      <c r="H266" s="10">
        <f t="shared" si="152"/>
        <v>1023229504.74</v>
      </c>
      <c r="I266" s="10">
        <f t="shared" si="174"/>
        <v>125467858</v>
      </c>
      <c r="J266" s="10">
        <f t="shared" si="174"/>
        <v>542613185</v>
      </c>
      <c r="K266" s="10">
        <f t="shared" si="153"/>
        <v>480616319.74000001</v>
      </c>
      <c r="L266" s="10">
        <f t="shared" si="174"/>
        <v>128174108</v>
      </c>
      <c r="M266" s="10">
        <f t="shared" si="174"/>
        <v>613285482</v>
      </c>
      <c r="N266" s="10">
        <f t="shared" si="158"/>
        <v>-70672297</v>
      </c>
      <c r="O266" s="10">
        <f t="shared" si="174"/>
        <v>120433460</v>
      </c>
      <c r="P266" s="10">
        <f t="shared" si="174"/>
        <v>607967443</v>
      </c>
      <c r="Q266" s="10">
        <f t="shared" si="174"/>
        <v>65354258</v>
      </c>
      <c r="R266" s="10">
        <f t="shared" si="154"/>
        <v>415262061.74000001</v>
      </c>
      <c r="S266" s="10">
        <f t="shared" si="174"/>
        <v>613285482</v>
      </c>
      <c r="T266" s="10">
        <f t="shared" si="174"/>
        <v>0</v>
      </c>
      <c r="U266" s="335" t="s">
        <v>392</v>
      </c>
      <c r="V266" s="385" t="s">
        <v>393</v>
      </c>
      <c r="W266" s="387">
        <v>1023229504.74</v>
      </c>
      <c r="X266" s="387">
        <v>0</v>
      </c>
      <c r="Y266" s="387">
        <v>0</v>
      </c>
      <c r="Z266" s="387">
        <v>0</v>
      </c>
      <c r="AA266" s="387">
        <v>0</v>
      </c>
      <c r="AB266" s="387">
        <v>165000000</v>
      </c>
      <c r="AC266" s="387">
        <v>1819658334.905</v>
      </c>
      <c r="AD266" s="387">
        <v>282868587.09000003</v>
      </c>
      <c r="AE266" s="387">
        <v>1536789747.8150001</v>
      </c>
      <c r="AF266" s="387">
        <v>61906416.960000001</v>
      </c>
      <c r="AG266" s="387">
        <v>220962170.13000003</v>
      </c>
      <c r="AH266" s="387">
        <v>1558980292.7650001</v>
      </c>
      <c r="AI266" s="387">
        <v>1276111705.6750002</v>
      </c>
      <c r="AJ266" s="387">
        <v>260678042.13999987</v>
      </c>
      <c r="AK266" s="387">
        <v>0</v>
      </c>
      <c r="AL266" s="278"/>
      <c r="AM266" s="182"/>
      <c r="AN266" s="182"/>
      <c r="AO266" s="182"/>
      <c r="AP266" s="182"/>
      <c r="AR266" s="296" t="s">
        <v>357</v>
      </c>
      <c r="AS266" s="297" t="s">
        <v>358</v>
      </c>
      <c r="AT266" s="333">
        <v>0</v>
      </c>
    </row>
    <row r="267" spans="1:47" s="4" customFormat="1" x14ac:dyDescent="0.25">
      <c r="A267" s="13" t="s">
        <v>394</v>
      </c>
      <c r="B267" s="1" t="s">
        <v>395</v>
      </c>
      <c r="C267" s="247">
        <v>875255836.45000005</v>
      </c>
      <c r="D267" s="182">
        <v>836629504.74000001</v>
      </c>
      <c r="E267" s="182">
        <v>0</v>
      </c>
      <c r="F267" s="182">
        <v>0</v>
      </c>
      <c r="G267" s="182">
        <v>0</v>
      </c>
      <c r="H267" s="182">
        <f t="shared" si="152"/>
        <v>836629504.74000001</v>
      </c>
      <c r="I267" s="182">
        <v>95899668</v>
      </c>
      <c r="J267" s="182">
        <v>381850040</v>
      </c>
      <c r="K267" s="182">
        <f t="shared" si="153"/>
        <v>454779464.74000001</v>
      </c>
      <c r="L267" s="182">
        <v>95899668</v>
      </c>
      <c r="M267" s="182">
        <v>465751552</v>
      </c>
      <c r="N267" s="182">
        <f t="shared" si="158"/>
        <v>-83901512</v>
      </c>
      <c r="O267" s="182">
        <v>91136120</v>
      </c>
      <c r="P267" s="182">
        <v>444353298</v>
      </c>
      <c r="Q267" s="182">
        <f t="shared" si="160"/>
        <v>62503258</v>
      </c>
      <c r="R267" s="182">
        <f t="shared" si="154"/>
        <v>392276206.74000001</v>
      </c>
      <c r="S267" s="182">
        <f t="shared" si="155"/>
        <v>465751552</v>
      </c>
      <c r="T267"/>
      <c r="U267" s="335" t="s">
        <v>394</v>
      </c>
      <c r="V267" s="385" t="s">
        <v>395</v>
      </c>
      <c r="W267" s="387">
        <v>836629504.74000001</v>
      </c>
      <c r="X267" s="387">
        <v>0</v>
      </c>
      <c r="Y267" s="387">
        <v>0</v>
      </c>
      <c r="Z267" s="387">
        <v>0</v>
      </c>
      <c r="AA267" s="387">
        <v>0</v>
      </c>
      <c r="AB267" s="387">
        <v>0</v>
      </c>
      <c r="AC267" s="387">
        <v>179069883.30000001</v>
      </c>
      <c r="AD267" s="387">
        <v>51404118.090000004</v>
      </c>
      <c r="AE267" s="387">
        <v>127665765.21000001</v>
      </c>
      <c r="AF267" s="387">
        <v>50683827.939999998</v>
      </c>
      <c r="AG267" s="387">
        <v>720290.15000000596</v>
      </c>
      <c r="AH267" s="387">
        <v>166830444.77000001</v>
      </c>
      <c r="AI267" s="387">
        <v>115426326.68000001</v>
      </c>
      <c r="AJ267" s="387">
        <v>12239438.530000001</v>
      </c>
      <c r="AK267" s="387">
        <v>0</v>
      </c>
      <c r="AL267" s="278"/>
      <c r="AM267" s="247"/>
      <c r="AN267" s="247"/>
      <c r="AO267" s="247"/>
      <c r="AP267" s="247"/>
      <c r="AQ267" s="281"/>
      <c r="AR267" s="296" t="s">
        <v>1729</v>
      </c>
      <c r="AS267" s="297" t="s">
        <v>175</v>
      </c>
      <c r="AT267" s="333">
        <v>0</v>
      </c>
      <c r="AU267"/>
    </row>
    <row r="268" spans="1:47" x14ac:dyDescent="0.25">
      <c r="A268" s="13" t="s">
        <v>396</v>
      </c>
      <c r="B268" s="1" t="s">
        <v>397</v>
      </c>
      <c r="C268" s="247">
        <v>166232776</v>
      </c>
      <c r="D268" s="182">
        <v>186600000</v>
      </c>
      <c r="E268" s="182">
        <v>0</v>
      </c>
      <c r="F268" s="182">
        <v>0</v>
      </c>
      <c r="G268" s="182">
        <v>0</v>
      </c>
      <c r="H268" s="182">
        <f t="shared" si="152"/>
        <v>186600000</v>
      </c>
      <c r="I268" s="182">
        <v>29568190</v>
      </c>
      <c r="J268" s="182">
        <v>160763145</v>
      </c>
      <c r="K268" s="182">
        <f t="shared" si="153"/>
        <v>25836855</v>
      </c>
      <c r="L268" s="182">
        <v>32274440</v>
      </c>
      <c r="M268" s="182">
        <v>147533930</v>
      </c>
      <c r="N268" s="182">
        <f t="shared" si="158"/>
        <v>13229215</v>
      </c>
      <c r="O268" s="182">
        <v>29297340</v>
      </c>
      <c r="P268" s="182">
        <v>163614145</v>
      </c>
      <c r="Q268" s="182">
        <f t="shared" si="160"/>
        <v>2851000</v>
      </c>
      <c r="R268" s="182">
        <f t="shared" si="154"/>
        <v>22985855</v>
      </c>
      <c r="S268" s="182">
        <f t="shared" si="155"/>
        <v>147533930</v>
      </c>
      <c r="U268" s="335" t="s">
        <v>396</v>
      </c>
      <c r="V268" s="385" t="s">
        <v>397</v>
      </c>
      <c r="W268" s="387">
        <v>186600000</v>
      </c>
      <c r="X268" s="387">
        <v>0</v>
      </c>
      <c r="Y268" s="387">
        <v>0</v>
      </c>
      <c r="Z268" s="387">
        <v>0</v>
      </c>
      <c r="AA268" s="387">
        <v>0</v>
      </c>
      <c r="AB268" s="387">
        <v>0</v>
      </c>
      <c r="AC268" s="387">
        <v>177869883.30000001</v>
      </c>
      <c r="AD268" s="387">
        <v>51104118.090000004</v>
      </c>
      <c r="AE268" s="387">
        <v>126765765.21000001</v>
      </c>
      <c r="AF268" s="387">
        <v>50383827.939999998</v>
      </c>
      <c r="AG268" s="387">
        <v>720290.15000000596</v>
      </c>
      <c r="AH268" s="387">
        <v>166530444.77000001</v>
      </c>
      <c r="AI268" s="387">
        <v>115426326.68000001</v>
      </c>
      <c r="AJ268" s="387">
        <v>11339438.530000001</v>
      </c>
      <c r="AK268" s="387">
        <v>0</v>
      </c>
      <c r="AL268" s="278"/>
      <c r="AM268" s="247"/>
      <c r="AN268" s="247"/>
      <c r="AO268" s="247"/>
      <c r="AP268" s="247"/>
      <c r="AQ268" s="281"/>
      <c r="AR268" s="296" t="s">
        <v>1730</v>
      </c>
      <c r="AS268" s="297" t="s">
        <v>177</v>
      </c>
      <c r="AT268" s="333">
        <v>0</v>
      </c>
    </row>
    <row r="269" spans="1:47" x14ac:dyDescent="0.25">
      <c r="A269" s="11" t="s">
        <v>398</v>
      </c>
      <c r="B269" s="5" t="s">
        <v>399</v>
      </c>
      <c r="C269" s="6">
        <f>+C270+C287+C292</f>
        <v>3166745901.48</v>
      </c>
      <c r="D269" s="6">
        <f>+D270+D287+D292</f>
        <v>3569675305.7749996</v>
      </c>
      <c r="E269" s="6">
        <f t="shared" ref="E269:AO297" si="175">+E270+E287+E292</f>
        <v>0</v>
      </c>
      <c r="F269" s="6">
        <f t="shared" si="175"/>
        <v>354025000</v>
      </c>
      <c r="G269" s="6">
        <f t="shared" si="175"/>
        <v>0</v>
      </c>
      <c r="H269" s="6">
        <f t="shared" si="152"/>
        <v>3215650305.7749996</v>
      </c>
      <c r="I269" s="6">
        <f t="shared" si="175"/>
        <v>52282777.219999999</v>
      </c>
      <c r="J269" s="6">
        <f t="shared" si="175"/>
        <v>1077804392.6199999</v>
      </c>
      <c r="K269" s="6">
        <f t="shared" si="153"/>
        <v>2137845913.1549997</v>
      </c>
      <c r="L269" s="6">
        <f t="shared" si="175"/>
        <v>26085574.050000001</v>
      </c>
      <c r="M269" s="6">
        <f t="shared" si="175"/>
        <v>212645202.75</v>
      </c>
      <c r="N269" s="6">
        <f t="shared" si="158"/>
        <v>865159189.86999989</v>
      </c>
      <c r="O269" s="6">
        <f t="shared" si="175"/>
        <v>1843759.89</v>
      </c>
      <c r="P269" s="6">
        <f t="shared" si="175"/>
        <v>1903169614.51</v>
      </c>
      <c r="Q269" s="6">
        <f t="shared" si="175"/>
        <v>825365221.88999999</v>
      </c>
      <c r="R269" s="6">
        <f t="shared" si="154"/>
        <v>1312480691.2649996</v>
      </c>
      <c r="S269" s="6">
        <f t="shared" si="175"/>
        <v>212645202.75</v>
      </c>
      <c r="T269" s="6">
        <f t="shared" si="175"/>
        <v>0</v>
      </c>
      <c r="U269" s="335" t="s">
        <v>398</v>
      </c>
      <c r="V269" s="385" t="s">
        <v>399</v>
      </c>
      <c r="W269" s="387">
        <v>3569675305.7749996</v>
      </c>
      <c r="X269" s="387">
        <v>0</v>
      </c>
      <c r="Y269" s="387">
        <v>0</v>
      </c>
      <c r="Z269" s="387">
        <v>0</v>
      </c>
      <c r="AA269" s="387">
        <v>0</v>
      </c>
      <c r="AB269" s="387">
        <v>0</v>
      </c>
      <c r="AC269" s="387">
        <v>1200000</v>
      </c>
      <c r="AD269" s="387">
        <v>300000</v>
      </c>
      <c r="AE269" s="387">
        <v>900000</v>
      </c>
      <c r="AF269" s="387">
        <v>300000</v>
      </c>
      <c r="AG269" s="387">
        <v>0</v>
      </c>
      <c r="AH269" s="387">
        <v>300000</v>
      </c>
      <c r="AI269" s="387">
        <v>0</v>
      </c>
      <c r="AJ269" s="387">
        <v>900000</v>
      </c>
      <c r="AK269" s="387">
        <v>0</v>
      </c>
      <c r="AL269" s="278"/>
      <c r="AM269" s="182"/>
      <c r="AN269" s="182"/>
      <c r="AO269" s="182"/>
      <c r="AP269" s="182"/>
      <c r="AR269" s="296" t="s">
        <v>359</v>
      </c>
      <c r="AS269" s="297" t="s">
        <v>179</v>
      </c>
      <c r="AT269" s="333">
        <v>11889239.49</v>
      </c>
    </row>
    <row r="270" spans="1:47" x14ac:dyDescent="0.25">
      <c r="A270" s="14" t="s">
        <v>400</v>
      </c>
      <c r="B270" s="9" t="s">
        <v>401</v>
      </c>
      <c r="C270" s="10">
        <f>+C271+C274+C286</f>
        <v>1451054613.5</v>
      </c>
      <c r="D270" s="10">
        <f>+D271+D274+D286</f>
        <v>1654658334.905</v>
      </c>
      <c r="E270" s="10">
        <f t="shared" ref="E270:AO298" si="176">+E271+E274+E286</f>
        <v>0</v>
      </c>
      <c r="F270" s="10">
        <f t="shared" si="176"/>
        <v>0</v>
      </c>
      <c r="G270" s="10">
        <f t="shared" si="176"/>
        <v>0</v>
      </c>
      <c r="H270" s="10">
        <f t="shared" si="152"/>
        <v>1654658334.905</v>
      </c>
      <c r="I270" s="10">
        <f t="shared" si="176"/>
        <v>7512778.2199999997</v>
      </c>
      <c r="J270" s="10">
        <f t="shared" si="176"/>
        <v>269328241.62</v>
      </c>
      <c r="K270" s="10">
        <f t="shared" si="153"/>
        <v>1385330093.2849998</v>
      </c>
      <c r="L270" s="10">
        <f t="shared" si="176"/>
        <v>7515575.0499999998</v>
      </c>
      <c r="M270" s="10">
        <f t="shared" si="176"/>
        <v>40445203.75</v>
      </c>
      <c r="N270" s="10">
        <f t="shared" si="158"/>
        <v>228883037.87</v>
      </c>
      <c r="O270" s="10">
        <f t="shared" si="176"/>
        <v>73760.89</v>
      </c>
      <c r="P270" s="10">
        <f t="shared" si="176"/>
        <v>403646867.50999999</v>
      </c>
      <c r="Q270" s="10">
        <f t="shared" si="176"/>
        <v>134318625.88999999</v>
      </c>
      <c r="R270" s="10">
        <f t="shared" si="154"/>
        <v>1251011467.395</v>
      </c>
      <c r="S270" s="10">
        <f t="shared" si="176"/>
        <v>40445203.75</v>
      </c>
      <c r="T270" s="10">
        <f t="shared" si="176"/>
        <v>0</v>
      </c>
      <c r="U270" s="335" t="s">
        <v>400</v>
      </c>
      <c r="V270" s="385" t="s">
        <v>401</v>
      </c>
      <c r="W270" s="387">
        <v>1654658334.905</v>
      </c>
      <c r="X270" s="387">
        <v>0</v>
      </c>
      <c r="Y270" s="387">
        <v>0</v>
      </c>
      <c r="Z270" s="387">
        <v>0</v>
      </c>
      <c r="AA270" s="387">
        <v>0</v>
      </c>
      <c r="AB270" s="387">
        <v>165000000</v>
      </c>
      <c r="AC270" s="387">
        <v>1612080451.605</v>
      </c>
      <c r="AD270" s="387">
        <v>231464469</v>
      </c>
      <c r="AE270" s="387">
        <v>1380615982.605</v>
      </c>
      <c r="AF270" s="387">
        <v>11222589.02</v>
      </c>
      <c r="AG270" s="387">
        <v>220241879.97999999</v>
      </c>
      <c r="AH270" s="387">
        <v>1392149847.9950001</v>
      </c>
      <c r="AI270" s="387">
        <v>1160685378.9950001</v>
      </c>
      <c r="AJ270" s="387">
        <v>219930603.6099999</v>
      </c>
      <c r="AK270" s="387">
        <v>0</v>
      </c>
      <c r="AL270" s="10"/>
      <c r="AM270" s="10">
        <f t="shared" si="161"/>
        <v>0</v>
      </c>
      <c r="AN270" s="10">
        <f t="shared" si="161"/>
        <v>0</v>
      </c>
      <c r="AO270" s="10">
        <f t="shared" si="161"/>
        <v>0</v>
      </c>
      <c r="AP270" s="10"/>
      <c r="AQ270" s="4"/>
      <c r="AR270" s="294" t="s">
        <v>360</v>
      </c>
      <c r="AS270" s="295" t="s">
        <v>181</v>
      </c>
      <c r="AT270" s="332">
        <f t="shared" ref="AT270" si="177">SUM(AT271:AT272)</f>
        <v>16172387</v>
      </c>
    </row>
    <row r="271" spans="1:47" s="4" customFormat="1" x14ac:dyDescent="0.25">
      <c r="A271" s="14" t="s">
        <v>402</v>
      </c>
      <c r="B271" s="9" t="s">
        <v>403</v>
      </c>
      <c r="C271" s="10">
        <f>+C272+C273</f>
        <v>162273486.5</v>
      </c>
      <c r="D271" s="10">
        <f>+D272+D273</f>
        <v>179069883.30000001</v>
      </c>
      <c r="E271" s="10">
        <f t="shared" ref="E271:AO299" si="178">+E272+E273</f>
        <v>0</v>
      </c>
      <c r="F271" s="10">
        <f t="shared" si="178"/>
        <v>0</v>
      </c>
      <c r="G271" s="10">
        <f t="shared" si="178"/>
        <v>0</v>
      </c>
      <c r="H271" s="10">
        <f t="shared" si="152"/>
        <v>179069883.30000001</v>
      </c>
      <c r="I271" s="10">
        <f t="shared" si="178"/>
        <v>7512778.2199999997</v>
      </c>
      <c r="J271" s="10">
        <f t="shared" si="178"/>
        <v>38573061.619999997</v>
      </c>
      <c r="K271" s="10">
        <f t="shared" si="153"/>
        <v>140496821.68000001</v>
      </c>
      <c r="L271" s="10">
        <f t="shared" si="178"/>
        <v>7515575.0499999998</v>
      </c>
      <c r="M271" s="10">
        <f t="shared" si="178"/>
        <v>38280903.729999997</v>
      </c>
      <c r="N271" s="10">
        <f t="shared" si="158"/>
        <v>292157.8900000006</v>
      </c>
      <c r="O271" s="10">
        <f t="shared" si="178"/>
        <v>73760.89</v>
      </c>
      <c r="P271" s="10">
        <f t="shared" si="178"/>
        <v>166782398.50999999</v>
      </c>
      <c r="Q271" s="10">
        <f t="shared" si="178"/>
        <v>128209336.88999999</v>
      </c>
      <c r="R271" s="10">
        <f t="shared" si="154"/>
        <v>12287484.790000021</v>
      </c>
      <c r="S271" s="10">
        <f t="shared" si="178"/>
        <v>38280903.729999997</v>
      </c>
      <c r="T271" s="10">
        <f t="shared" si="178"/>
        <v>0</v>
      </c>
      <c r="U271" s="335" t="s">
        <v>402</v>
      </c>
      <c r="V271" s="385" t="s">
        <v>403</v>
      </c>
      <c r="W271" s="387">
        <v>179069883.30000001</v>
      </c>
      <c r="X271" s="387">
        <v>0</v>
      </c>
      <c r="Y271" s="387">
        <v>0</v>
      </c>
      <c r="Z271" s="387">
        <v>0</v>
      </c>
      <c r="AA271" s="387">
        <v>0</v>
      </c>
      <c r="AB271" s="387">
        <v>0</v>
      </c>
      <c r="AC271" s="387">
        <v>400000000</v>
      </c>
      <c r="AD271" s="387">
        <v>60177677</v>
      </c>
      <c r="AE271" s="387">
        <v>339822323</v>
      </c>
      <c r="AF271" s="387">
        <v>9740500</v>
      </c>
      <c r="AG271" s="387">
        <v>50437177</v>
      </c>
      <c r="AH271" s="387">
        <v>400000000</v>
      </c>
      <c r="AI271" s="387">
        <v>339822323</v>
      </c>
      <c r="AJ271" s="387">
        <v>0</v>
      </c>
      <c r="AK271" s="387">
        <v>0</v>
      </c>
      <c r="AL271" s="278"/>
      <c r="AM271" s="182"/>
      <c r="AN271" s="182"/>
      <c r="AO271" s="182"/>
      <c r="AP271" s="182"/>
      <c r="AQ271"/>
      <c r="AR271" s="296" t="s">
        <v>361</v>
      </c>
      <c r="AS271" s="297" t="s">
        <v>362</v>
      </c>
      <c r="AT271" s="333">
        <v>1310000</v>
      </c>
    </row>
    <row r="272" spans="1:47" x14ac:dyDescent="0.25">
      <c r="A272" s="13" t="s">
        <v>404</v>
      </c>
      <c r="B272" s="1" t="s">
        <v>403</v>
      </c>
      <c r="C272" s="247">
        <v>162273486.5</v>
      </c>
      <c r="D272" s="182">
        <v>177869883.30000001</v>
      </c>
      <c r="E272" s="182">
        <v>0</v>
      </c>
      <c r="F272" s="182">
        <v>0</v>
      </c>
      <c r="G272" s="182">
        <v>0</v>
      </c>
      <c r="H272" s="182">
        <f t="shared" si="152"/>
        <v>177869883.30000001</v>
      </c>
      <c r="I272" s="182">
        <v>7512778.2199999997</v>
      </c>
      <c r="J272" s="182">
        <v>38273061.619999997</v>
      </c>
      <c r="K272" s="182">
        <f t="shared" si="153"/>
        <v>139596821.68000001</v>
      </c>
      <c r="L272" s="182">
        <v>7515575.0499999998</v>
      </c>
      <c r="M272" s="182">
        <v>37980903.729999997</v>
      </c>
      <c r="N272" s="182">
        <f t="shared" si="158"/>
        <v>292157.8900000006</v>
      </c>
      <c r="O272" s="182">
        <v>73760.89</v>
      </c>
      <c r="P272" s="182">
        <v>166482398.50999999</v>
      </c>
      <c r="Q272" s="182">
        <f t="shared" si="160"/>
        <v>128209336.88999999</v>
      </c>
      <c r="R272" s="182">
        <f t="shared" si="154"/>
        <v>11387484.790000021</v>
      </c>
      <c r="S272" s="182">
        <f t="shared" si="155"/>
        <v>37980903.729999997</v>
      </c>
      <c r="U272" s="335" t="s">
        <v>404</v>
      </c>
      <c r="V272" s="385" t="s">
        <v>403</v>
      </c>
      <c r="W272" s="387">
        <v>177869883.30000001</v>
      </c>
      <c r="X272" s="387">
        <v>0</v>
      </c>
      <c r="Y272" s="387">
        <v>0</v>
      </c>
      <c r="Z272" s="387">
        <v>0</v>
      </c>
      <c r="AA272" s="387">
        <v>0</v>
      </c>
      <c r="AB272" s="387">
        <v>165000000</v>
      </c>
      <c r="AC272" s="387">
        <v>1212080451.605</v>
      </c>
      <c r="AD272" s="387">
        <v>171286792</v>
      </c>
      <c r="AE272" s="387">
        <v>1040793659.605</v>
      </c>
      <c r="AF272" s="387">
        <v>1482089.02</v>
      </c>
      <c r="AG272" s="387">
        <v>169804702.97999999</v>
      </c>
      <c r="AH272" s="387">
        <v>992149847.995</v>
      </c>
      <c r="AI272" s="387">
        <v>820863055.995</v>
      </c>
      <c r="AJ272" s="387">
        <v>219930603.61000001</v>
      </c>
      <c r="AK272" s="387">
        <v>0</v>
      </c>
      <c r="AL272" s="278"/>
      <c r="AM272" s="182"/>
      <c r="AN272" s="182"/>
      <c r="AO272" s="182"/>
      <c r="AP272" s="182"/>
      <c r="AR272" s="296" t="s">
        <v>363</v>
      </c>
      <c r="AS272" s="297" t="s">
        <v>183</v>
      </c>
      <c r="AT272" s="333">
        <v>14862387</v>
      </c>
      <c r="AU272" s="4"/>
    </row>
    <row r="273" spans="1:47" x14ac:dyDescent="0.25">
      <c r="A273" s="13" t="s">
        <v>405</v>
      </c>
      <c r="B273" s="1" t="s">
        <v>406</v>
      </c>
      <c r="C273" s="247"/>
      <c r="D273" s="182">
        <v>1200000</v>
      </c>
      <c r="E273" s="182">
        <v>0</v>
      </c>
      <c r="F273" s="182">
        <v>0</v>
      </c>
      <c r="G273" s="182">
        <v>0</v>
      </c>
      <c r="H273" s="182">
        <f t="shared" si="152"/>
        <v>1200000</v>
      </c>
      <c r="I273" s="182">
        <v>0</v>
      </c>
      <c r="J273" s="182">
        <v>300000</v>
      </c>
      <c r="K273" s="182">
        <f t="shared" si="153"/>
        <v>900000</v>
      </c>
      <c r="L273" s="182">
        <v>0</v>
      </c>
      <c r="M273" s="182">
        <v>300000</v>
      </c>
      <c r="N273" s="182">
        <f t="shared" si="158"/>
        <v>0</v>
      </c>
      <c r="O273" s="182">
        <v>0</v>
      </c>
      <c r="P273" s="182">
        <v>300000</v>
      </c>
      <c r="Q273" s="182">
        <f t="shared" si="160"/>
        <v>0</v>
      </c>
      <c r="R273" s="182">
        <f t="shared" si="154"/>
        <v>900000</v>
      </c>
      <c r="S273" s="182">
        <f t="shared" si="155"/>
        <v>300000</v>
      </c>
      <c r="U273" s="335" t="s">
        <v>405</v>
      </c>
      <c r="V273" s="385" t="s">
        <v>406</v>
      </c>
      <c r="W273" s="387">
        <v>1200000</v>
      </c>
      <c r="X273" s="387">
        <v>0</v>
      </c>
      <c r="Y273" s="387">
        <v>0</v>
      </c>
      <c r="Z273" s="387">
        <v>0</v>
      </c>
      <c r="AA273" s="387">
        <v>0</v>
      </c>
      <c r="AB273" s="387">
        <v>0</v>
      </c>
      <c r="AC273" s="387">
        <v>250000000</v>
      </c>
      <c r="AD273" s="387">
        <v>0</v>
      </c>
      <c r="AE273" s="387">
        <v>250000000</v>
      </c>
      <c r="AF273" s="387">
        <v>0</v>
      </c>
      <c r="AG273" s="387">
        <v>0</v>
      </c>
      <c r="AH273" s="387">
        <v>250000000</v>
      </c>
      <c r="AI273" s="387">
        <v>250000000</v>
      </c>
      <c r="AJ273" s="387">
        <v>0</v>
      </c>
      <c r="AK273" s="387">
        <v>0</v>
      </c>
      <c r="AL273" s="10"/>
      <c r="AM273" s="10">
        <f t="shared" si="162"/>
        <v>0</v>
      </c>
      <c r="AN273" s="10">
        <f t="shared" si="162"/>
        <v>0</v>
      </c>
      <c r="AO273" s="10">
        <f t="shared" si="162"/>
        <v>0</v>
      </c>
      <c r="AP273" s="10"/>
      <c r="AQ273" s="4"/>
      <c r="AR273" s="294" t="s">
        <v>364</v>
      </c>
      <c r="AS273" s="295" t="s">
        <v>185</v>
      </c>
      <c r="AT273" s="332">
        <f t="shared" ref="AT273" si="179">SUM(AT274:AT277)</f>
        <v>13500000</v>
      </c>
    </row>
    <row r="274" spans="1:47" x14ac:dyDescent="0.25">
      <c r="A274" s="14" t="s">
        <v>407</v>
      </c>
      <c r="B274" s="9" t="s">
        <v>408</v>
      </c>
      <c r="C274" s="10">
        <f>+C275+C276</f>
        <v>1288781127</v>
      </c>
      <c r="D274" s="10">
        <f>+D275+D276</f>
        <v>1447080451.605</v>
      </c>
      <c r="E274" s="10">
        <f t="shared" ref="E274:AO302" si="180">+E275+E276</f>
        <v>0</v>
      </c>
      <c r="F274" s="10">
        <f t="shared" si="180"/>
        <v>0</v>
      </c>
      <c r="G274" s="10">
        <f t="shared" si="180"/>
        <v>0</v>
      </c>
      <c r="H274" s="10">
        <f t="shared" si="152"/>
        <v>1447080451.605</v>
      </c>
      <c r="I274" s="10">
        <f t="shared" si="180"/>
        <v>0</v>
      </c>
      <c r="J274" s="10">
        <f t="shared" si="180"/>
        <v>230755180</v>
      </c>
      <c r="K274" s="10">
        <f t="shared" si="153"/>
        <v>1216325271.605</v>
      </c>
      <c r="L274" s="10">
        <f t="shared" si="180"/>
        <v>0</v>
      </c>
      <c r="M274" s="10">
        <f t="shared" si="180"/>
        <v>2164300.02</v>
      </c>
      <c r="N274" s="10">
        <f t="shared" si="158"/>
        <v>228590879.97999999</v>
      </c>
      <c r="O274" s="10">
        <f t="shared" si="180"/>
        <v>0</v>
      </c>
      <c r="P274" s="10">
        <f t="shared" si="180"/>
        <v>236864469</v>
      </c>
      <c r="Q274" s="10">
        <f t="shared" si="180"/>
        <v>6109289</v>
      </c>
      <c r="R274" s="10">
        <f t="shared" si="154"/>
        <v>1210215982.605</v>
      </c>
      <c r="S274" s="10">
        <f t="shared" si="180"/>
        <v>2164300.02</v>
      </c>
      <c r="T274" s="10">
        <f t="shared" si="180"/>
        <v>0</v>
      </c>
      <c r="U274" s="335" t="s">
        <v>407</v>
      </c>
      <c r="V274" s="385" t="s">
        <v>408</v>
      </c>
      <c r="W274" s="387">
        <v>1447080451.605</v>
      </c>
      <c r="X274" s="387">
        <v>0</v>
      </c>
      <c r="Y274" s="387">
        <v>0</v>
      </c>
      <c r="Z274" s="387">
        <v>0</v>
      </c>
      <c r="AA274" s="387">
        <v>0</v>
      </c>
      <c r="AB274" s="387">
        <v>0</v>
      </c>
      <c r="AC274" s="387">
        <v>8000000</v>
      </c>
      <c r="AD274" s="387">
        <v>0</v>
      </c>
      <c r="AE274" s="387">
        <v>8000000</v>
      </c>
      <c r="AF274" s="387">
        <v>0</v>
      </c>
      <c r="AG274" s="387">
        <v>0</v>
      </c>
      <c r="AH274" s="387">
        <v>8000000</v>
      </c>
      <c r="AI274" s="387">
        <v>8000000</v>
      </c>
      <c r="AJ274" s="387">
        <v>0</v>
      </c>
      <c r="AK274" s="387">
        <v>0</v>
      </c>
      <c r="AL274" s="278"/>
      <c r="AM274" s="182"/>
      <c r="AN274" s="182"/>
      <c r="AO274" s="182"/>
      <c r="AP274" s="182"/>
      <c r="AQ274" s="281"/>
      <c r="AR274" s="296" t="s">
        <v>1731</v>
      </c>
      <c r="AS274" s="297" t="s">
        <v>189</v>
      </c>
      <c r="AT274" s="333">
        <v>0</v>
      </c>
      <c r="AU274" s="281"/>
    </row>
    <row r="275" spans="1:47" x14ac:dyDescent="0.25">
      <c r="A275" s="13" t="s">
        <v>409</v>
      </c>
      <c r="B275" s="1" t="s">
        <v>410</v>
      </c>
      <c r="C275" s="247">
        <v>270000000</v>
      </c>
      <c r="D275" s="182">
        <v>400000000</v>
      </c>
      <c r="E275" s="182">
        <v>0</v>
      </c>
      <c r="F275" s="182">
        <v>0</v>
      </c>
      <c r="G275" s="182">
        <v>0</v>
      </c>
      <c r="H275" s="182">
        <f t="shared" si="152"/>
        <v>400000000</v>
      </c>
      <c r="I275" s="182">
        <v>0</v>
      </c>
      <c r="J275" s="182">
        <v>60177677</v>
      </c>
      <c r="K275" s="182">
        <f t="shared" si="153"/>
        <v>339822323</v>
      </c>
      <c r="L275" s="182">
        <v>0</v>
      </c>
      <c r="M275" s="182">
        <v>1391500</v>
      </c>
      <c r="N275" s="182">
        <f t="shared" si="158"/>
        <v>58786177</v>
      </c>
      <c r="O275" s="182">
        <v>0</v>
      </c>
      <c r="P275" s="182">
        <v>60177677</v>
      </c>
      <c r="Q275" s="182">
        <f t="shared" si="160"/>
        <v>0</v>
      </c>
      <c r="R275" s="182">
        <f t="shared" si="154"/>
        <v>339822323</v>
      </c>
      <c r="S275" s="182">
        <f t="shared" si="155"/>
        <v>1391500</v>
      </c>
      <c r="U275" s="335" t="s">
        <v>409</v>
      </c>
      <c r="V275" s="385" t="s">
        <v>410</v>
      </c>
      <c r="W275" s="387">
        <v>400000000</v>
      </c>
      <c r="X275" s="387">
        <v>0</v>
      </c>
      <c r="Y275" s="387">
        <v>0</v>
      </c>
      <c r="Z275" s="387">
        <v>0</v>
      </c>
      <c r="AA275" s="387">
        <v>0</v>
      </c>
      <c r="AB275" s="387">
        <v>0</v>
      </c>
      <c r="AC275" s="387">
        <v>300000000</v>
      </c>
      <c r="AD275" s="387">
        <v>165077503</v>
      </c>
      <c r="AE275" s="387">
        <v>134922497</v>
      </c>
      <c r="AF275" s="387">
        <v>0</v>
      </c>
      <c r="AG275" s="387">
        <v>165077503</v>
      </c>
      <c r="AH275" s="387">
        <v>300000000</v>
      </c>
      <c r="AI275" s="387">
        <v>134922497</v>
      </c>
      <c r="AJ275" s="387">
        <v>0</v>
      </c>
      <c r="AK275" s="387">
        <v>0</v>
      </c>
      <c r="AL275" s="278"/>
      <c r="AM275" s="182"/>
      <c r="AN275" s="182"/>
      <c r="AO275" s="182"/>
      <c r="AP275" s="182"/>
      <c r="AQ275" s="281"/>
      <c r="AR275" s="296" t="s">
        <v>1732</v>
      </c>
      <c r="AS275" s="297" t="s">
        <v>191</v>
      </c>
      <c r="AT275" s="333">
        <v>0</v>
      </c>
      <c r="AU275" s="281"/>
    </row>
    <row r="276" spans="1:47" s="4" customFormat="1" x14ac:dyDescent="0.25">
      <c r="A276" s="14" t="s">
        <v>411</v>
      </c>
      <c r="B276" s="9" t="s">
        <v>412</v>
      </c>
      <c r="C276" s="10">
        <f>+C277+C278+C279+C280+C281+C282+C283+C284+C285</f>
        <v>1018781127</v>
      </c>
      <c r="D276" s="10">
        <f>+D277+D278+D279+D280+D281+D282+D283+D284+D285</f>
        <v>1047080451.605</v>
      </c>
      <c r="E276" s="10">
        <f t="shared" ref="E276:AO304" si="181">+E277+E278+E279+E280+E281+E282+E283+E284+E285</f>
        <v>0</v>
      </c>
      <c r="F276" s="10">
        <f t="shared" si="181"/>
        <v>0</v>
      </c>
      <c r="G276" s="10">
        <f t="shared" si="181"/>
        <v>0</v>
      </c>
      <c r="H276" s="10">
        <f t="shared" si="152"/>
        <v>1047080451.605</v>
      </c>
      <c r="I276" s="10">
        <f t="shared" si="181"/>
        <v>0</v>
      </c>
      <c r="J276" s="10">
        <f t="shared" si="181"/>
        <v>170577503</v>
      </c>
      <c r="K276" s="10">
        <f t="shared" si="153"/>
        <v>876502948.60500002</v>
      </c>
      <c r="L276" s="10">
        <f t="shared" si="181"/>
        <v>0</v>
      </c>
      <c r="M276" s="10">
        <f t="shared" si="181"/>
        <v>772800.02</v>
      </c>
      <c r="N276" s="10">
        <f t="shared" si="158"/>
        <v>169804702.97999999</v>
      </c>
      <c r="O276" s="10">
        <f t="shared" si="181"/>
        <v>0</v>
      </c>
      <c r="P276" s="10">
        <f t="shared" si="181"/>
        <v>176686792</v>
      </c>
      <c r="Q276" s="10">
        <f t="shared" si="181"/>
        <v>6109289</v>
      </c>
      <c r="R276" s="10">
        <f t="shared" si="154"/>
        <v>870393659.60500002</v>
      </c>
      <c r="S276" s="10">
        <f t="shared" si="181"/>
        <v>772800.02</v>
      </c>
      <c r="T276" s="10">
        <f t="shared" si="181"/>
        <v>0</v>
      </c>
      <c r="U276" s="335" t="s">
        <v>411</v>
      </c>
      <c r="V276" s="385" t="s">
        <v>412</v>
      </c>
      <c r="W276" s="387">
        <v>1047080451.605</v>
      </c>
      <c r="X276" s="387">
        <v>0</v>
      </c>
      <c r="Y276" s="387">
        <v>0</v>
      </c>
      <c r="Z276" s="387">
        <v>0</v>
      </c>
      <c r="AA276" s="387">
        <v>0</v>
      </c>
      <c r="AB276" s="387">
        <v>0</v>
      </c>
      <c r="AC276" s="387">
        <v>252680451.60499999</v>
      </c>
      <c r="AD276" s="387">
        <v>0</v>
      </c>
      <c r="AE276" s="387">
        <v>252680451.60499999</v>
      </c>
      <c r="AF276" s="387">
        <v>0</v>
      </c>
      <c r="AG276" s="387">
        <v>0</v>
      </c>
      <c r="AH276" s="387">
        <v>252680451.60499999</v>
      </c>
      <c r="AI276" s="387">
        <v>252680451.60499999</v>
      </c>
      <c r="AJ276" s="387">
        <v>0</v>
      </c>
      <c r="AK276" s="387">
        <v>0</v>
      </c>
      <c r="AL276" s="278"/>
      <c r="AM276" s="182"/>
      <c r="AN276" s="182"/>
      <c r="AO276" s="182"/>
      <c r="AP276" s="182"/>
      <c r="AQ276" s="281"/>
      <c r="AR276" s="296" t="s">
        <v>1733</v>
      </c>
      <c r="AS276" s="297" t="s">
        <v>193</v>
      </c>
      <c r="AT276" s="333">
        <v>0</v>
      </c>
      <c r="AU276" s="281"/>
    </row>
    <row r="277" spans="1:47" x14ac:dyDescent="0.25">
      <c r="A277" s="13" t="s">
        <v>413</v>
      </c>
      <c r="B277" s="1" t="s">
        <v>414</v>
      </c>
      <c r="C277" s="247"/>
      <c r="D277" s="182">
        <v>250000000</v>
      </c>
      <c r="E277" s="182">
        <v>0</v>
      </c>
      <c r="F277" s="182">
        <v>0</v>
      </c>
      <c r="G277" s="182">
        <v>0</v>
      </c>
      <c r="H277" s="182">
        <f t="shared" si="152"/>
        <v>250000000</v>
      </c>
      <c r="I277" s="182">
        <v>0</v>
      </c>
      <c r="J277" s="182">
        <v>0</v>
      </c>
      <c r="K277" s="182">
        <f t="shared" si="153"/>
        <v>250000000</v>
      </c>
      <c r="L277" s="182">
        <v>0</v>
      </c>
      <c r="M277" s="182">
        <v>0</v>
      </c>
      <c r="N277" s="182">
        <f t="shared" si="158"/>
        <v>0</v>
      </c>
      <c r="O277" s="182">
        <v>0</v>
      </c>
      <c r="P277" s="182">
        <v>0</v>
      </c>
      <c r="Q277" s="182">
        <f t="shared" si="160"/>
        <v>0</v>
      </c>
      <c r="R277" s="182">
        <f t="shared" si="154"/>
        <v>250000000</v>
      </c>
      <c r="S277" s="182">
        <f t="shared" si="155"/>
        <v>0</v>
      </c>
      <c r="U277" s="335" t="s">
        <v>413</v>
      </c>
      <c r="V277" s="385" t="s">
        <v>414</v>
      </c>
      <c r="W277" s="387">
        <v>250000000</v>
      </c>
      <c r="X277" s="387">
        <v>0</v>
      </c>
      <c r="Y277" s="387">
        <v>0</v>
      </c>
      <c r="Z277" s="387">
        <v>0</v>
      </c>
      <c r="AA277" s="387">
        <v>0</v>
      </c>
      <c r="AB277" s="387">
        <v>0</v>
      </c>
      <c r="AC277" s="387">
        <v>8000000</v>
      </c>
      <c r="AD277" s="387">
        <v>709289</v>
      </c>
      <c r="AE277" s="387">
        <v>7290711</v>
      </c>
      <c r="AF277" s="387">
        <v>709289</v>
      </c>
      <c r="AG277" s="387">
        <v>0</v>
      </c>
      <c r="AH277" s="387">
        <v>8000000</v>
      </c>
      <c r="AI277" s="387">
        <v>7290711</v>
      </c>
      <c r="AJ277" s="387">
        <v>0</v>
      </c>
      <c r="AK277" s="387">
        <v>0</v>
      </c>
      <c r="AL277" s="278"/>
      <c r="AM277" s="182"/>
      <c r="AN277" s="182"/>
      <c r="AO277" s="182"/>
      <c r="AP277" s="182"/>
      <c r="AQ277" s="281"/>
      <c r="AR277" s="296" t="s">
        <v>365</v>
      </c>
      <c r="AS277" s="297" t="s">
        <v>195</v>
      </c>
      <c r="AT277" s="333">
        <v>13500000</v>
      </c>
      <c r="AU277" s="281"/>
    </row>
    <row r="278" spans="1:47" x14ac:dyDescent="0.25">
      <c r="A278" s="13" t="s">
        <v>415</v>
      </c>
      <c r="B278" s="1" t="s">
        <v>416</v>
      </c>
      <c r="C278" s="247"/>
      <c r="D278" s="182">
        <v>8000000</v>
      </c>
      <c r="E278" s="182">
        <v>0</v>
      </c>
      <c r="F278" s="182">
        <v>0</v>
      </c>
      <c r="G278" s="182">
        <v>0</v>
      </c>
      <c r="H278" s="182">
        <f t="shared" si="152"/>
        <v>8000000</v>
      </c>
      <c r="I278" s="182">
        <v>0</v>
      </c>
      <c r="J278" s="182">
        <v>0</v>
      </c>
      <c r="K278" s="182">
        <f t="shared" si="153"/>
        <v>8000000</v>
      </c>
      <c r="L278" s="182">
        <v>0</v>
      </c>
      <c r="M278" s="182">
        <v>0</v>
      </c>
      <c r="N278" s="182">
        <f t="shared" si="158"/>
        <v>0</v>
      </c>
      <c r="O278" s="182">
        <v>0</v>
      </c>
      <c r="P278" s="182">
        <v>0</v>
      </c>
      <c r="Q278" s="182">
        <f t="shared" si="160"/>
        <v>0</v>
      </c>
      <c r="R278" s="182">
        <f t="shared" si="154"/>
        <v>8000000</v>
      </c>
      <c r="S278" s="182">
        <f t="shared" si="155"/>
        <v>0</v>
      </c>
      <c r="U278" s="335" t="s">
        <v>415</v>
      </c>
      <c r="V278" s="385" t="s">
        <v>416</v>
      </c>
      <c r="W278" s="387">
        <v>8000000</v>
      </c>
      <c r="X278" s="387">
        <v>0</v>
      </c>
      <c r="Y278" s="387">
        <v>0</v>
      </c>
      <c r="Z278" s="387">
        <v>0</v>
      </c>
      <c r="AA278" s="387">
        <v>0</v>
      </c>
      <c r="AB278" s="387">
        <v>0</v>
      </c>
      <c r="AC278" s="387">
        <v>35400000</v>
      </c>
      <c r="AD278" s="387">
        <v>0</v>
      </c>
      <c r="AE278" s="387">
        <v>35400000</v>
      </c>
      <c r="AF278" s="387">
        <v>0</v>
      </c>
      <c r="AG278" s="387">
        <v>0</v>
      </c>
      <c r="AH278" s="387">
        <v>5400000</v>
      </c>
      <c r="AI278" s="387">
        <v>5400000</v>
      </c>
      <c r="AJ278" s="387">
        <v>30000000</v>
      </c>
      <c r="AK278" s="387">
        <v>0</v>
      </c>
      <c r="AL278" s="10"/>
      <c r="AM278" s="10">
        <f t="shared" si="163"/>
        <v>0</v>
      </c>
      <c r="AN278" s="10">
        <f t="shared" si="163"/>
        <v>0</v>
      </c>
      <c r="AO278" s="10">
        <f t="shared" si="163"/>
        <v>0</v>
      </c>
      <c r="AP278" s="10"/>
      <c r="AQ278" s="4"/>
      <c r="AR278" s="296"/>
      <c r="AS278" s="297"/>
      <c r="AT278" s="333"/>
      <c r="AU278" s="281"/>
    </row>
    <row r="279" spans="1:47" s="4" customFormat="1" x14ac:dyDescent="0.25">
      <c r="A279" s="13" t="s">
        <v>417</v>
      </c>
      <c r="B279" s="1" t="s">
        <v>418</v>
      </c>
      <c r="C279" s="247"/>
      <c r="D279" s="182">
        <v>300000000</v>
      </c>
      <c r="E279" s="182">
        <v>0</v>
      </c>
      <c r="F279" s="182">
        <v>0</v>
      </c>
      <c r="G279" s="182">
        <v>0</v>
      </c>
      <c r="H279" s="182">
        <f t="shared" si="152"/>
        <v>300000000</v>
      </c>
      <c r="I279" s="182">
        <v>0</v>
      </c>
      <c r="J279" s="182">
        <v>165077503</v>
      </c>
      <c r="K279" s="182">
        <f t="shared" si="153"/>
        <v>134922497</v>
      </c>
      <c r="L279" s="182">
        <v>0</v>
      </c>
      <c r="M279" s="182">
        <v>0</v>
      </c>
      <c r="N279" s="182">
        <f t="shared" si="158"/>
        <v>165077503</v>
      </c>
      <c r="O279" s="182">
        <v>0</v>
      </c>
      <c r="P279" s="182">
        <v>165077503</v>
      </c>
      <c r="Q279" s="182">
        <f t="shared" si="160"/>
        <v>0</v>
      </c>
      <c r="R279" s="182">
        <f t="shared" si="154"/>
        <v>134922497</v>
      </c>
      <c r="S279" s="182">
        <f t="shared" si="155"/>
        <v>0</v>
      </c>
      <c r="T279"/>
      <c r="U279" s="335" t="s">
        <v>417</v>
      </c>
      <c r="V279" s="385" t="s">
        <v>418</v>
      </c>
      <c r="W279" s="387">
        <v>300000000</v>
      </c>
      <c r="X279" s="387">
        <v>0</v>
      </c>
      <c r="Y279" s="387">
        <v>0</v>
      </c>
      <c r="Z279" s="387">
        <v>0</v>
      </c>
      <c r="AA279" s="387">
        <v>0</v>
      </c>
      <c r="AB279" s="387">
        <v>0</v>
      </c>
      <c r="AC279" s="387">
        <v>40000000</v>
      </c>
      <c r="AD279" s="387">
        <v>0</v>
      </c>
      <c r="AE279" s="387">
        <v>40000000</v>
      </c>
      <c r="AF279" s="387">
        <v>0</v>
      </c>
      <c r="AG279" s="387">
        <v>0</v>
      </c>
      <c r="AH279" s="387">
        <v>40000000</v>
      </c>
      <c r="AI279" s="387">
        <v>40000000</v>
      </c>
      <c r="AJ279" s="387">
        <v>0</v>
      </c>
      <c r="AK279" s="387">
        <v>0</v>
      </c>
      <c r="AL279" s="278"/>
      <c r="AM279" s="182"/>
      <c r="AN279" s="182"/>
      <c r="AO279" s="182"/>
      <c r="AP279" s="182"/>
      <c r="AQ279"/>
      <c r="AR279" s="296"/>
      <c r="AS279" s="297"/>
      <c r="AT279" s="333"/>
      <c r="AU279" s="281"/>
    </row>
    <row r="280" spans="1:47" s="4" customFormat="1" x14ac:dyDescent="0.25">
      <c r="A280" s="13" t="s">
        <v>419</v>
      </c>
      <c r="B280" s="1" t="s">
        <v>420</v>
      </c>
      <c r="C280" s="247"/>
      <c r="D280" s="182">
        <v>252680451.60499999</v>
      </c>
      <c r="E280" s="182">
        <v>0</v>
      </c>
      <c r="F280" s="182">
        <v>0</v>
      </c>
      <c r="G280" s="182">
        <v>0</v>
      </c>
      <c r="H280" s="182">
        <f t="shared" si="152"/>
        <v>252680451.60499999</v>
      </c>
      <c r="I280" s="182">
        <v>0</v>
      </c>
      <c r="J280" s="182">
        <v>0</v>
      </c>
      <c r="K280" s="182">
        <f t="shared" si="153"/>
        <v>252680451.60499999</v>
      </c>
      <c r="L280" s="182">
        <v>0</v>
      </c>
      <c r="M280" s="182">
        <v>0</v>
      </c>
      <c r="N280" s="182">
        <f t="shared" si="158"/>
        <v>0</v>
      </c>
      <c r="O280" s="182">
        <v>0</v>
      </c>
      <c r="P280" s="182">
        <v>0</v>
      </c>
      <c r="Q280" s="182">
        <f t="shared" si="160"/>
        <v>0</v>
      </c>
      <c r="R280" s="182">
        <f t="shared" si="154"/>
        <v>252680451.60499999</v>
      </c>
      <c r="S280" s="182">
        <f t="shared" si="155"/>
        <v>0</v>
      </c>
      <c r="T280"/>
      <c r="U280" s="335" t="s">
        <v>419</v>
      </c>
      <c r="V280" s="385" t="s">
        <v>420</v>
      </c>
      <c r="W280" s="387">
        <v>252680451.60499999</v>
      </c>
      <c r="X280" s="387">
        <v>0</v>
      </c>
      <c r="Y280" s="387">
        <v>0</v>
      </c>
      <c r="Z280" s="387">
        <v>0</v>
      </c>
      <c r="AA280" s="387">
        <v>0</v>
      </c>
      <c r="AB280" s="387">
        <v>165000000</v>
      </c>
      <c r="AC280" s="387">
        <v>245000000</v>
      </c>
      <c r="AD280" s="387">
        <v>5500000</v>
      </c>
      <c r="AE280" s="387">
        <v>239500000</v>
      </c>
      <c r="AF280" s="387">
        <v>772800.02</v>
      </c>
      <c r="AG280" s="387">
        <v>4727199.9800000004</v>
      </c>
      <c r="AH280" s="387">
        <v>80000000</v>
      </c>
      <c r="AI280" s="387">
        <v>74500000</v>
      </c>
      <c r="AJ280" s="387">
        <v>165000000</v>
      </c>
      <c r="AK280" s="387">
        <v>0</v>
      </c>
      <c r="AL280" s="6"/>
      <c r="AM280" s="6">
        <f>+AM281+AM297+AM323+AM367+AM380</f>
        <v>0</v>
      </c>
      <c r="AN280" s="6">
        <f>+AN281+AN297+AN323+AN367+AN380</f>
        <v>0</v>
      </c>
      <c r="AO280" s="6">
        <f>+AO281+AO297+AO323+AO367+AO380</f>
        <v>0</v>
      </c>
      <c r="AP280" s="6"/>
      <c r="AR280" s="292" t="s">
        <v>368</v>
      </c>
      <c r="AS280" s="293" t="s">
        <v>369</v>
      </c>
      <c r="AT280" s="331">
        <f>+AT281+AT297+AT323+AT367+AT380</f>
        <v>11472326178.93</v>
      </c>
    </row>
    <row r="281" spans="1:47" x14ac:dyDescent="0.25">
      <c r="A281" s="13" t="s">
        <v>421</v>
      </c>
      <c r="B281" s="1" t="s">
        <v>422</v>
      </c>
      <c r="C281" s="247">
        <v>4515489</v>
      </c>
      <c r="D281" s="182">
        <v>8000000</v>
      </c>
      <c r="E281" s="182">
        <v>0</v>
      </c>
      <c r="F281" s="182">
        <v>0</v>
      </c>
      <c r="G281" s="182">
        <v>0</v>
      </c>
      <c r="H281" s="182">
        <f t="shared" si="152"/>
        <v>8000000</v>
      </c>
      <c r="I281" s="182">
        <v>0</v>
      </c>
      <c r="J281" s="182">
        <v>0</v>
      </c>
      <c r="K281" s="182">
        <f t="shared" si="153"/>
        <v>8000000</v>
      </c>
      <c r="L281" s="182">
        <v>0</v>
      </c>
      <c r="M281" s="182">
        <v>0</v>
      </c>
      <c r="N281" s="182">
        <f t="shared" si="158"/>
        <v>0</v>
      </c>
      <c r="O281" s="182">
        <v>0</v>
      </c>
      <c r="P281" s="182">
        <v>709289</v>
      </c>
      <c r="Q281" s="182">
        <f t="shared" si="160"/>
        <v>709289</v>
      </c>
      <c r="R281" s="182">
        <f t="shared" si="154"/>
        <v>7290711</v>
      </c>
      <c r="S281" s="182">
        <f t="shared" si="155"/>
        <v>0</v>
      </c>
      <c r="U281" s="335" t="s">
        <v>421</v>
      </c>
      <c r="V281" s="385" t="s">
        <v>422</v>
      </c>
      <c r="W281" s="387">
        <v>8000000</v>
      </c>
      <c r="X281" s="387">
        <v>0</v>
      </c>
      <c r="Y281" s="387">
        <v>0</v>
      </c>
      <c r="Z281" s="387">
        <v>0</v>
      </c>
      <c r="AA281" s="387">
        <v>0</v>
      </c>
      <c r="AB281" s="387">
        <v>0</v>
      </c>
      <c r="AC281" s="387">
        <v>73000000</v>
      </c>
      <c r="AD281" s="387">
        <v>0</v>
      </c>
      <c r="AE281" s="387">
        <v>73000000</v>
      </c>
      <c r="AF281" s="387">
        <v>0</v>
      </c>
      <c r="AG281" s="387">
        <v>0</v>
      </c>
      <c r="AH281" s="387">
        <v>48069396.390000001</v>
      </c>
      <c r="AI281" s="387">
        <v>48069396.390000001</v>
      </c>
      <c r="AJ281" s="387">
        <v>24930603.609999999</v>
      </c>
      <c r="AK281" s="387">
        <v>0</v>
      </c>
      <c r="AL281" s="6"/>
      <c r="AM281" s="6">
        <f t="shared" si="166"/>
        <v>0</v>
      </c>
      <c r="AN281" s="6">
        <f t="shared" si="166"/>
        <v>0</v>
      </c>
      <c r="AO281" s="6">
        <f t="shared" si="166"/>
        <v>0</v>
      </c>
      <c r="AP281" s="6"/>
      <c r="AQ281" s="4"/>
      <c r="AR281" s="294" t="s">
        <v>370</v>
      </c>
      <c r="AS281" s="295" t="s">
        <v>371</v>
      </c>
      <c r="AT281" s="332">
        <f>+AT282+AT287+AT290+AT294+AT293+AT289</f>
        <v>1325269413.45</v>
      </c>
    </row>
    <row r="282" spans="1:47" x14ac:dyDescent="0.25">
      <c r="A282" s="13" t="s">
        <v>423</v>
      </c>
      <c r="B282" s="1" t="s">
        <v>424</v>
      </c>
      <c r="C282" s="247">
        <v>1300410</v>
      </c>
      <c r="D282" s="182">
        <v>35400000</v>
      </c>
      <c r="E282" s="182">
        <v>0</v>
      </c>
      <c r="F282" s="182">
        <v>0</v>
      </c>
      <c r="G282" s="182">
        <v>0</v>
      </c>
      <c r="H282" s="182">
        <f t="shared" si="152"/>
        <v>35400000</v>
      </c>
      <c r="I282" s="182">
        <v>0</v>
      </c>
      <c r="J282" s="182">
        <v>0</v>
      </c>
      <c r="K282" s="182">
        <f t="shared" si="153"/>
        <v>35400000</v>
      </c>
      <c r="L282" s="182">
        <v>0</v>
      </c>
      <c r="M282" s="182">
        <v>0</v>
      </c>
      <c r="N282" s="182">
        <f t="shared" si="158"/>
        <v>0</v>
      </c>
      <c r="O282" s="182">
        <v>0</v>
      </c>
      <c r="P282" s="182">
        <v>5400000</v>
      </c>
      <c r="Q282" s="182">
        <f t="shared" si="160"/>
        <v>5400000</v>
      </c>
      <c r="R282" s="182">
        <f t="shared" si="154"/>
        <v>30000000</v>
      </c>
      <c r="S282" s="182">
        <f t="shared" si="155"/>
        <v>0</v>
      </c>
      <c r="U282" s="335" t="s">
        <v>423</v>
      </c>
      <c r="V282" s="385" t="s">
        <v>424</v>
      </c>
      <c r="W282" s="387">
        <v>35400000</v>
      </c>
      <c r="X282" s="387">
        <v>0</v>
      </c>
      <c r="Y282" s="387">
        <v>0</v>
      </c>
      <c r="Z282" s="387">
        <v>0</v>
      </c>
      <c r="AA282" s="387">
        <v>0</v>
      </c>
      <c r="AB282" s="387">
        <v>0</v>
      </c>
      <c r="AC282" s="387">
        <v>28508000</v>
      </c>
      <c r="AD282" s="387">
        <v>0</v>
      </c>
      <c r="AE282" s="387">
        <v>28508000</v>
      </c>
      <c r="AF282" s="387">
        <v>0</v>
      </c>
      <c r="AG282" s="387">
        <v>0</v>
      </c>
      <c r="AH282" s="387">
        <v>0</v>
      </c>
      <c r="AI282" s="387">
        <v>0</v>
      </c>
      <c r="AJ282" s="387">
        <v>28508000</v>
      </c>
      <c r="AK282" s="387">
        <v>0</v>
      </c>
      <c r="AL282" s="10"/>
      <c r="AM282" s="10">
        <f t="shared" si="167"/>
        <v>0</v>
      </c>
      <c r="AN282" s="10">
        <f t="shared" si="167"/>
        <v>0</v>
      </c>
      <c r="AO282" s="10">
        <f t="shared" si="167"/>
        <v>0</v>
      </c>
      <c r="AP282" s="10"/>
      <c r="AQ282" s="4"/>
      <c r="AR282" s="294" t="s">
        <v>372</v>
      </c>
      <c r="AS282" s="295" t="s">
        <v>373</v>
      </c>
      <c r="AT282" s="332">
        <f t="shared" ref="AT282" si="182">SUM(AT283:AT286)</f>
        <v>129544800</v>
      </c>
      <c r="AU282" s="4"/>
    </row>
    <row r="283" spans="1:47" x14ac:dyDescent="0.25">
      <c r="A283" s="13" t="s">
        <v>425</v>
      </c>
      <c r="B283" s="1" t="s">
        <v>426</v>
      </c>
      <c r="C283" s="247"/>
      <c r="D283" s="182">
        <v>40000000</v>
      </c>
      <c r="E283" s="182">
        <v>0</v>
      </c>
      <c r="F283" s="182">
        <v>0</v>
      </c>
      <c r="G283" s="182">
        <v>0</v>
      </c>
      <c r="H283" s="182">
        <f t="shared" si="152"/>
        <v>40000000</v>
      </c>
      <c r="I283" s="182">
        <v>0</v>
      </c>
      <c r="J283" s="182">
        <v>0</v>
      </c>
      <c r="K283" s="182">
        <f t="shared" si="153"/>
        <v>40000000</v>
      </c>
      <c r="L283" s="182">
        <v>0</v>
      </c>
      <c r="M283" s="182">
        <v>0</v>
      </c>
      <c r="N283" s="182">
        <f t="shared" si="158"/>
        <v>0</v>
      </c>
      <c r="O283" s="182">
        <v>0</v>
      </c>
      <c r="P283" s="182">
        <v>0</v>
      </c>
      <c r="Q283" s="182">
        <f t="shared" si="160"/>
        <v>0</v>
      </c>
      <c r="R283" s="182">
        <f t="shared" si="154"/>
        <v>40000000</v>
      </c>
      <c r="S283" s="182">
        <f t="shared" si="155"/>
        <v>0</v>
      </c>
      <c r="U283" s="335" t="s">
        <v>425</v>
      </c>
      <c r="V283" s="385" t="s">
        <v>426</v>
      </c>
      <c r="W283" s="387">
        <v>40000000</v>
      </c>
      <c r="X283" s="387">
        <v>0</v>
      </c>
      <c r="Y283" s="387">
        <v>354025000</v>
      </c>
      <c r="Z283" s="387">
        <v>0</v>
      </c>
      <c r="AA283" s="387">
        <v>0</v>
      </c>
      <c r="AB283" s="387">
        <v>0</v>
      </c>
      <c r="AC283" s="387">
        <v>1544991970.8699999</v>
      </c>
      <c r="AD283" s="387">
        <v>1295076151</v>
      </c>
      <c r="AE283" s="387">
        <v>249915819.86999989</v>
      </c>
      <c r="AF283" s="387">
        <v>216333287</v>
      </c>
      <c r="AG283" s="387">
        <v>1100967864</v>
      </c>
      <c r="AH283" s="387">
        <v>1499972747.0019999</v>
      </c>
      <c r="AI283" s="387">
        <v>204896596.00199986</v>
      </c>
      <c r="AJ283" s="387">
        <v>45019223.868000031</v>
      </c>
      <c r="AK283" s="387">
        <v>0</v>
      </c>
      <c r="AL283" s="278"/>
      <c r="AM283" s="182"/>
      <c r="AN283" s="182"/>
      <c r="AO283" s="182"/>
      <c r="AP283" s="182"/>
      <c r="AR283" s="296" t="s">
        <v>374</v>
      </c>
      <c r="AS283" s="297" t="s">
        <v>375</v>
      </c>
      <c r="AT283" s="333">
        <v>12095261</v>
      </c>
    </row>
    <row r="284" spans="1:47" x14ac:dyDescent="0.25">
      <c r="A284" s="13" t="s">
        <v>427</v>
      </c>
      <c r="B284" s="1" t="s">
        <v>428</v>
      </c>
      <c r="C284" s="247">
        <v>1012965228</v>
      </c>
      <c r="D284" s="182">
        <v>80000000</v>
      </c>
      <c r="E284" s="182">
        <v>0</v>
      </c>
      <c r="F284" s="182">
        <v>0</v>
      </c>
      <c r="G284" s="182">
        <v>0</v>
      </c>
      <c r="H284" s="182">
        <f t="shared" si="152"/>
        <v>80000000</v>
      </c>
      <c r="I284" s="182">
        <v>0</v>
      </c>
      <c r="J284" s="182">
        <v>5500000</v>
      </c>
      <c r="K284" s="182">
        <f t="shared" si="153"/>
        <v>74500000</v>
      </c>
      <c r="L284" s="182">
        <v>0</v>
      </c>
      <c r="M284" s="182">
        <v>772800.02</v>
      </c>
      <c r="N284" s="182">
        <f t="shared" si="158"/>
        <v>4727199.9800000004</v>
      </c>
      <c r="O284" s="182">
        <v>0</v>
      </c>
      <c r="P284" s="182">
        <v>5500000</v>
      </c>
      <c r="Q284" s="182">
        <f t="shared" si="160"/>
        <v>0</v>
      </c>
      <c r="R284" s="182">
        <f t="shared" si="154"/>
        <v>74500000</v>
      </c>
      <c r="S284" s="182">
        <f t="shared" si="155"/>
        <v>772800.02</v>
      </c>
      <c r="U284" s="335" t="s">
        <v>427</v>
      </c>
      <c r="V284" s="385" t="s">
        <v>428</v>
      </c>
      <c r="W284" s="387">
        <v>80000000</v>
      </c>
      <c r="X284" s="387">
        <v>0</v>
      </c>
      <c r="Y284" s="387">
        <v>0</v>
      </c>
      <c r="Z284" s="387">
        <v>0</v>
      </c>
      <c r="AA284" s="387">
        <v>0</v>
      </c>
      <c r="AB284" s="387">
        <v>0</v>
      </c>
      <c r="AC284" s="387">
        <v>328537373.90200001</v>
      </c>
      <c r="AD284" s="387">
        <v>127078151</v>
      </c>
      <c r="AE284" s="387">
        <v>201459222.90200001</v>
      </c>
      <c r="AF284" s="387">
        <v>76453287</v>
      </c>
      <c r="AG284" s="387">
        <v>72849864</v>
      </c>
      <c r="AH284" s="387">
        <v>283518151.00199997</v>
      </c>
      <c r="AI284" s="387">
        <v>156440000.00199997</v>
      </c>
      <c r="AJ284" s="387">
        <v>45019222.900000036</v>
      </c>
      <c r="AK284" s="387">
        <v>0</v>
      </c>
      <c r="AL284" s="278"/>
      <c r="AM284" s="182"/>
      <c r="AN284" s="182"/>
      <c r="AO284" s="182"/>
      <c r="AP284" s="182"/>
      <c r="AR284" s="296" t="s">
        <v>376</v>
      </c>
      <c r="AS284" s="297" t="s">
        <v>377</v>
      </c>
      <c r="AT284" s="333">
        <v>24722012</v>
      </c>
      <c r="AU284" s="4"/>
    </row>
    <row r="285" spans="1:47" x14ac:dyDescent="0.25">
      <c r="A285" s="13" t="s">
        <v>429</v>
      </c>
      <c r="B285" s="1" t="s">
        <v>430</v>
      </c>
      <c r="C285" s="247"/>
      <c r="D285" s="182">
        <v>73000000</v>
      </c>
      <c r="E285" s="182">
        <v>0</v>
      </c>
      <c r="F285" s="182">
        <v>0</v>
      </c>
      <c r="G285" s="182">
        <v>0</v>
      </c>
      <c r="H285" s="182">
        <f t="shared" si="152"/>
        <v>73000000</v>
      </c>
      <c r="I285" s="182">
        <v>0</v>
      </c>
      <c r="J285" s="182">
        <v>0</v>
      </c>
      <c r="K285" s="182">
        <f t="shared" si="153"/>
        <v>73000000</v>
      </c>
      <c r="L285" s="182">
        <v>0</v>
      </c>
      <c r="M285" s="182">
        <v>0</v>
      </c>
      <c r="N285" s="182">
        <f t="shared" si="158"/>
        <v>0</v>
      </c>
      <c r="O285" s="182">
        <v>0</v>
      </c>
      <c r="P285" s="182">
        <v>0</v>
      </c>
      <c r="Q285" s="182">
        <f t="shared" si="160"/>
        <v>0</v>
      </c>
      <c r="R285" s="182">
        <f t="shared" si="154"/>
        <v>73000000</v>
      </c>
      <c r="S285" s="182">
        <f t="shared" si="155"/>
        <v>0</v>
      </c>
      <c r="U285" s="335" t="s">
        <v>429</v>
      </c>
      <c r="V285" s="385" t="s">
        <v>430</v>
      </c>
      <c r="W285" s="387">
        <v>73000000</v>
      </c>
      <c r="X285" s="387">
        <v>0</v>
      </c>
      <c r="Y285" s="387">
        <v>0</v>
      </c>
      <c r="Z285" s="387">
        <v>0</v>
      </c>
      <c r="AA285" s="387">
        <v>0</v>
      </c>
      <c r="AB285" s="387">
        <v>0</v>
      </c>
      <c r="AC285" s="387">
        <v>328537373.90200001</v>
      </c>
      <c r="AD285" s="387">
        <v>127078151</v>
      </c>
      <c r="AE285" s="387">
        <v>201459222.90200001</v>
      </c>
      <c r="AF285" s="387">
        <v>76453287</v>
      </c>
      <c r="AG285" s="387">
        <v>72849864</v>
      </c>
      <c r="AH285" s="387">
        <v>283518151.00199997</v>
      </c>
      <c r="AI285" s="387">
        <v>156440000.00199997</v>
      </c>
      <c r="AJ285" s="387">
        <v>45019222.900000036</v>
      </c>
      <c r="AK285" s="387">
        <v>0</v>
      </c>
      <c r="AL285" s="278"/>
      <c r="AM285" s="182"/>
      <c r="AN285" s="182"/>
      <c r="AO285" s="182"/>
      <c r="AP285" s="182"/>
      <c r="AR285" s="296" t="s">
        <v>378</v>
      </c>
      <c r="AS285" s="297" t="s">
        <v>379</v>
      </c>
      <c r="AT285" s="333">
        <v>90818959</v>
      </c>
      <c r="AU285" s="4"/>
    </row>
    <row r="286" spans="1:47" s="4" customFormat="1" x14ac:dyDescent="0.25">
      <c r="A286" s="13" t="s">
        <v>431</v>
      </c>
      <c r="B286" s="1" t="s">
        <v>432</v>
      </c>
      <c r="C286" s="247"/>
      <c r="D286" s="182">
        <v>28508000</v>
      </c>
      <c r="E286" s="182">
        <v>0</v>
      </c>
      <c r="F286" s="182">
        <v>0</v>
      </c>
      <c r="G286" s="182">
        <v>0</v>
      </c>
      <c r="H286" s="182">
        <f t="shared" si="152"/>
        <v>28508000</v>
      </c>
      <c r="I286" s="182">
        <v>0</v>
      </c>
      <c r="J286" s="182">
        <v>0</v>
      </c>
      <c r="K286" s="182">
        <f t="shared" si="153"/>
        <v>28508000</v>
      </c>
      <c r="L286" s="182">
        <v>0</v>
      </c>
      <c r="M286" s="182">
        <v>0</v>
      </c>
      <c r="N286" s="182">
        <f t="shared" si="158"/>
        <v>0</v>
      </c>
      <c r="O286" s="182">
        <v>0</v>
      </c>
      <c r="P286" s="182">
        <v>0</v>
      </c>
      <c r="Q286" s="182">
        <f t="shared" si="160"/>
        <v>0</v>
      </c>
      <c r="R286" s="182">
        <f t="shared" si="154"/>
        <v>28508000</v>
      </c>
      <c r="S286" s="182">
        <f t="shared" si="155"/>
        <v>0</v>
      </c>
      <c r="T286"/>
      <c r="U286" s="335" t="s">
        <v>431</v>
      </c>
      <c r="V286" s="385" t="s">
        <v>432</v>
      </c>
      <c r="W286" s="387">
        <v>28508000</v>
      </c>
      <c r="X286" s="387">
        <v>0</v>
      </c>
      <c r="Y286" s="387">
        <v>354025000</v>
      </c>
      <c r="Z286" s="387">
        <v>0</v>
      </c>
      <c r="AA286" s="387">
        <v>0</v>
      </c>
      <c r="AB286" s="387">
        <v>0</v>
      </c>
      <c r="AC286" s="387">
        <v>1216454596.9679999</v>
      </c>
      <c r="AD286" s="387">
        <v>1167998000</v>
      </c>
      <c r="AE286" s="387">
        <v>48456596.967999935</v>
      </c>
      <c r="AF286" s="387">
        <v>139880000</v>
      </c>
      <c r="AG286" s="387">
        <v>1028118000</v>
      </c>
      <c r="AH286" s="387">
        <v>1216454596</v>
      </c>
      <c r="AI286" s="387">
        <v>48456596</v>
      </c>
      <c r="AJ286" s="387">
        <v>0.96799993515014648</v>
      </c>
      <c r="AK286" s="387">
        <v>0</v>
      </c>
      <c r="AL286" s="278"/>
      <c r="AM286" s="182"/>
      <c r="AN286" s="182"/>
      <c r="AO286" s="182"/>
      <c r="AP286" s="182"/>
      <c r="AQ286"/>
      <c r="AR286" s="296" t="s">
        <v>380</v>
      </c>
      <c r="AS286" s="297" t="s">
        <v>381</v>
      </c>
      <c r="AT286" s="333">
        <v>1908568</v>
      </c>
    </row>
    <row r="287" spans="1:47" x14ac:dyDescent="0.25">
      <c r="A287" s="14" t="s">
        <v>433</v>
      </c>
      <c r="B287" s="9" t="s">
        <v>434</v>
      </c>
      <c r="C287" s="10">
        <f>+C288+C290</f>
        <v>1523158382.98</v>
      </c>
      <c r="D287" s="10">
        <f>+D288+D290</f>
        <v>1899016970.8699999</v>
      </c>
      <c r="E287" s="10">
        <f t="shared" ref="E287:AO315" si="183">+E288+E290</f>
        <v>0</v>
      </c>
      <c r="F287" s="10">
        <f t="shared" si="183"/>
        <v>354025000</v>
      </c>
      <c r="G287" s="10">
        <f t="shared" si="183"/>
        <v>0</v>
      </c>
      <c r="H287" s="10">
        <f t="shared" si="152"/>
        <v>1544991970.8699999</v>
      </c>
      <c r="I287" s="10">
        <f t="shared" si="183"/>
        <v>44769999</v>
      </c>
      <c r="J287" s="10">
        <f t="shared" si="183"/>
        <v>808476151</v>
      </c>
      <c r="K287" s="10">
        <f t="shared" si="153"/>
        <v>736515819.86999989</v>
      </c>
      <c r="L287" s="10">
        <f t="shared" si="183"/>
        <v>18569999</v>
      </c>
      <c r="M287" s="10">
        <f t="shared" si="183"/>
        <v>172199999</v>
      </c>
      <c r="N287" s="10">
        <f t="shared" si="158"/>
        <v>636276152</v>
      </c>
      <c r="O287" s="10">
        <f t="shared" si="183"/>
        <v>1769999</v>
      </c>
      <c r="P287" s="10">
        <f t="shared" si="183"/>
        <v>1499522747</v>
      </c>
      <c r="Q287" s="10">
        <f t="shared" si="183"/>
        <v>691046596</v>
      </c>
      <c r="R287" s="10">
        <f t="shared" si="154"/>
        <v>45469223.869999886</v>
      </c>
      <c r="S287" s="10">
        <f t="shared" si="183"/>
        <v>172199999</v>
      </c>
      <c r="T287" s="10">
        <f t="shared" si="183"/>
        <v>0</v>
      </c>
      <c r="U287" s="335" t="s">
        <v>433</v>
      </c>
      <c r="V287" s="385" t="s">
        <v>434</v>
      </c>
      <c r="W287" s="387">
        <v>1899016970.8699999</v>
      </c>
      <c r="X287" s="387">
        <v>0</v>
      </c>
      <c r="Y287" s="387">
        <v>354025000</v>
      </c>
      <c r="Z287" s="387">
        <v>0</v>
      </c>
      <c r="AA287" s="387">
        <v>0</v>
      </c>
      <c r="AB287" s="387">
        <v>0</v>
      </c>
      <c r="AC287" s="387">
        <v>1216454596.9679999</v>
      </c>
      <c r="AD287" s="387">
        <v>1167998000</v>
      </c>
      <c r="AE287" s="387">
        <v>48456596.967999935</v>
      </c>
      <c r="AF287" s="387">
        <v>139880000</v>
      </c>
      <c r="AG287" s="387">
        <v>1028118000</v>
      </c>
      <c r="AH287" s="387">
        <v>1216454596</v>
      </c>
      <c r="AI287" s="387">
        <v>48456596</v>
      </c>
      <c r="AJ287" s="387">
        <v>0.96799993515014648</v>
      </c>
      <c r="AK287" s="387">
        <v>0</v>
      </c>
      <c r="AL287" s="10"/>
      <c r="AM287" s="10"/>
      <c r="AN287" s="10"/>
      <c r="AO287" s="10"/>
      <c r="AP287" s="10"/>
      <c r="AQ287" s="4"/>
      <c r="AR287" s="294" t="s">
        <v>1734</v>
      </c>
      <c r="AS287" s="295" t="s">
        <v>1268</v>
      </c>
      <c r="AT287" s="332">
        <f t="shared" ref="AT287" si="184">+AT288</f>
        <v>11088900</v>
      </c>
      <c r="AU287" s="4"/>
    </row>
    <row r="288" spans="1:47" x14ac:dyDescent="0.25">
      <c r="A288" s="14" t="s">
        <v>435</v>
      </c>
      <c r="B288" s="9" t="s">
        <v>436</v>
      </c>
      <c r="C288" s="10">
        <f>+C289</f>
        <v>1521658382.98</v>
      </c>
      <c r="D288" s="10">
        <f>+D289</f>
        <v>328537373.90200001</v>
      </c>
      <c r="E288" s="10">
        <f t="shared" ref="E288:AO316" si="185">+E289</f>
        <v>0</v>
      </c>
      <c r="F288" s="10">
        <f t="shared" si="185"/>
        <v>0</v>
      </c>
      <c r="G288" s="10">
        <f t="shared" si="185"/>
        <v>0</v>
      </c>
      <c r="H288" s="10">
        <f t="shared" si="152"/>
        <v>328537373.90200001</v>
      </c>
      <c r="I288" s="10">
        <f t="shared" si="185"/>
        <v>1769999</v>
      </c>
      <c r="J288" s="10">
        <f t="shared" si="185"/>
        <v>126628151</v>
      </c>
      <c r="K288" s="10">
        <f t="shared" si="153"/>
        <v>201909222.90200001</v>
      </c>
      <c r="L288" s="10">
        <f t="shared" si="185"/>
        <v>1769999</v>
      </c>
      <c r="M288" s="10">
        <f t="shared" si="185"/>
        <v>52319999</v>
      </c>
      <c r="N288" s="10">
        <f t="shared" si="158"/>
        <v>74308152</v>
      </c>
      <c r="O288" s="10">
        <f t="shared" si="185"/>
        <v>1769999</v>
      </c>
      <c r="P288" s="10">
        <f t="shared" si="185"/>
        <v>283068151</v>
      </c>
      <c r="Q288" s="10">
        <f t="shared" si="185"/>
        <v>156440000</v>
      </c>
      <c r="R288" s="10">
        <f t="shared" si="154"/>
        <v>45469222.90200001</v>
      </c>
      <c r="S288" s="10">
        <f t="shared" si="185"/>
        <v>52319999</v>
      </c>
      <c r="T288" s="10">
        <f t="shared" si="185"/>
        <v>0</v>
      </c>
      <c r="U288" s="335" t="s">
        <v>435</v>
      </c>
      <c r="V288" s="385" t="s">
        <v>436</v>
      </c>
      <c r="W288" s="387">
        <v>328537373.90200001</v>
      </c>
      <c r="X288" s="387">
        <v>0</v>
      </c>
      <c r="Y288" s="387">
        <v>0</v>
      </c>
      <c r="Z288" s="387">
        <v>0</v>
      </c>
      <c r="AA288" s="387">
        <v>0</v>
      </c>
      <c r="AB288" s="387">
        <v>2000000</v>
      </c>
      <c r="AC288" s="387">
        <v>18000000</v>
      </c>
      <c r="AD288" s="387">
        <v>0</v>
      </c>
      <c r="AE288" s="387">
        <v>18000000</v>
      </c>
      <c r="AF288" s="387">
        <v>0</v>
      </c>
      <c r="AG288" s="387">
        <v>0</v>
      </c>
      <c r="AH288" s="387">
        <v>0</v>
      </c>
      <c r="AI288" s="387">
        <v>0</v>
      </c>
      <c r="AJ288" s="387">
        <v>18000000</v>
      </c>
      <c r="AK288" s="387">
        <v>0</v>
      </c>
      <c r="AL288" s="278"/>
      <c r="AM288" s="247"/>
      <c r="AN288" s="247"/>
      <c r="AO288" s="247"/>
      <c r="AP288" s="247"/>
      <c r="AQ288" s="281"/>
      <c r="AR288" s="296" t="s">
        <v>1735</v>
      </c>
      <c r="AS288" s="297" t="s">
        <v>1269</v>
      </c>
      <c r="AT288" s="333">
        <v>11088900</v>
      </c>
    </row>
    <row r="289" spans="1:47" s="4" customFormat="1" x14ac:dyDescent="0.25">
      <c r="A289" s="13" t="s">
        <v>437</v>
      </c>
      <c r="B289" s="1" t="s">
        <v>438</v>
      </c>
      <c r="C289" s="247">
        <v>1521658382.98</v>
      </c>
      <c r="D289" s="182">
        <v>328537373.90200001</v>
      </c>
      <c r="E289" s="182">
        <v>0</v>
      </c>
      <c r="F289" s="182">
        <v>0</v>
      </c>
      <c r="G289" s="182">
        <v>0</v>
      </c>
      <c r="H289" s="182">
        <f t="shared" si="152"/>
        <v>328537373.90200001</v>
      </c>
      <c r="I289" s="182">
        <v>1769999</v>
      </c>
      <c r="J289" s="182">
        <v>126628151</v>
      </c>
      <c r="K289" s="182">
        <f t="shared" si="153"/>
        <v>201909222.90200001</v>
      </c>
      <c r="L289" s="182">
        <v>1769999</v>
      </c>
      <c r="M289" s="182">
        <v>52319999</v>
      </c>
      <c r="N289" s="182">
        <f t="shared" si="158"/>
        <v>74308152</v>
      </c>
      <c r="O289" s="182">
        <v>1769999</v>
      </c>
      <c r="P289" s="182">
        <v>283068151</v>
      </c>
      <c r="Q289" s="182">
        <f t="shared" si="160"/>
        <v>156440000</v>
      </c>
      <c r="R289" s="182">
        <f t="shared" si="154"/>
        <v>45469222.90200001</v>
      </c>
      <c r="S289" s="182">
        <f t="shared" si="155"/>
        <v>52319999</v>
      </c>
      <c r="T289"/>
      <c r="U289" s="335" t="s">
        <v>437</v>
      </c>
      <c r="V289" s="385" t="s">
        <v>438</v>
      </c>
      <c r="W289" s="387">
        <v>328537373.90200001</v>
      </c>
      <c r="X289" s="387">
        <v>0</v>
      </c>
      <c r="Y289" s="387">
        <v>0</v>
      </c>
      <c r="Z289" s="387">
        <v>0</v>
      </c>
      <c r="AA289" s="387">
        <v>0</v>
      </c>
      <c r="AB289" s="387">
        <v>2000000</v>
      </c>
      <c r="AC289" s="387">
        <v>2000000</v>
      </c>
      <c r="AD289" s="387">
        <v>0</v>
      </c>
      <c r="AE289" s="387">
        <v>2000000</v>
      </c>
      <c r="AF289" s="387">
        <v>0</v>
      </c>
      <c r="AG289" s="387">
        <v>0</v>
      </c>
      <c r="AH289" s="387">
        <v>0</v>
      </c>
      <c r="AI289" s="387">
        <v>0</v>
      </c>
      <c r="AJ289" s="387">
        <v>2000000</v>
      </c>
      <c r="AK289" s="387">
        <v>0</v>
      </c>
      <c r="AL289" s="278"/>
      <c r="AM289" s="182"/>
      <c r="AN289" s="182"/>
      <c r="AO289" s="182"/>
      <c r="AP289" s="182"/>
      <c r="AR289" s="296" t="s">
        <v>382</v>
      </c>
      <c r="AS289" s="297" t="s">
        <v>383</v>
      </c>
      <c r="AT289" s="333">
        <v>101880000</v>
      </c>
      <c r="AU289"/>
    </row>
    <row r="290" spans="1:47" x14ac:dyDescent="0.25">
      <c r="A290" s="14" t="s">
        <v>439</v>
      </c>
      <c r="B290" s="9" t="s">
        <v>440</v>
      </c>
      <c r="C290" s="10">
        <f>+C291</f>
        <v>1500000</v>
      </c>
      <c r="D290" s="10">
        <f>+D291</f>
        <v>1570479596.9679999</v>
      </c>
      <c r="E290" s="10">
        <f t="shared" ref="E290:AO318" si="186">+E291</f>
        <v>0</v>
      </c>
      <c r="F290" s="10">
        <f t="shared" si="186"/>
        <v>354025000</v>
      </c>
      <c r="G290" s="10">
        <f t="shared" si="186"/>
        <v>0</v>
      </c>
      <c r="H290" s="10">
        <f t="shared" si="152"/>
        <v>1216454596.9679999</v>
      </c>
      <c r="I290" s="10">
        <f t="shared" si="186"/>
        <v>43000000</v>
      </c>
      <c r="J290" s="10">
        <f t="shared" si="186"/>
        <v>681848000</v>
      </c>
      <c r="K290" s="10">
        <f t="shared" si="153"/>
        <v>534606596.96799994</v>
      </c>
      <c r="L290" s="10">
        <f t="shared" si="186"/>
        <v>16800000</v>
      </c>
      <c r="M290" s="10">
        <f t="shared" si="186"/>
        <v>119880000</v>
      </c>
      <c r="N290" s="10">
        <f t="shared" si="158"/>
        <v>561968000</v>
      </c>
      <c r="O290" s="10">
        <f t="shared" si="186"/>
        <v>0</v>
      </c>
      <c r="P290" s="10">
        <f t="shared" si="186"/>
        <v>1216454596</v>
      </c>
      <c r="Q290" s="10">
        <f t="shared" si="186"/>
        <v>534606596</v>
      </c>
      <c r="R290" s="10">
        <f t="shared" si="154"/>
        <v>0.96799993515014648</v>
      </c>
      <c r="S290" s="10">
        <f t="shared" si="186"/>
        <v>119880000</v>
      </c>
      <c r="T290" s="10">
        <f t="shared" si="186"/>
        <v>0</v>
      </c>
      <c r="U290" s="335" t="s">
        <v>439</v>
      </c>
      <c r="V290" s="385" t="s">
        <v>440</v>
      </c>
      <c r="W290" s="387">
        <v>1570479596.9679999</v>
      </c>
      <c r="X290" s="387">
        <v>0</v>
      </c>
      <c r="Y290" s="387">
        <v>0</v>
      </c>
      <c r="Z290" s="387">
        <v>0</v>
      </c>
      <c r="AA290" s="387">
        <v>0</v>
      </c>
      <c r="AB290" s="387">
        <v>0</v>
      </c>
      <c r="AC290" s="387">
        <v>16000000</v>
      </c>
      <c r="AD290" s="387">
        <v>0</v>
      </c>
      <c r="AE290" s="387">
        <v>16000000</v>
      </c>
      <c r="AF290" s="387">
        <v>0</v>
      </c>
      <c r="AG290" s="387">
        <v>0</v>
      </c>
      <c r="AH290" s="387">
        <v>0</v>
      </c>
      <c r="AI290" s="387">
        <v>0</v>
      </c>
      <c r="AJ290" s="387">
        <v>16000000</v>
      </c>
      <c r="AK290" s="387">
        <v>0</v>
      </c>
      <c r="AL290" s="10"/>
      <c r="AM290" s="10">
        <f t="shared" si="170"/>
        <v>0</v>
      </c>
      <c r="AN290" s="10">
        <f t="shared" si="170"/>
        <v>0</v>
      </c>
      <c r="AO290" s="10">
        <f t="shared" si="170"/>
        <v>0</v>
      </c>
      <c r="AP290" s="10"/>
      <c r="AR290" s="294" t="s">
        <v>384</v>
      </c>
      <c r="AS290" s="295" t="s">
        <v>385</v>
      </c>
      <c r="AT290" s="332">
        <f t="shared" ref="AT290" si="187">+AT292</f>
        <v>28500000</v>
      </c>
    </row>
    <row r="291" spans="1:47" s="281" customFormat="1" x14ac:dyDescent="0.25">
      <c r="A291" s="13" t="s">
        <v>441</v>
      </c>
      <c r="B291" s="1" t="s">
        <v>442</v>
      </c>
      <c r="C291" s="247">
        <v>1500000</v>
      </c>
      <c r="D291" s="182">
        <v>1570479596.9679999</v>
      </c>
      <c r="E291" s="182">
        <v>0</v>
      </c>
      <c r="F291" s="182">
        <v>354025000</v>
      </c>
      <c r="G291" s="182">
        <v>0</v>
      </c>
      <c r="H291" s="182">
        <f t="shared" si="152"/>
        <v>1216454596.9679999</v>
      </c>
      <c r="I291" s="182">
        <v>43000000</v>
      </c>
      <c r="J291" s="182">
        <v>681848000</v>
      </c>
      <c r="K291" s="182">
        <f t="shared" si="153"/>
        <v>534606596.96799994</v>
      </c>
      <c r="L291" s="182">
        <v>16800000</v>
      </c>
      <c r="M291" s="182">
        <v>119880000</v>
      </c>
      <c r="N291" s="182">
        <f t="shared" si="158"/>
        <v>561968000</v>
      </c>
      <c r="O291" s="182">
        <v>0</v>
      </c>
      <c r="P291" s="182">
        <v>1216454596</v>
      </c>
      <c r="Q291" s="182">
        <f t="shared" si="160"/>
        <v>534606596</v>
      </c>
      <c r="R291" s="182">
        <f t="shared" si="154"/>
        <v>0.96799993515014648</v>
      </c>
      <c r="S291" s="182">
        <f t="shared" si="155"/>
        <v>119880000</v>
      </c>
      <c r="T291"/>
      <c r="U291" s="335" t="s">
        <v>441</v>
      </c>
      <c r="V291" s="385" t="s">
        <v>442</v>
      </c>
      <c r="W291" s="387">
        <v>1570479596.9679999</v>
      </c>
      <c r="X291" s="387">
        <v>470000000</v>
      </c>
      <c r="Y291" s="387">
        <v>0</v>
      </c>
      <c r="Z291" s="387">
        <v>0</v>
      </c>
      <c r="AA291" s="387">
        <v>0</v>
      </c>
      <c r="AB291" s="387">
        <v>633763366.74000001</v>
      </c>
      <c r="AC291" s="387">
        <v>6861351378.5599995</v>
      </c>
      <c r="AD291" s="387">
        <v>5157597464.6999998</v>
      </c>
      <c r="AE291" s="387">
        <v>1703753913.8599997</v>
      </c>
      <c r="AF291" s="387">
        <v>2150305860.0500002</v>
      </c>
      <c r="AG291" s="387">
        <v>3052197312.6499996</v>
      </c>
      <c r="AH291" s="387">
        <v>5772715920.0299997</v>
      </c>
      <c r="AI291" s="387">
        <v>615118455.32999992</v>
      </c>
      <c r="AJ291" s="387">
        <v>1088635458.5299997</v>
      </c>
      <c r="AK291" s="387">
        <v>0</v>
      </c>
      <c r="AL291" s="278"/>
      <c r="AM291" s="182"/>
      <c r="AN291" s="182"/>
      <c r="AO291" s="182"/>
      <c r="AP291" s="182"/>
      <c r="AQ291"/>
      <c r="AR291" s="336"/>
      <c r="AS291" s="337"/>
      <c r="AT291" s="338"/>
      <c r="AU291" s="131"/>
    </row>
    <row r="292" spans="1:47" x14ac:dyDescent="0.25">
      <c r="A292" s="14" t="s">
        <v>443</v>
      </c>
      <c r="B292" s="9" t="s">
        <v>444</v>
      </c>
      <c r="C292" s="10">
        <f>+C294+C293</f>
        <v>192532905</v>
      </c>
      <c r="D292" s="10">
        <f>+D294+D293</f>
        <v>16000000</v>
      </c>
      <c r="E292" s="10">
        <f>+E294</f>
        <v>0</v>
      </c>
      <c r="F292" s="10">
        <f>+F294</f>
        <v>0</v>
      </c>
      <c r="G292" s="10">
        <f>+G294</f>
        <v>0</v>
      </c>
      <c r="H292" s="10">
        <f t="shared" si="152"/>
        <v>16000000</v>
      </c>
      <c r="I292" s="10">
        <f>+I294</f>
        <v>0</v>
      </c>
      <c r="J292" s="10">
        <f>+J294</f>
        <v>0</v>
      </c>
      <c r="K292" s="10">
        <f t="shared" si="153"/>
        <v>16000000</v>
      </c>
      <c r="L292" s="10">
        <f>+L294</f>
        <v>0</v>
      </c>
      <c r="M292" s="10">
        <f>+M294</f>
        <v>0</v>
      </c>
      <c r="N292" s="10">
        <f t="shared" si="158"/>
        <v>0</v>
      </c>
      <c r="O292" s="10">
        <f>+O294</f>
        <v>0</v>
      </c>
      <c r="P292" s="10">
        <f>+P294</f>
        <v>0</v>
      </c>
      <c r="Q292" s="10">
        <f>+Q294</f>
        <v>0</v>
      </c>
      <c r="R292" s="10">
        <f t="shared" si="154"/>
        <v>16000000</v>
      </c>
      <c r="S292" s="10">
        <f t="shared" ref="S292:AO320" si="188">+S294</f>
        <v>0</v>
      </c>
      <c r="T292" s="10">
        <f t="shared" si="188"/>
        <v>0</v>
      </c>
      <c r="U292" s="335" t="s">
        <v>443</v>
      </c>
      <c r="V292" s="385" t="s">
        <v>444</v>
      </c>
      <c r="W292" s="387">
        <v>16000000</v>
      </c>
      <c r="X292" s="387">
        <v>90000000</v>
      </c>
      <c r="Y292" s="387">
        <v>0</v>
      </c>
      <c r="Z292" s="387">
        <v>0</v>
      </c>
      <c r="AA292" s="387">
        <v>0</v>
      </c>
      <c r="AB292" s="387">
        <v>0</v>
      </c>
      <c r="AC292" s="387">
        <v>798500000</v>
      </c>
      <c r="AD292" s="387">
        <v>793999492</v>
      </c>
      <c r="AE292" s="387">
        <v>4500508</v>
      </c>
      <c r="AF292" s="387">
        <v>171540904.66</v>
      </c>
      <c r="AG292" s="387">
        <v>622458587.34000003</v>
      </c>
      <c r="AH292" s="387">
        <v>795000000</v>
      </c>
      <c r="AI292" s="387">
        <v>1000508</v>
      </c>
      <c r="AJ292" s="387">
        <v>3500000</v>
      </c>
      <c r="AK292" s="387">
        <v>0</v>
      </c>
      <c r="AL292" s="278"/>
      <c r="AM292" s="182"/>
      <c r="AN292" s="182"/>
      <c r="AO292" s="182"/>
      <c r="AP292" s="182"/>
      <c r="AR292" s="296" t="s">
        <v>388</v>
      </c>
      <c r="AS292" s="297" t="s">
        <v>389</v>
      </c>
      <c r="AT292" s="333">
        <v>28500000</v>
      </c>
      <c r="AU292" s="4"/>
    </row>
    <row r="293" spans="1:47" s="4" customFormat="1" x14ac:dyDescent="0.25">
      <c r="A293" s="13" t="s">
        <v>1738</v>
      </c>
      <c r="B293" s="25" t="s">
        <v>1279</v>
      </c>
      <c r="C293" s="247">
        <v>192532905</v>
      </c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281"/>
      <c r="U293" s="335" t="s">
        <v>1738</v>
      </c>
      <c r="V293" s="385" t="s">
        <v>1279</v>
      </c>
      <c r="W293" s="387">
        <v>0</v>
      </c>
      <c r="X293" s="387">
        <v>90000000</v>
      </c>
      <c r="Y293" s="387">
        <v>0</v>
      </c>
      <c r="Z293" s="387">
        <v>0</v>
      </c>
      <c r="AA293" s="387">
        <v>0</v>
      </c>
      <c r="AB293" s="387">
        <v>0</v>
      </c>
      <c r="AC293" s="387">
        <v>798500000</v>
      </c>
      <c r="AD293" s="387">
        <v>793999492</v>
      </c>
      <c r="AE293" s="387">
        <v>4500508</v>
      </c>
      <c r="AF293" s="387">
        <v>171540904.66</v>
      </c>
      <c r="AG293" s="387">
        <v>622458587.34000003</v>
      </c>
      <c r="AH293" s="387">
        <v>795000000</v>
      </c>
      <c r="AI293" s="387">
        <v>1000508</v>
      </c>
      <c r="AJ293" s="387">
        <v>3500000</v>
      </c>
      <c r="AK293" s="387">
        <v>0</v>
      </c>
      <c r="AL293" s="278"/>
      <c r="AM293" s="182"/>
      <c r="AN293" s="182"/>
      <c r="AO293" s="182"/>
      <c r="AP293" s="182"/>
      <c r="AR293" s="296" t="s">
        <v>390</v>
      </c>
      <c r="AS293" s="297" t="s">
        <v>391</v>
      </c>
      <c r="AT293" s="333">
        <v>12767101</v>
      </c>
      <c r="AU293"/>
    </row>
    <row r="294" spans="1:47" s="4" customFormat="1" x14ac:dyDescent="0.25">
      <c r="A294" s="13" t="s">
        <v>445</v>
      </c>
      <c r="B294" s="1" t="s">
        <v>446</v>
      </c>
      <c r="C294" s="247"/>
      <c r="D294" s="182">
        <v>16000000</v>
      </c>
      <c r="E294" s="182">
        <v>0</v>
      </c>
      <c r="F294" s="182">
        <v>0</v>
      </c>
      <c r="G294" s="182">
        <v>0</v>
      </c>
      <c r="H294" s="182">
        <f t="shared" si="152"/>
        <v>16000000</v>
      </c>
      <c r="I294" s="182">
        <v>0</v>
      </c>
      <c r="J294" s="182">
        <v>0</v>
      </c>
      <c r="K294" s="182">
        <f t="shared" si="153"/>
        <v>16000000</v>
      </c>
      <c r="L294" s="182">
        <v>0</v>
      </c>
      <c r="M294" s="182">
        <v>0</v>
      </c>
      <c r="N294" s="182">
        <f t="shared" si="158"/>
        <v>0</v>
      </c>
      <c r="O294" s="182">
        <v>0</v>
      </c>
      <c r="P294" s="182">
        <v>0</v>
      </c>
      <c r="Q294" s="182">
        <f t="shared" si="160"/>
        <v>0</v>
      </c>
      <c r="R294" s="182">
        <f t="shared" si="154"/>
        <v>16000000</v>
      </c>
      <c r="S294" s="182">
        <f t="shared" si="155"/>
        <v>0</v>
      </c>
      <c r="T294"/>
      <c r="U294" s="335" t="s">
        <v>445</v>
      </c>
      <c r="V294" s="385" t="s">
        <v>446</v>
      </c>
      <c r="W294" s="387">
        <v>16000000</v>
      </c>
      <c r="X294" s="387">
        <v>380000000</v>
      </c>
      <c r="Y294" s="387">
        <v>0</v>
      </c>
      <c r="Z294" s="387">
        <v>0</v>
      </c>
      <c r="AA294" s="387">
        <v>0</v>
      </c>
      <c r="AB294" s="387">
        <v>450000000</v>
      </c>
      <c r="AC294" s="387">
        <v>4156909669.2950001</v>
      </c>
      <c r="AD294" s="387">
        <v>3106842755.7400002</v>
      </c>
      <c r="AE294" s="387">
        <v>1050066913.5549998</v>
      </c>
      <c r="AF294" s="387">
        <v>1515985114.4299998</v>
      </c>
      <c r="AG294" s="387">
        <v>1590857641.3100004</v>
      </c>
      <c r="AH294" s="387">
        <v>3618256432.0700002</v>
      </c>
      <c r="AI294" s="387">
        <v>511413676.32999992</v>
      </c>
      <c r="AJ294" s="387">
        <v>538653237.2249999</v>
      </c>
      <c r="AK294" s="387">
        <v>0</v>
      </c>
      <c r="AL294" s="10"/>
      <c r="AM294" s="10">
        <f t="shared" si="174"/>
        <v>0</v>
      </c>
      <c r="AN294" s="10">
        <f t="shared" si="174"/>
        <v>0</v>
      </c>
      <c r="AO294" s="10">
        <f t="shared" si="174"/>
        <v>0</v>
      </c>
      <c r="AP294" s="10"/>
      <c r="AQ294"/>
      <c r="AR294" s="294" t="s">
        <v>392</v>
      </c>
      <c r="AS294" s="295" t="s">
        <v>393</v>
      </c>
      <c r="AT294" s="332">
        <f t="shared" ref="AT294" si="189">+AT295+AT296</f>
        <v>1041488612.45</v>
      </c>
      <c r="AU294"/>
    </row>
    <row r="295" spans="1:47" x14ac:dyDescent="0.25">
      <c r="A295" s="11" t="s">
        <v>447</v>
      </c>
      <c r="B295" s="5" t="s">
        <v>448</v>
      </c>
      <c r="C295" s="6">
        <f>+C296+C298+C307+C311+C316+C319+C331</f>
        <v>6123172589</v>
      </c>
      <c r="D295" s="6">
        <f>+D296+D298+D307+D311+D316+D319+D331</f>
        <v>5757588011.8199997</v>
      </c>
      <c r="E295" s="6">
        <f t="shared" ref="E295:T295" si="190">+E296+E298+E307+E311+E316+E319+E331</f>
        <v>470000000</v>
      </c>
      <c r="F295" s="6">
        <f t="shared" si="190"/>
        <v>0</v>
      </c>
      <c r="G295" s="6">
        <f t="shared" si="190"/>
        <v>0</v>
      </c>
      <c r="H295" s="6">
        <f t="shared" si="152"/>
        <v>6227588011.8199997</v>
      </c>
      <c r="I295" s="6">
        <f t="shared" si="190"/>
        <v>782015184</v>
      </c>
      <c r="J295" s="6">
        <f t="shared" si="190"/>
        <v>4753547838.6999998</v>
      </c>
      <c r="K295" s="6">
        <f t="shared" si="153"/>
        <v>1474040173.1199999</v>
      </c>
      <c r="L295" s="6">
        <f t="shared" si="190"/>
        <v>477856805.36000001</v>
      </c>
      <c r="M295" s="6">
        <f t="shared" si="190"/>
        <v>1554094861.98</v>
      </c>
      <c r="N295" s="6">
        <f t="shared" si="158"/>
        <v>3199452976.7199998</v>
      </c>
      <c r="O295" s="6">
        <f t="shared" si="190"/>
        <v>257526925</v>
      </c>
      <c r="P295" s="6">
        <f t="shared" si="190"/>
        <v>5592654361.0299997</v>
      </c>
      <c r="Q295" s="6">
        <f t="shared" si="190"/>
        <v>839106522.32999992</v>
      </c>
      <c r="R295" s="6">
        <f t="shared" si="154"/>
        <v>634933650.78999996</v>
      </c>
      <c r="S295" s="6">
        <f t="shared" si="190"/>
        <v>1554094861.98</v>
      </c>
      <c r="T295" s="6">
        <f t="shared" si="190"/>
        <v>0</v>
      </c>
      <c r="U295" s="335" t="s">
        <v>447</v>
      </c>
      <c r="V295" s="385" t="s">
        <v>448</v>
      </c>
      <c r="W295" s="387">
        <v>5757588011.8199997</v>
      </c>
      <c r="X295" s="387">
        <v>0</v>
      </c>
      <c r="Y295" s="387">
        <v>0</v>
      </c>
      <c r="Z295" s="387">
        <v>0</v>
      </c>
      <c r="AA295" s="387">
        <v>0</v>
      </c>
      <c r="AB295" s="387">
        <v>0</v>
      </c>
      <c r="AC295" s="387">
        <v>589108000</v>
      </c>
      <c r="AD295" s="387">
        <v>568226332.67000008</v>
      </c>
      <c r="AE295" s="387">
        <v>20881667.329999924</v>
      </c>
      <c r="AF295" s="387">
        <v>276322144</v>
      </c>
      <c r="AG295" s="387">
        <v>291904188.67000008</v>
      </c>
      <c r="AH295" s="387">
        <v>574726333</v>
      </c>
      <c r="AI295" s="387">
        <v>6500000.3299999237</v>
      </c>
      <c r="AJ295" s="387">
        <v>14381667</v>
      </c>
      <c r="AK295" s="387">
        <v>0</v>
      </c>
      <c r="AL295" s="278"/>
      <c r="AM295" s="182"/>
      <c r="AN295" s="182"/>
      <c r="AO295" s="182"/>
      <c r="AP295" s="182"/>
      <c r="AR295" s="296" t="s">
        <v>394</v>
      </c>
      <c r="AS295" s="297" t="s">
        <v>395</v>
      </c>
      <c r="AT295" s="333">
        <v>875255836.45000005</v>
      </c>
    </row>
    <row r="296" spans="1:47" x14ac:dyDescent="0.25">
      <c r="A296" s="14" t="s">
        <v>449</v>
      </c>
      <c r="B296" s="9" t="s">
        <v>450</v>
      </c>
      <c r="C296" s="10">
        <f>+C297</f>
        <v>747054440</v>
      </c>
      <c r="D296" s="10">
        <f>+D297</f>
        <v>708500000</v>
      </c>
      <c r="E296" s="10">
        <f t="shared" ref="E296:AO324" si="191">+E297</f>
        <v>90000000</v>
      </c>
      <c r="F296" s="10">
        <f t="shared" si="191"/>
        <v>0</v>
      </c>
      <c r="G296" s="10">
        <f t="shared" si="191"/>
        <v>0</v>
      </c>
      <c r="H296" s="10">
        <f t="shared" si="152"/>
        <v>798500000</v>
      </c>
      <c r="I296" s="10">
        <f t="shared" si="191"/>
        <v>0</v>
      </c>
      <c r="J296" s="10">
        <f t="shared" si="191"/>
        <v>706499492</v>
      </c>
      <c r="K296" s="10">
        <f t="shared" si="153"/>
        <v>92000508</v>
      </c>
      <c r="L296" s="10">
        <f t="shared" si="191"/>
        <v>8577272</v>
      </c>
      <c r="M296" s="10">
        <f t="shared" si="191"/>
        <v>150647632.66</v>
      </c>
      <c r="N296" s="10">
        <f t="shared" si="158"/>
        <v>555851859.34000003</v>
      </c>
      <c r="O296" s="10">
        <f t="shared" si="191"/>
        <v>90000000</v>
      </c>
      <c r="P296" s="10">
        <f t="shared" si="191"/>
        <v>798500000</v>
      </c>
      <c r="Q296" s="10">
        <f t="shared" si="191"/>
        <v>92000508</v>
      </c>
      <c r="R296" s="10">
        <f t="shared" si="154"/>
        <v>0</v>
      </c>
      <c r="S296" s="10">
        <f t="shared" si="191"/>
        <v>150647632.66</v>
      </c>
      <c r="T296" s="10">
        <f t="shared" si="191"/>
        <v>0</v>
      </c>
      <c r="U296" s="335" t="s">
        <v>449</v>
      </c>
      <c r="V296" s="385" t="s">
        <v>450</v>
      </c>
      <c r="W296" s="387">
        <v>708500000</v>
      </c>
      <c r="X296" s="387">
        <v>0</v>
      </c>
      <c r="Y296" s="387">
        <v>0</v>
      </c>
      <c r="Z296" s="387">
        <v>0</v>
      </c>
      <c r="AA296" s="387">
        <v>0</v>
      </c>
      <c r="AB296" s="387">
        <v>0</v>
      </c>
      <c r="AC296" s="387">
        <v>30000000</v>
      </c>
      <c r="AD296" s="387">
        <v>25450000</v>
      </c>
      <c r="AE296" s="387">
        <v>4550000</v>
      </c>
      <c r="AF296" s="387">
        <v>25450000</v>
      </c>
      <c r="AG296" s="387">
        <v>0</v>
      </c>
      <c r="AH296" s="387">
        <v>25450000</v>
      </c>
      <c r="AI296" s="387">
        <v>0</v>
      </c>
      <c r="AJ296" s="387">
        <v>4550000</v>
      </c>
      <c r="AK296" s="387">
        <v>0</v>
      </c>
      <c r="AL296" s="278"/>
      <c r="AM296" s="182"/>
      <c r="AN296" s="182"/>
      <c r="AO296" s="182"/>
      <c r="AP296" s="182"/>
      <c r="AQ296" s="4"/>
      <c r="AR296" s="296" t="s">
        <v>396</v>
      </c>
      <c r="AS296" s="297" t="s">
        <v>1736</v>
      </c>
      <c r="AT296" s="333">
        <v>166232776</v>
      </c>
      <c r="AU296" s="4"/>
    </row>
    <row r="297" spans="1:47" s="4" customFormat="1" x14ac:dyDescent="0.25">
      <c r="A297" s="13" t="s">
        <v>451</v>
      </c>
      <c r="B297" s="1" t="s">
        <v>452</v>
      </c>
      <c r="C297" s="247">
        <v>747054440</v>
      </c>
      <c r="D297" s="182">
        <v>708500000</v>
      </c>
      <c r="E297" s="182">
        <v>90000000</v>
      </c>
      <c r="F297" s="182">
        <v>0</v>
      </c>
      <c r="G297" s="182">
        <v>0</v>
      </c>
      <c r="H297" s="182">
        <f t="shared" si="152"/>
        <v>798500000</v>
      </c>
      <c r="I297" s="182">
        <v>0</v>
      </c>
      <c r="J297" s="182">
        <v>706499492</v>
      </c>
      <c r="K297" s="182">
        <f t="shared" si="153"/>
        <v>92000508</v>
      </c>
      <c r="L297" s="182">
        <v>8577272</v>
      </c>
      <c r="M297" s="182">
        <v>150647632.66</v>
      </c>
      <c r="N297" s="182">
        <f t="shared" si="158"/>
        <v>555851859.34000003</v>
      </c>
      <c r="O297" s="182">
        <v>90000000</v>
      </c>
      <c r="P297" s="182">
        <v>798500000</v>
      </c>
      <c r="Q297" s="182">
        <f t="shared" si="160"/>
        <v>92000508</v>
      </c>
      <c r="R297" s="182">
        <f t="shared" si="154"/>
        <v>0</v>
      </c>
      <c r="S297" s="182">
        <f t="shared" si="155"/>
        <v>150647632.66</v>
      </c>
      <c r="T297"/>
      <c r="U297" s="335" t="s">
        <v>451</v>
      </c>
      <c r="V297" s="385" t="s">
        <v>452</v>
      </c>
      <c r="W297" s="387">
        <v>708500000</v>
      </c>
      <c r="X297" s="387">
        <v>0</v>
      </c>
      <c r="Y297" s="387">
        <v>0</v>
      </c>
      <c r="Z297" s="387">
        <v>0</v>
      </c>
      <c r="AA297" s="387">
        <v>0</v>
      </c>
      <c r="AB297" s="387">
        <v>0</v>
      </c>
      <c r="AC297" s="387">
        <v>100000000</v>
      </c>
      <c r="AD297" s="387">
        <v>100000000</v>
      </c>
      <c r="AE297" s="387">
        <v>0</v>
      </c>
      <c r="AF297" s="387">
        <v>20180000</v>
      </c>
      <c r="AG297" s="387">
        <v>79820000</v>
      </c>
      <c r="AH297" s="387">
        <v>100000000</v>
      </c>
      <c r="AI297" s="387">
        <v>0</v>
      </c>
      <c r="AJ297" s="387">
        <v>0</v>
      </c>
      <c r="AK297" s="387">
        <v>0</v>
      </c>
      <c r="AL297" s="6"/>
      <c r="AM297" s="6">
        <f t="shared" si="175"/>
        <v>0</v>
      </c>
      <c r="AN297" s="6">
        <f t="shared" si="175"/>
        <v>0</v>
      </c>
      <c r="AO297" s="6">
        <f t="shared" si="175"/>
        <v>0</v>
      </c>
      <c r="AP297" s="6"/>
      <c r="AR297" s="294" t="s">
        <v>398</v>
      </c>
      <c r="AS297" s="295" t="s">
        <v>399</v>
      </c>
      <c r="AT297" s="332">
        <f>+AT298+AT315+AT320</f>
        <v>3166745901.48</v>
      </c>
      <c r="AU297"/>
    </row>
    <row r="298" spans="1:47" x14ac:dyDescent="0.25">
      <c r="A298" s="14" t="s">
        <v>453</v>
      </c>
      <c r="B298" s="9" t="s">
        <v>454</v>
      </c>
      <c r="C298" s="10">
        <f>+C299+C303+C304+C305+C306</f>
        <v>3540690305</v>
      </c>
      <c r="D298" s="10">
        <f>+D299+D303+D304+D305+D306</f>
        <v>3326909669.2950001</v>
      </c>
      <c r="E298" s="10">
        <f t="shared" ref="E298:AO326" si="192">+E299+E303+E304+E305+E306</f>
        <v>380000000</v>
      </c>
      <c r="F298" s="10">
        <f t="shared" si="192"/>
        <v>0</v>
      </c>
      <c r="G298" s="10">
        <f t="shared" si="192"/>
        <v>0</v>
      </c>
      <c r="H298" s="10">
        <f t="shared" si="152"/>
        <v>3706909669.2950001</v>
      </c>
      <c r="I298" s="10">
        <f t="shared" si="192"/>
        <v>260793624</v>
      </c>
      <c r="J298" s="10">
        <f t="shared" si="192"/>
        <v>2813041613.7400002</v>
      </c>
      <c r="K298" s="10">
        <f t="shared" si="153"/>
        <v>893868055.55499983</v>
      </c>
      <c r="L298" s="10">
        <f t="shared" si="192"/>
        <v>314932368.36000001</v>
      </c>
      <c r="M298" s="10">
        <f t="shared" si="192"/>
        <v>1050729566.36</v>
      </c>
      <c r="N298" s="10">
        <f t="shared" si="158"/>
        <v>1762312047.3800001</v>
      </c>
      <c r="O298" s="10">
        <f t="shared" si="192"/>
        <v>153947232</v>
      </c>
      <c r="P298" s="10">
        <f t="shared" si="192"/>
        <v>3506646937.0700002</v>
      </c>
      <c r="Q298" s="10">
        <f t="shared" si="192"/>
        <v>693605323.32999992</v>
      </c>
      <c r="R298" s="10">
        <f t="shared" si="154"/>
        <v>200262732.2249999</v>
      </c>
      <c r="S298" s="10">
        <f t="shared" si="192"/>
        <v>1050729566.36</v>
      </c>
      <c r="T298" s="10">
        <f t="shared" si="192"/>
        <v>0</v>
      </c>
      <c r="U298" s="335" t="s">
        <v>453</v>
      </c>
      <c r="V298" s="385" t="s">
        <v>454</v>
      </c>
      <c r="W298" s="387">
        <v>3326909669.2950001</v>
      </c>
      <c r="X298" s="387">
        <v>0</v>
      </c>
      <c r="Y298" s="387">
        <v>0</v>
      </c>
      <c r="Z298" s="387">
        <v>0</v>
      </c>
      <c r="AA298" s="387">
        <v>0</v>
      </c>
      <c r="AB298" s="387">
        <v>0</v>
      </c>
      <c r="AC298" s="387">
        <v>459108000</v>
      </c>
      <c r="AD298" s="387">
        <v>442776332.67000002</v>
      </c>
      <c r="AE298" s="387">
        <v>16331667.329999983</v>
      </c>
      <c r="AF298" s="387">
        <v>230692144</v>
      </c>
      <c r="AG298" s="387">
        <v>212084188.67000002</v>
      </c>
      <c r="AH298" s="387">
        <v>449276333</v>
      </c>
      <c r="AI298" s="387">
        <v>6500000.3299999833</v>
      </c>
      <c r="AJ298" s="387">
        <v>9831667</v>
      </c>
      <c r="AK298" s="387">
        <v>0</v>
      </c>
      <c r="AL298" s="10"/>
      <c r="AM298" s="10">
        <f t="shared" si="176"/>
        <v>0</v>
      </c>
      <c r="AN298" s="10">
        <f t="shared" si="176"/>
        <v>0</v>
      </c>
      <c r="AO298" s="10">
        <f t="shared" si="176"/>
        <v>0</v>
      </c>
      <c r="AP298" s="10"/>
      <c r="AQ298" s="4"/>
      <c r="AR298" s="294" t="s">
        <v>400</v>
      </c>
      <c r="AS298" s="295" t="s">
        <v>401</v>
      </c>
      <c r="AT298" s="332">
        <f>+AT299+AT302</f>
        <v>1451054613.5</v>
      </c>
    </row>
    <row r="299" spans="1:47" s="4" customFormat="1" x14ac:dyDescent="0.25">
      <c r="A299" s="14" t="s">
        <v>455</v>
      </c>
      <c r="B299" s="9" t="s">
        <v>456</v>
      </c>
      <c r="C299" s="10">
        <f>+C300+C301+C302</f>
        <v>393938660</v>
      </c>
      <c r="D299" s="10">
        <f>+D300+D301+D302</f>
        <v>589108000</v>
      </c>
      <c r="E299" s="10">
        <f t="shared" ref="E299:AO327" si="193">+E300+E301+E302</f>
        <v>0</v>
      </c>
      <c r="F299" s="10">
        <f t="shared" si="193"/>
        <v>0</v>
      </c>
      <c r="G299" s="10">
        <f t="shared" si="193"/>
        <v>0</v>
      </c>
      <c r="H299" s="10">
        <f t="shared" si="152"/>
        <v>589108000</v>
      </c>
      <c r="I299" s="10">
        <f t="shared" si="193"/>
        <v>1301000</v>
      </c>
      <c r="J299" s="10">
        <f t="shared" si="193"/>
        <v>538489190.67000008</v>
      </c>
      <c r="K299" s="10">
        <f t="shared" si="153"/>
        <v>50618809.329999924</v>
      </c>
      <c r="L299" s="10">
        <f t="shared" si="193"/>
        <v>97770608</v>
      </c>
      <c r="M299" s="10">
        <f t="shared" si="193"/>
        <v>220879065</v>
      </c>
      <c r="N299" s="10">
        <f t="shared" si="158"/>
        <v>317610125.67000008</v>
      </c>
      <c r="O299" s="10">
        <f t="shared" si="193"/>
        <v>0</v>
      </c>
      <c r="P299" s="10">
        <f t="shared" si="193"/>
        <v>552880838</v>
      </c>
      <c r="Q299" s="10">
        <f t="shared" si="193"/>
        <v>14391647.329999983</v>
      </c>
      <c r="R299" s="10">
        <f t="shared" si="154"/>
        <v>36227162</v>
      </c>
      <c r="S299" s="10">
        <f t="shared" si="193"/>
        <v>220879065</v>
      </c>
      <c r="T299" s="10">
        <f t="shared" si="193"/>
        <v>0</v>
      </c>
      <c r="U299" s="335" t="s">
        <v>455</v>
      </c>
      <c r="V299" s="385" t="s">
        <v>456</v>
      </c>
      <c r="W299" s="387">
        <v>589108000</v>
      </c>
      <c r="X299" s="387">
        <v>0</v>
      </c>
      <c r="Y299" s="387">
        <v>0</v>
      </c>
      <c r="Z299" s="387">
        <v>0</v>
      </c>
      <c r="AA299" s="387">
        <v>0</v>
      </c>
      <c r="AB299" s="387">
        <v>0</v>
      </c>
      <c r="AC299" s="387">
        <v>60000000</v>
      </c>
      <c r="AD299" s="387">
        <v>60000000</v>
      </c>
      <c r="AE299" s="387">
        <v>0</v>
      </c>
      <c r="AF299" s="387">
        <v>25127452.359999999</v>
      </c>
      <c r="AG299" s="387">
        <v>34872547.640000001</v>
      </c>
      <c r="AH299" s="387">
        <v>60000000</v>
      </c>
      <c r="AI299" s="387">
        <v>0</v>
      </c>
      <c r="AJ299" s="387">
        <v>0</v>
      </c>
      <c r="AK299" s="387">
        <v>0</v>
      </c>
      <c r="AL299" s="10"/>
      <c r="AM299" s="10">
        <f t="shared" si="178"/>
        <v>0</v>
      </c>
      <c r="AN299" s="10">
        <f t="shared" si="178"/>
        <v>0</v>
      </c>
      <c r="AO299" s="10">
        <f t="shared" si="178"/>
        <v>0</v>
      </c>
      <c r="AP299" s="10"/>
      <c r="AQ299"/>
      <c r="AR299" s="294" t="s">
        <v>402</v>
      </c>
      <c r="AS299" s="295" t="s">
        <v>403</v>
      </c>
      <c r="AT299" s="332">
        <f t="shared" ref="AT299" si="194">+AT300</f>
        <v>162273486.5</v>
      </c>
    </row>
    <row r="300" spans="1:47" x14ac:dyDescent="0.25">
      <c r="A300" s="13" t="s">
        <v>457</v>
      </c>
      <c r="B300" s="1" t="s">
        <v>458</v>
      </c>
      <c r="C300" s="247"/>
      <c r="D300" s="182">
        <v>30000000</v>
      </c>
      <c r="E300" s="182">
        <v>0</v>
      </c>
      <c r="F300" s="182">
        <v>0</v>
      </c>
      <c r="G300" s="182">
        <v>0</v>
      </c>
      <c r="H300" s="182">
        <f t="shared" si="152"/>
        <v>30000000</v>
      </c>
      <c r="I300" s="182">
        <v>0</v>
      </c>
      <c r="J300" s="182">
        <v>25450000</v>
      </c>
      <c r="K300" s="182">
        <f t="shared" si="153"/>
        <v>4550000</v>
      </c>
      <c r="L300" s="182">
        <v>13466587</v>
      </c>
      <c r="M300" s="182">
        <v>13916587</v>
      </c>
      <c r="N300" s="182">
        <f t="shared" si="158"/>
        <v>11533413</v>
      </c>
      <c r="O300" s="182">
        <v>0</v>
      </c>
      <c r="P300" s="182">
        <v>25450000</v>
      </c>
      <c r="Q300" s="182">
        <f t="shared" si="160"/>
        <v>0</v>
      </c>
      <c r="R300" s="182">
        <f t="shared" si="154"/>
        <v>4550000</v>
      </c>
      <c r="S300" s="182">
        <f t="shared" si="155"/>
        <v>13916587</v>
      </c>
      <c r="U300" s="335" t="s">
        <v>457</v>
      </c>
      <c r="V300" s="385" t="s">
        <v>458</v>
      </c>
      <c r="W300" s="387">
        <v>30000000</v>
      </c>
      <c r="X300" s="387">
        <v>0</v>
      </c>
      <c r="Y300" s="387">
        <v>0</v>
      </c>
      <c r="Z300" s="387">
        <v>0</v>
      </c>
      <c r="AA300" s="387">
        <v>0</v>
      </c>
      <c r="AB300" s="387">
        <v>0</v>
      </c>
      <c r="AC300" s="387">
        <v>654000000</v>
      </c>
      <c r="AD300" s="387">
        <v>287678708</v>
      </c>
      <c r="AE300" s="387">
        <v>366321292</v>
      </c>
      <c r="AF300" s="387">
        <v>105438767</v>
      </c>
      <c r="AG300" s="387">
        <v>182239941</v>
      </c>
      <c r="AH300" s="387">
        <v>650009512</v>
      </c>
      <c r="AI300" s="387">
        <v>362330804</v>
      </c>
      <c r="AJ300" s="387">
        <v>3990488</v>
      </c>
      <c r="AK300" s="387">
        <v>0</v>
      </c>
      <c r="AL300" s="278"/>
      <c r="AM300" s="182"/>
      <c r="AN300" s="182"/>
      <c r="AO300" s="182"/>
      <c r="AP300" s="182"/>
      <c r="AR300" s="296" t="s">
        <v>404</v>
      </c>
      <c r="AS300" s="297" t="s">
        <v>403</v>
      </c>
      <c r="AT300" s="333">
        <v>162273486.5</v>
      </c>
      <c r="AU300" s="4"/>
    </row>
    <row r="301" spans="1:47" ht="30" customHeight="1" x14ac:dyDescent="0.25">
      <c r="A301" s="13" t="s">
        <v>459</v>
      </c>
      <c r="B301" s="1" t="s">
        <v>460</v>
      </c>
      <c r="C301" s="247"/>
      <c r="D301" s="182">
        <v>100000000</v>
      </c>
      <c r="E301" s="182">
        <v>0</v>
      </c>
      <c r="F301" s="182">
        <v>0</v>
      </c>
      <c r="G301" s="182">
        <v>0</v>
      </c>
      <c r="H301" s="182">
        <f t="shared" si="152"/>
        <v>100000000</v>
      </c>
      <c r="I301" s="182">
        <v>0</v>
      </c>
      <c r="J301" s="182">
        <v>100000000</v>
      </c>
      <c r="K301" s="182">
        <f t="shared" si="153"/>
        <v>0</v>
      </c>
      <c r="L301" s="182">
        <v>8580000</v>
      </c>
      <c r="M301" s="182">
        <v>8580000</v>
      </c>
      <c r="N301" s="182">
        <f t="shared" si="158"/>
        <v>91420000</v>
      </c>
      <c r="O301" s="182">
        <v>0</v>
      </c>
      <c r="P301" s="182">
        <v>100000000</v>
      </c>
      <c r="Q301" s="182">
        <f t="shared" si="160"/>
        <v>0</v>
      </c>
      <c r="R301" s="182">
        <f t="shared" si="154"/>
        <v>0</v>
      </c>
      <c r="S301" s="182">
        <f t="shared" si="155"/>
        <v>8580000</v>
      </c>
      <c r="U301" s="335" t="s">
        <v>459</v>
      </c>
      <c r="V301" s="385" t="s">
        <v>460</v>
      </c>
      <c r="W301" s="387">
        <v>100000000</v>
      </c>
      <c r="X301" s="387">
        <v>0</v>
      </c>
      <c r="Y301" s="387">
        <v>0</v>
      </c>
      <c r="Z301" s="387">
        <v>0</v>
      </c>
      <c r="AA301" s="387">
        <v>0</v>
      </c>
      <c r="AB301" s="387">
        <v>0</v>
      </c>
      <c r="AC301" s="387">
        <v>79273263.724999994</v>
      </c>
      <c r="AD301" s="387">
        <v>43937400</v>
      </c>
      <c r="AE301" s="387">
        <v>35335863.724999994</v>
      </c>
      <c r="AF301" s="387">
        <v>1338000</v>
      </c>
      <c r="AG301" s="387">
        <v>42599400</v>
      </c>
      <c r="AH301" s="387">
        <v>45538000</v>
      </c>
      <c r="AI301" s="387">
        <v>1600600</v>
      </c>
      <c r="AJ301" s="387">
        <v>33735263.724999994</v>
      </c>
      <c r="AK301" s="387">
        <v>0</v>
      </c>
      <c r="AL301" s="278"/>
      <c r="AM301" s="182"/>
      <c r="AN301" s="182"/>
      <c r="AO301" s="182"/>
      <c r="AP301" s="182"/>
      <c r="AQ301" s="4"/>
      <c r="AR301" s="296"/>
      <c r="AS301" s="297"/>
      <c r="AT301" s="333"/>
      <c r="AU301" s="4"/>
    </row>
    <row r="302" spans="1:47" s="4" customFormat="1" x14ac:dyDescent="0.25">
      <c r="A302" s="13" t="s">
        <v>461</v>
      </c>
      <c r="B302" s="1" t="s">
        <v>462</v>
      </c>
      <c r="C302" s="247">
        <v>393938660</v>
      </c>
      <c r="D302" s="182">
        <v>459108000</v>
      </c>
      <c r="E302" s="182">
        <v>0</v>
      </c>
      <c r="F302" s="182">
        <v>0</v>
      </c>
      <c r="G302" s="182">
        <v>0</v>
      </c>
      <c r="H302" s="182">
        <f t="shared" si="152"/>
        <v>459108000</v>
      </c>
      <c r="I302" s="182">
        <v>1301000</v>
      </c>
      <c r="J302" s="182">
        <v>413039190.67000002</v>
      </c>
      <c r="K302" s="182">
        <f t="shared" si="153"/>
        <v>46068809.329999983</v>
      </c>
      <c r="L302" s="182">
        <v>75724021</v>
      </c>
      <c r="M302" s="182">
        <v>198382478</v>
      </c>
      <c r="N302" s="182">
        <f t="shared" si="158"/>
        <v>214656712.67000002</v>
      </c>
      <c r="O302" s="182">
        <v>0</v>
      </c>
      <c r="P302" s="182">
        <v>427430838</v>
      </c>
      <c r="Q302" s="182">
        <f t="shared" si="160"/>
        <v>14391647.329999983</v>
      </c>
      <c r="R302" s="182">
        <f t="shared" si="154"/>
        <v>31677162</v>
      </c>
      <c r="S302" s="182">
        <f t="shared" si="155"/>
        <v>198382478</v>
      </c>
      <c r="T302"/>
      <c r="U302" s="335" t="s">
        <v>461</v>
      </c>
      <c r="V302" s="385" t="s">
        <v>462</v>
      </c>
      <c r="W302" s="387">
        <v>459108000</v>
      </c>
      <c r="X302" s="387">
        <v>380000000</v>
      </c>
      <c r="Y302" s="387">
        <v>0</v>
      </c>
      <c r="Z302" s="387">
        <v>0</v>
      </c>
      <c r="AA302" s="387">
        <v>0</v>
      </c>
      <c r="AB302" s="387">
        <v>450000000</v>
      </c>
      <c r="AC302" s="387">
        <v>2774528405.5699997</v>
      </c>
      <c r="AD302" s="387">
        <v>2147000315.0700002</v>
      </c>
      <c r="AE302" s="387">
        <v>627528090.49999952</v>
      </c>
      <c r="AF302" s="387">
        <v>1107758751.0699999</v>
      </c>
      <c r="AG302" s="387">
        <v>1039241564.0000002</v>
      </c>
      <c r="AH302" s="387">
        <v>2287982587.0700002</v>
      </c>
      <c r="AI302" s="387">
        <v>140982272</v>
      </c>
      <c r="AJ302" s="387">
        <v>486545818.49999952</v>
      </c>
      <c r="AK302" s="387">
        <v>0</v>
      </c>
      <c r="AL302" s="10"/>
      <c r="AM302" s="10">
        <f t="shared" si="180"/>
        <v>0</v>
      </c>
      <c r="AN302" s="10">
        <f t="shared" si="180"/>
        <v>0</v>
      </c>
      <c r="AO302" s="10">
        <f t="shared" si="180"/>
        <v>0</v>
      </c>
      <c r="AP302" s="10"/>
      <c r="AQ302"/>
      <c r="AR302" s="294" t="s">
        <v>407</v>
      </c>
      <c r="AS302" s="295" t="s">
        <v>408</v>
      </c>
      <c r="AT302" s="332">
        <f t="shared" ref="AT302" si="195">+AT303+AT304</f>
        <v>1288781127</v>
      </c>
    </row>
    <row r="303" spans="1:47" x14ac:dyDescent="0.25">
      <c r="A303" s="13" t="s">
        <v>463</v>
      </c>
      <c r="B303" s="1" t="s">
        <v>464</v>
      </c>
      <c r="C303" s="247"/>
      <c r="D303" s="182">
        <v>60000000</v>
      </c>
      <c r="E303" s="182">
        <v>0</v>
      </c>
      <c r="F303" s="182">
        <v>0</v>
      </c>
      <c r="G303" s="182">
        <v>0</v>
      </c>
      <c r="H303" s="182">
        <f t="shared" si="152"/>
        <v>60000000</v>
      </c>
      <c r="I303" s="182">
        <v>30995000</v>
      </c>
      <c r="J303" s="182">
        <v>60000000</v>
      </c>
      <c r="K303" s="182">
        <f t="shared" si="153"/>
        <v>0</v>
      </c>
      <c r="L303" s="182">
        <v>13132452.359999999</v>
      </c>
      <c r="M303" s="182">
        <v>24132452.359999999</v>
      </c>
      <c r="N303" s="182">
        <f t="shared" si="158"/>
        <v>35867547.640000001</v>
      </c>
      <c r="O303" s="182">
        <v>0</v>
      </c>
      <c r="P303" s="182">
        <v>60000000</v>
      </c>
      <c r="Q303" s="182">
        <f t="shared" si="160"/>
        <v>0</v>
      </c>
      <c r="R303" s="182">
        <f t="shared" si="154"/>
        <v>0</v>
      </c>
      <c r="S303" s="182">
        <f t="shared" si="155"/>
        <v>24132452.359999999</v>
      </c>
      <c r="U303" s="335" t="s">
        <v>463</v>
      </c>
      <c r="V303" s="385" t="s">
        <v>464</v>
      </c>
      <c r="W303" s="387">
        <v>60000000</v>
      </c>
      <c r="X303" s="387">
        <v>0</v>
      </c>
      <c r="Y303" s="387">
        <v>0</v>
      </c>
      <c r="Z303" s="387">
        <v>0</v>
      </c>
      <c r="AA303" s="387">
        <v>0</v>
      </c>
      <c r="AB303" s="387">
        <v>128000000</v>
      </c>
      <c r="AC303" s="387">
        <v>467000000</v>
      </c>
      <c r="AD303" s="387">
        <v>336157380</v>
      </c>
      <c r="AE303" s="387">
        <v>130842620</v>
      </c>
      <c r="AF303" s="387">
        <v>201482367</v>
      </c>
      <c r="AG303" s="387">
        <v>179580721</v>
      </c>
      <c r="AH303" s="387">
        <v>336157380</v>
      </c>
      <c r="AI303" s="387">
        <v>0</v>
      </c>
      <c r="AJ303" s="387">
        <v>130842620</v>
      </c>
      <c r="AK303" s="387">
        <v>0</v>
      </c>
      <c r="AL303" s="278"/>
      <c r="AM303" s="182"/>
      <c r="AN303" s="182"/>
      <c r="AO303" s="182"/>
      <c r="AP303" s="182"/>
      <c r="AQ303" s="4"/>
      <c r="AR303" s="296" t="s">
        <v>409</v>
      </c>
      <c r="AS303" s="297" t="s">
        <v>410</v>
      </c>
      <c r="AT303" s="333">
        <v>270000000</v>
      </c>
    </row>
    <row r="304" spans="1:47" s="4" customFormat="1" x14ac:dyDescent="0.25">
      <c r="A304" s="13" t="s">
        <v>465</v>
      </c>
      <c r="B304" s="1" t="s">
        <v>466</v>
      </c>
      <c r="C304" s="247">
        <v>603462492</v>
      </c>
      <c r="D304" s="182">
        <v>654000000</v>
      </c>
      <c r="E304" s="182">
        <v>0</v>
      </c>
      <c r="F304" s="182">
        <v>0</v>
      </c>
      <c r="G304" s="182">
        <v>0</v>
      </c>
      <c r="H304" s="182">
        <f t="shared" si="152"/>
        <v>654000000</v>
      </c>
      <c r="I304" s="182">
        <v>39347232</v>
      </c>
      <c r="J304" s="182">
        <v>287678708</v>
      </c>
      <c r="K304" s="182">
        <f t="shared" si="153"/>
        <v>366321292</v>
      </c>
      <c r="L304" s="182">
        <v>25645701</v>
      </c>
      <c r="M304" s="182">
        <v>51533035</v>
      </c>
      <c r="N304" s="182">
        <f t="shared" si="158"/>
        <v>236145673</v>
      </c>
      <c r="O304" s="182">
        <v>40547232</v>
      </c>
      <c r="P304" s="182">
        <v>650009512</v>
      </c>
      <c r="Q304" s="182">
        <f t="shared" si="160"/>
        <v>362330804</v>
      </c>
      <c r="R304" s="182">
        <f t="shared" si="154"/>
        <v>3990488</v>
      </c>
      <c r="S304" s="182">
        <f t="shared" si="155"/>
        <v>51533035</v>
      </c>
      <c r="T304"/>
      <c r="U304" s="335" t="s">
        <v>465</v>
      </c>
      <c r="V304" s="385" t="s">
        <v>466</v>
      </c>
      <c r="W304" s="387">
        <v>654000000</v>
      </c>
      <c r="X304" s="387">
        <v>0</v>
      </c>
      <c r="Y304" s="387">
        <v>0</v>
      </c>
      <c r="Z304" s="387">
        <v>0</v>
      </c>
      <c r="AA304" s="387">
        <v>0</v>
      </c>
      <c r="AB304" s="387">
        <v>0</v>
      </c>
      <c r="AC304" s="387">
        <v>144000000</v>
      </c>
      <c r="AD304" s="387">
        <v>141157380</v>
      </c>
      <c r="AE304" s="387">
        <v>2842620</v>
      </c>
      <c r="AF304" s="387">
        <v>148859553</v>
      </c>
      <c r="AG304" s="387">
        <v>37203535</v>
      </c>
      <c r="AH304" s="387">
        <v>141157380</v>
      </c>
      <c r="AI304" s="387">
        <v>0</v>
      </c>
      <c r="AJ304" s="387">
        <v>2842620</v>
      </c>
      <c r="AK304" s="387">
        <v>0</v>
      </c>
      <c r="AL304" s="10"/>
      <c r="AM304" s="10">
        <f t="shared" si="181"/>
        <v>0</v>
      </c>
      <c r="AN304" s="10">
        <f t="shared" si="181"/>
        <v>0</v>
      </c>
      <c r="AO304" s="10">
        <f t="shared" si="181"/>
        <v>0</v>
      </c>
      <c r="AP304" s="10"/>
      <c r="AQ304"/>
      <c r="AR304" s="294" t="s">
        <v>411</v>
      </c>
      <c r="AS304" s="295" t="s">
        <v>412</v>
      </c>
      <c r="AT304" s="332">
        <f>+AT309+AT310+AT312</f>
        <v>1018781127</v>
      </c>
      <c r="AU304"/>
    </row>
    <row r="305" spans="1:47" x14ac:dyDescent="0.25">
      <c r="A305" s="13" t="s">
        <v>467</v>
      </c>
      <c r="B305" s="1" t="s">
        <v>468</v>
      </c>
      <c r="C305" s="247">
        <v>114093120</v>
      </c>
      <c r="D305" s="182">
        <v>79273263.724999994</v>
      </c>
      <c r="E305" s="182">
        <v>0</v>
      </c>
      <c r="F305" s="182">
        <v>0</v>
      </c>
      <c r="G305" s="182">
        <v>0</v>
      </c>
      <c r="H305" s="182">
        <f t="shared" si="152"/>
        <v>79273263.724999994</v>
      </c>
      <c r="I305" s="182">
        <v>19999400</v>
      </c>
      <c r="J305" s="182">
        <v>43937400</v>
      </c>
      <c r="K305" s="182">
        <f t="shared" si="153"/>
        <v>35335863.724999994</v>
      </c>
      <c r="L305" s="182">
        <v>0</v>
      </c>
      <c r="M305" s="182">
        <v>1338000</v>
      </c>
      <c r="N305" s="182">
        <f t="shared" si="158"/>
        <v>42599400</v>
      </c>
      <c r="O305" s="182">
        <v>0</v>
      </c>
      <c r="P305" s="182">
        <v>45538000</v>
      </c>
      <c r="Q305" s="182">
        <f t="shared" si="160"/>
        <v>1600600</v>
      </c>
      <c r="R305" s="182">
        <f t="shared" si="154"/>
        <v>33735263.724999994</v>
      </c>
      <c r="S305" s="182">
        <f t="shared" si="155"/>
        <v>1338000</v>
      </c>
      <c r="U305" s="335" t="s">
        <v>467</v>
      </c>
      <c r="V305" s="385" t="s">
        <v>468</v>
      </c>
      <c r="W305" s="387">
        <v>79273263.724999994</v>
      </c>
      <c r="X305" s="387">
        <v>0</v>
      </c>
      <c r="Y305" s="387">
        <v>0</v>
      </c>
      <c r="Z305" s="387">
        <v>0</v>
      </c>
      <c r="AA305" s="387">
        <v>0</v>
      </c>
      <c r="AB305" s="387">
        <v>128000000</v>
      </c>
      <c r="AC305" s="387">
        <v>308000000</v>
      </c>
      <c r="AD305" s="387">
        <v>180000000</v>
      </c>
      <c r="AE305" s="387">
        <v>128000000</v>
      </c>
      <c r="AF305" s="387">
        <v>47052854</v>
      </c>
      <c r="AG305" s="387">
        <v>132947146</v>
      </c>
      <c r="AH305" s="387">
        <v>180000000</v>
      </c>
      <c r="AI305" s="387">
        <v>0</v>
      </c>
      <c r="AJ305" s="387">
        <v>128000000</v>
      </c>
      <c r="AK305" s="387">
        <v>0</v>
      </c>
      <c r="AL305" s="278"/>
      <c r="AM305" s="182"/>
      <c r="AN305" s="182"/>
      <c r="AO305" s="182"/>
      <c r="AP305" s="182"/>
      <c r="AR305" s="336"/>
      <c r="AS305" s="337"/>
      <c r="AT305" s="338"/>
      <c r="AU305" s="281"/>
    </row>
    <row r="306" spans="1:47" s="4" customFormat="1" x14ac:dyDescent="0.25">
      <c r="A306" s="13" t="s">
        <v>469</v>
      </c>
      <c r="B306" s="1" t="s">
        <v>470</v>
      </c>
      <c r="C306" s="247">
        <v>2429196033</v>
      </c>
      <c r="D306" s="182">
        <v>1944528405.5699999</v>
      </c>
      <c r="E306" s="182">
        <v>380000000</v>
      </c>
      <c r="F306" s="182">
        <v>0</v>
      </c>
      <c r="G306" s="182">
        <v>0</v>
      </c>
      <c r="H306" s="182">
        <f t="shared" si="152"/>
        <v>2324528405.5699997</v>
      </c>
      <c r="I306" s="182">
        <v>169150992</v>
      </c>
      <c r="J306" s="182">
        <v>1882936315.0700002</v>
      </c>
      <c r="K306" s="182">
        <f t="shared" si="153"/>
        <v>441592090.49999952</v>
      </c>
      <c r="L306" s="182">
        <v>178383607</v>
      </c>
      <c r="M306" s="182">
        <v>752847014</v>
      </c>
      <c r="N306" s="182">
        <f t="shared" si="158"/>
        <v>1130089301.0700002</v>
      </c>
      <c r="O306" s="182">
        <v>113400000</v>
      </c>
      <c r="P306" s="182">
        <v>2198218587.0700002</v>
      </c>
      <c r="Q306" s="182">
        <f t="shared" si="160"/>
        <v>315282272</v>
      </c>
      <c r="R306" s="182">
        <f t="shared" si="154"/>
        <v>126309818.49999952</v>
      </c>
      <c r="S306" s="182">
        <f t="shared" si="155"/>
        <v>752847014</v>
      </c>
      <c r="T306"/>
      <c r="U306" s="335" t="s">
        <v>469</v>
      </c>
      <c r="V306" s="385" t="s">
        <v>470</v>
      </c>
      <c r="W306" s="387">
        <v>1944528405.5699999</v>
      </c>
      <c r="X306" s="387">
        <v>0</v>
      </c>
      <c r="Y306" s="387">
        <v>0</v>
      </c>
      <c r="Z306" s="387">
        <v>0</v>
      </c>
      <c r="AA306" s="387">
        <v>0</v>
      </c>
      <c r="AB306" s="387">
        <v>0</v>
      </c>
      <c r="AC306" s="387">
        <v>15000000</v>
      </c>
      <c r="AD306" s="387">
        <v>15000000</v>
      </c>
      <c r="AE306" s="387">
        <v>0</v>
      </c>
      <c r="AF306" s="387">
        <v>5569960</v>
      </c>
      <c r="AG306" s="387">
        <v>9430040</v>
      </c>
      <c r="AH306" s="387">
        <v>15000000</v>
      </c>
      <c r="AI306" s="387">
        <v>0</v>
      </c>
      <c r="AJ306" s="387">
        <v>0</v>
      </c>
      <c r="AK306" s="387">
        <v>0</v>
      </c>
      <c r="AL306" s="278"/>
      <c r="AM306" s="182"/>
      <c r="AN306" s="182"/>
      <c r="AO306" s="182"/>
      <c r="AP306" s="182"/>
      <c r="AQ306"/>
      <c r="AR306" s="336"/>
      <c r="AS306" s="337"/>
      <c r="AT306" s="338"/>
      <c r="AU306" s="281"/>
    </row>
    <row r="307" spans="1:47" s="4" customFormat="1" x14ac:dyDescent="0.25">
      <c r="A307" s="14" t="s">
        <v>471</v>
      </c>
      <c r="B307" s="9" t="s">
        <v>472</v>
      </c>
      <c r="C307" s="10">
        <f>+C308+C309+C310</f>
        <v>339134080</v>
      </c>
      <c r="D307" s="10">
        <f>+D308+D309+D310</f>
        <v>339000000</v>
      </c>
      <c r="E307" s="10">
        <f t="shared" ref="E307:AO336" si="196">+E308+E309+E310</f>
        <v>0</v>
      </c>
      <c r="F307" s="10">
        <f t="shared" si="196"/>
        <v>0</v>
      </c>
      <c r="G307" s="10">
        <f t="shared" si="196"/>
        <v>0</v>
      </c>
      <c r="H307" s="10">
        <f t="shared" ref="H307:H379" si="197">+D307+E307-F307+G307</f>
        <v>339000000</v>
      </c>
      <c r="I307" s="10">
        <f t="shared" si="196"/>
        <v>8020845</v>
      </c>
      <c r="J307" s="10">
        <f t="shared" si="196"/>
        <v>328238016</v>
      </c>
      <c r="K307" s="10">
        <f t="shared" ref="K307:K379" si="198">+H307-J307</f>
        <v>10761984</v>
      </c>
      <c r="L307" s="10">
        <f t="shared" si="196"/>
        <v>30966871</v>
      </c>
      <c r="M307" s="10">
        <f t="shared" si="196"/>
        <v>161010652</v>
      </c>
      <c r="N307" s="10">
        <f t="shared" si="158"/>
        <v>167227364</v>
      </c>
      <c r="O307" s="10">
        <f t="shared" si="196"/>
        <v>8020845</v>
      </c>
      <c r="P307" s="10">
        <f t="shared" si="196"/>
        <v>328238016</v>
      </c>
      <c r="Q307" s="10">
        <f t="shared" si="196"/>
        <v>0</v>
      </c>
      <c r="R307" s="10">
        <f t="shared" ref="R307:R379" si="199">+H307-P307</f>
        <v>10761984</v>
      </c>
      <c r="S307" s="10">
        <f t="shared" si="196"/>
        <v>161010652</v>
      </c>
      <c r="T307" s="10">
        <f t="shared" si="196"/>
        <v>0</v>
      </c>
      <c r="U307" s="335" t="s">
        <v>471</v>
      </c>
      <c r="V307" s="385" t="s">
        <v>472</v>
      </c>
      <c r="W307" s="387">
        <v>339000000</v>
      </c>
      <c r="X307" s="387">
        <v>0</v>
      </c>
      <c r="Y307" s="387">
        <v>0</v>
      </c>
      <c r="Z307" s="387">
        <v>0</v>
      </c>
      <c r="AA307" s="387">
        <v>0</v>
      </c>
      <c r="AB307" s="387">
        <v>0</v>
      </c>
      <c r="AC307" s="387">
        <v>836258755</v>
      </c>
      <c r="AD307" s="387">
        <v>672035517</v>
      </c>
      <c r="AE307" s="387">
        <v>164223238</v>
      </c>
      <c r="AF307" s="387">
        <v>146413754</v>
      </c>
      <c r="AG307" s="387">
        <v>525621763</v>
      </c>
      <c r="AH307" s="387">
        <v>684587688</v>
      </c>
      <c r="AI307" s="387">
        <v>12552171</v>
      </c>
      <c r="AJ307" s="387">
        <v>151671067</v>
      </c>
      <c r="AK307" s="387">
        <v>0</v>
      </c>
      <c r="AL307" s="278"/>
      <c r="AM307" s="182"/>
      <c r="AN307" s="182"/>
      <c r="AO307" s="182"/>
      <c r="AP307" s="182"/>
      <c r="AQ307"/>
      <c r="AR307" s="336"/>
      <c r="AS307" s="337"/>
      <c r="AT307" s="338"/>
      <c r="AU307" s="281"/>
    </row>
    <row r="308" spans="1:47" s="4" customFormat="1" x14ac:dyDescent="0.25">
      <c r="A308" s="13" t="s">
        <v>473</v>
      </c>
      <c r="B308" s="1" t="s">
        <v>474</v>
      </c>
      <c r="C308" s="247">
        <v>53723449</v>
      </c>
      <c r="D308" s="182">
        <v>144000000</v>
      </c>
      <c r="E308" s="182">
        <v>0</v>
      </c>
      <c r="F308" s="182">
        <v>0</v>
      </c>
      <c r="G308" s="182">
        <v>0</v>
      </c>
      <c r="H308" s="182">
        <f t="shared" si="197"/>
        <v>144000000</v>
      </c>
      <c r="I308" s="182">
        <v>8020845</v>
      </c>
      <c r="J308" s="182">
        <v>133238016</v>
      </c>
      <c r="K308" s="182">
        <f t="shared" si="198"/>
        <v>10761984</v>
      </c>
      <c r="L308" s="182">
        <v>12057210</v>
      </c>
      <c r="M308" s="182">
        <v>132867459</v>
      </c>
      <c r="N308" s="182">
        <f t="shared" ref="N308:N380" si="200">+J308-M308</f>
        <v>370557</v>
      </c>
      <c r="O308" s="182">
        <v>8020845</v>
      </c>
      <c r="P308" s="182">
        <v>133238016</v>
      </c>
      <c r="Q308" s="182">
        <f t="shared" ref="Q308:Q380" si="201">+P308-J308</f>
        <v>0</v>
      </c>
      <c r="R308" s="182">
        <f t="shared" si="199"/>
        <v>10761984</v>
      </c>
      <c r="S308" s="182">
        <f t="shared" ref="S308:S379" si="202">+M308</f>
        <v>132867459</v>
      </c>
      <c r="T308"/>
      <c r="U308" s="335" t="s">
        <v>473</v>
      </c>
      <c r="V308" s="385" t="s">
        <v>474</v>
      </c>
      <c r="W308" s="387">
        <v>144000000</v>
      </c>
      <c r="X308" s="387">
        <v>0</v>
      </c>
      <c r="Y308" s="387">
        <v>0</v>
      </c>
      <c r="Z308" s="387">
        <v>0</v>
      </c>
      <c r="AA308" s="387">
        <v>0</v>
      </c>
      <c r="AB308" s="387">
        <v>0</v>
      </c>
      <c r="AC308" s="387">
        <v>773758755</v>
      </c>
      <c r="AD308" s="387">
        <v>641845644</v>
      </c>
      <c r="AE308" s="387">
        <v>131913111</v>
      </c>
      <c r="AF308" s="387">
        <v>134041881</v>
      </c>
      <c r="AG308" s="387">
        <v>507803763</v>
      </c>
      <c r="AH308" s="387">
        <v>647087688</v>
      </c>
      <c r="AI308" s="387">
        <v>5242044</v>
      </c>
      <c r="AJ308" s="387">
        <v>126671067</v>
      </c>
      <c r="AK308" s="387">
        <v>0</v>
      </c>
      <c r="AL308" s="278"/>
      <c r="AM308" s="182"/>
      <c r="AN308" s="182"/>
      <c r="AO308" s="182"/>
      <c r="AP308" s="182"/>
      <c r="AQ308"/>
      <c r="AR308" s="336"/>
      <c r="AS308" s="337"/>
      <c r="AT308" s="338"/>
      <c r="AU308" s="281"/>
    </row>
    <row r="309" spans="1:47" s="4" customFormat="1" x14ac:dyDescent="0.25">
      <c r="A309" s="13" t="s">
        <v>475</v>
      </c>
      <c r="B309" s="1" t="s">
        <v>476</v>
      </c>
      <c r="C309" s="247">
        <v>285410631</v>
      </c>
      <c r="D309" s="182">
        <v>180000000</v>
      </c>
      <c r="E309" s="182">
        <v>0</v>
      </c>
      <c r="F309" s="182">
        <v>0</v>
      </c>
      <c r="G309" s="182">
        <v>0</v>
      </c>
      <c r="H309" s="182">
        <f t="shared" si="197"/>
        <v>180000000</v>
      </c>
      <c r="I309" s="182">
        <v>0</v>
      </c>
      <c r="J309" s="182">
        <v>180000000</v>
      </c>
      <c r="K309" s="182">
        <f t="shared" si="198"/>
        <v>0</v>
      </c>
      <c r="L309" s="182">
        <v>18909661</v>
      </c>
      <c r="M309" s="182">
        <v>28143193</v>
      </c>
      <c r="N309" s="182">
        <f t="shared" si="200"/>
        <v>151856807</v>
      </c>
      <c r="O309" s="182">
        <v>0</v>
      </c>
      <c r="P309" s="182">
        <v>180000000</v>
      </c>
      <c r="Q309" s="182">
        <f t="shared" si="201"/>
        <v>0</v>
      </c>
      <c r="R309" s="182">
        <f t="shared" si="199"/>
        <v>0</v>
      </c>
      <c r="S309" s="182">
        <f t="shared" si="202"/>
        <v>28143193</v>
      </c>
      <c r="T309"/>
      <c r="U309" s="335" t="s">
        <v>475</v>
      </c>
      <c r="V309" s="385" t="s">
        <v>476</v>
      </c>
      <c r="W309" s="387">
        <v>180000000</v>
      </c>
      <c r="X309" s="387">
        <v>0</v>
      </c>
      <c r="Y309" s="387">
        <v>0</v>
      </c>
      <c r="Z309" s="387">
        <v>0</v>
      </c>
      <c r="AA309" s="387">
        <v>0</v>
      </c>
      <c r="AB309" s="387">
        <v>0</v>
      </c>
      <c r="AC309" s="387">
        <v>37500000</v>
      </c>
      <c r="AD309" s="387">
        <v>30189873</v>
      </c>
      <c r="AE309" s="387">
        <v>7310127</v>
      </c>
      <c r="AF309" s="387">
        <v>12371873</v>
      </c>
      <c r="AG309" s="387">
        <v>17818000</v>
      </c>
      <c r="AH309" s="387">
        <v>37500000</v>
      </c>
      <c r="AI309" s="387">
        <v>7310127</v>
      </c>
      <c r="AJ309" s="387">
        <v>0</v>
      </c>
      <c r="AK309" s="387">
        <v>0</v>
      </c>
      <c r="AL309" s="278"/>
      <c r="AM309" s="182"/>
      <c r="AN309" s="182"/>
      <c r="AO309" s="182"/>
      <c r="AP309" s="182"/>
      <c r="AQ309"/>
      <c r="AR309" s="296" t="s">
        <v>421</v>
      </c>
      <c r="AS309" s="297" t="s">
        <v>1737</v>
      </c>
      <c r="AT309" s="333">
        <v>4515489</v>
      </c>
    </row>
    <row r="310" spans="1:47" x14ac:dyDescent="0.25">
      <c r="A310" s="13" t="s">
        <v>477</v>
      </c>
      <c r="B310" s="1" t="s">
        <v>478</v>
      </c>
      <c r="C310" s="247"/>
      <c r="D310" s="182">
        <v>15000000</v>
      </c>
      <c r="E310" s="182">
        <v>0</v>
      </c>
      <c r="F310" s="182">
        <v>0</v>
      </c>
      <c r="G310" s="182">
        <v>0</v>
      </c>
      <c r="H310" s="182">
        <f t="shared" si="197"/>
        <v>15000000</v>
      </c>
      <c r="I310" s="182">
        <v>0</v>
      </c>
      <c r="J310" s="182">
        <v>15000000</v>
      </c>
      <c r="K310" s="182">
        <f t="shared" si="198"/>
        <v>0</v>
      </c>
      <c r="L310" s="182">
        <v>0</v>
      </c>
      <c r="M310" s="182">
        <v>0</v>
      </c>
      <c r="N310" s="182">
        <f t="shared" si="200"/>
        <v>15000000</v>
      </c>
      <c r="O310" s="182">
        <v>0</v>
      </c>
      <c r="P310" s="182">
        <v>15000000</v>
      </c>
      <c r="Q310" s="182">
        <f t="shared" si="201"/>
        <v>0</v>
      </c>
      <c r="R310" s="182">
        <f t="shared" si="199"/>
        <v>0</v>
      </c>
      <c r="S310" s="182">
        <f t="shared" si="202"/>
        <v>0</v>
      </c>
      <c r="U310" s="335" t="s">
        <v>477</v>
      </c>
      <c r="V310" s="385" t="s">
        <v>478</v>
      </c>
      <c r="W310" s="387">
        <v>15000000</v>
      </c>
      <c r="X310" s="387">
        <v>0</v>
      </c>
      <c r="Y310" s="387">
        <v>0</v>
      </c>
      <c r="Z310" s="387">
        <v>0</v>
      </c>
      <c r="AA310" s="387">
        <v>0</v>
      </c>
      <c r="AB310" s="387">
        <v>0</v>
      </c>
      <c r="AC310" s="387">
        <v>25000000</v>
      </c>
      <c r="AD310" s="387">
        <v>0</v>
      </c>
      <c r="AE310" s="387">
        <v>25000000</v>
      </c>
      <c r="AF310" s="387">
        <v>0</v>
      </c>
      <c r="AG310" s="387">
        <v>0</v>
      </c>
      <c r="AH310" s="387">
        <v>0</v>
      </c>
      <c r="AI310" s="387">
        <v>0</v>
      </c>
      <c r="AJ310" s="387">
        <v>25000000</v>
      </c>
      <c r="AK310" s="387">
        <v>0</v>
      </c>
      <c r="AL310" s="278"/>
      <c r="AM310" s="182"/>
      <c r="AN310" s="182"/>
      <c r="AO310" s="182"/>
      <c r="AP310" s="182"/>
      <c r="AR310" s="296" t="s">
        <v>423</v>
      </c>
      <c r="AS310" s="297" t="s">
        <v>424</v>
      </c>
      <c r="AT310" s="333">
        <v>1300410</v>
      </c>
    </row>
    <row r="311" spans="1:47" s="4" customFormat="1" x14ac:dyDescent="0.25">
      <c r="A311" s="14" t="s">
        <v>479</v>
      </c>
      <c r="B311" s="9" t="s">
        <v>480</v>
      </c>
      <c r="C311" s="10">
        <f>+C312+C313+C314</f>
        <v>825438710</v>
      </c>
      <c r="D311" s="10">
        <f>+D312+D313+D314</f>
        <v>836258755</v>
      </c>
      <c r="E311" s="10">
        <f t="shared" ref="E311:T311" si="203">+E312+E313+E314</f>
        <v>0</v>
      </c>
      <c r="F311" s="10">
        <f t="shared" si="203"/>
        <v>0</v>
      </c>
      <c r="G311" s="10">
        <f t="shared" si="203"/>
        <v>0</v>
      </c>
      <c r="H311" s="10">
        <f t="shared" si="197"/>
        <v>836258755</v>
      </c>
      <c r="I311" s="10">
        <f t="shared" si="203"/>
        <v>507878275</v>
      </c>
      <c r="J311" s="10">
        <f t="shared" si="203"/>
        <v>672035517</v>
      </c>
      <c r="K311" s="10">
        <f t="shared" si="198"/>
        <v>164223238</v>
      </c>
      <c r="L311" s="10">
        <f t="shared" si="203"/>
        <v>94857854</v>
      </c>
      <c r="M311" s="10">
        <f t="shared" si="203"/>
        <v>99435291</v>
      </c>
      <c r="N311" s="10">
        <f t="shared" si="200"/>
        <v>572600226</v>
      </c>
      <c r="O311" s="10">
        <f t="shared" si="203"/>
        <v>236408</v>
      </c>
      <c r="P311" s="10">
        <f t="shared" si="203"/>
        <v>684587688</v>
      </c>
      <c r="Q311" s="10">
        <f t="shared" si="203"/>
        <v>12552171</v>
      </c>
      <c r="R311" s="10">
        <f t="shared" si="199"/>
        <v>151671067</v>
      </c>
      <c r="S311" s="10">
        <f t="shared" si="203"/>
        <v>99435291</v>
      </c>
      <c r="T311" s="10">
        <f t="shared" si="203"/>
        <v>0</v>
      </c>
      <c r="U311" s="335" t="s">
        <v>479</v>
      </c>
      <c r="V311" s="385" t="s">
        <v>480</v>
      </c>
      <c r="W311" s="387">
        <v>836258755</v>
      </c>
      <c r="X311" s="387">
        <v>0</v>
      </c>
      <c r="Y311" s="387">
        <v>0</v>
      </c>
      <c r="Z311" s="387">
        <v>0</v>
      </c>
      <c r="AA311" s="387">
        <v>0</v>
      </c>
      <c r="AB311" s="387">
        <v>0</v>
      </c>
      <c r="AC311" s="387">
        <v>25000000</v>
      </c>
      <c r="AD311" s="387">
        <v>0</v>
      </c>
      <c r="AE311" s="387">
        <v>25000000</v>
      </c>
      <c r="AF311" s="387">
        <v>0</v>
      </c>
      <c r="AG311" s="387">
        <v>0</v>
      </c>
      <c r="AH311" s="387">
        <v>0</v>
      </c>
      <c r="AI311" s="387">
        <v>0</v>
      </c>
      <c r="AJ311" s="387">
        <v>25000000</v>
      </c>
      <c r="AK311" s="387">
        <v>0</v>
      </c>
      <c r="AL311" s="278"/>
      <c r="AM311" s="182"/>
      <c r="AN311" s="182"/>
      <c r="AO311" s="182"/>
      <c r="AP311" s="182"/>
      <c r="AQ311"/>
      <c r="AR311" s="296"/>
      <c r="AS311" s="297"/>
      <c r="AT311" s="333"/>
      <c r="AU311" s="281"/>
    </row>
    <row r="312" spans="1:47" s="4" customFormat="1" x14ac:dyDescent="0.25">
      <c r="A312" s="13" t="s">
        <v>481</v>
      </c>
      <c r="B312" s="1" t="s">
        <v>482</v>
      </c>
      <c r="C312" s="247">
        <v>825438710</v>
      </c>
      <c r="D312" s="182">
        <v>773758755</v>
      </c>
      <c r="E312" s="182">
        <v>0</v>
      </c>
      <c r="F312" s="182">
        <v>0</v>
      </c>
      <c r="G312" s="182">
        <v>0</v>
      </c>
      <c r="H312" s="182">
        <f t="shared" si="197"/>
        <v>773758755</v>
      </c>
      <c r="I312" s="182">
        <v>507878275</v>
      </c>
      <c r="J312" s="182">
        <v>641845644</v>
      </c>
      <c r="K312" s="182">
        <f t="shared" si="198"/>
        <v>131913111</v>
      </c>
      <c r="L312" s="182">
        <v>82485981</v>
      </c>
      <c r="M312" s="182">
        <v>87063418</v>
      </c>
      <c r="N312" s="182">
        <f t="shared" si="200"/>
        <v>554782226</v>
      </c>
      <c r="O312" s="182">
        <v>236408</v>
      </c>
      <c r="P312" s="182">
        <v>647087688</v>
      </c>
      <c r="Q312" s="182">
        <f t="shared" si="201"/>
        <v>5242044</v>
      </c>
      <c r="R312" s="182">
        <f t="shared" si="199"/>
        <v>126671067</v>
      </c>
      <c r="S312" s="182">
        <f t="shared" si="202"/>
        <v>87063418</v>
      </c>
      <c r="T312"/>
      <c r="U312" s="335" t="s">
        <v>481</v>
      </c>
      <c r="V312" s="385" t="s">
        <v>482</v>
      </c>
      <c r="W312" s="387">
        <v>773758755</v>
      </c>
      <c r="X312" s="387">
        <v>0</v>
      </c>
      <c r="Y312" s="387">
        <v>0</v>
      </c>
      <c r="Z312" s="387">
        <v>0</v>
      </c>
      <c r="AA312" s="387">
        <v>0</v>
      </c>
      <c r="AB312" s="387">
        <v>0</v>
      </c>
      <c r="AC312" s="387">
        <v>41600000</v>
      </c>
      <c r="AD312" s="387">
        <v>0</v>
      </c>
      <c r="AE312" s="387">
        <v>41600000</v>
      </c>
      <c r="AF312" s="387">
        <v>0</v>
      </c>
      <c r="AG312" s="387">
        <v>0</v>
      </c>
      <c r="AH312" s="387">
        <v>21600000</v>
      </c>
      <c r="AI312" s="387">
        <v>21600000</v>
      </c>
      <c r="AJ312" s="387">
        <v>20000000</v>
      </c>
      <c r="AK312" s="387">
        <v>0</v>
      </c>
      <c r="AL312" s="278"/>
      <c r="AM312" s="182"/>
      <c r="AN312" s="182"/>
      <c r="AO312" s="182"/>
      <c r="AP312" s="182"/>
      <c r="AQ312"/>
      <c r="AR312" s="296" t="s">
        <v>427</v>
      </c>
      <c r="AS312" s="297" t="s">
        <v>428</v>
      </c>
      <c r="AT312" s="333">
        <v>1012965228</v>
      </c>
    </row>
    <row r="313" spans="1:47" s="4" customFormat="1" x14ac:dyDescent="0.25">
      <c r="A313" s="13" t="s">
        <v>483</v>
      </c>
      <c r="B313" s="1" t="s">
        <v>484</v>
      </c>
      <c r="C313" s="247"/>
      <c r="D313" s="182">
        <v>37500000</v>
      </c>
      <c r="E313" s="182">
        <v>0</v>
      </c>
      <c r="F313" s="182">
        <v>0</v>
      </c>
      <c r="G313" s="182">
        <v>0</v>
      </c>
      <c r="H313" s="182">
        <f t="shared" si="197"/>
        <v>37500000</v>
      </c>
      <c r="I313" s="182">
        <v>0</v>
      </c>
      <c r="J313" s="182">
        <v>30189873</v>
      </c>
      <c r="K313" s="182">
        <f t="shared" si="198"/>
        <v>7310127</v>
      </c>
      <c r="L313" s="182">
        <v>12371873</v>
      </c>
      <c r="M313" s="182">
        <v>12371873</v>
      </c>
      <c r="N313" s="182">
        <f t="shared" si="200"/>
        <v>17818000</v>
      </c>
      <c r="O313" s="182">
        <v>0</v>
      </c>
      <c r="P313" s="182">
        <v>37500000</v>
      </c>
      <c r="Q313" s="182">
        <f t="shared" si="201"/>
        <v>7310127</v>
      </c>
      <c r="R313" s="182">
        <f t="shared" si="199"/>
        <v>0</v>
      </c>
      <c r="S313" s="182">
        <f t="shared" si="202"/>
        <v>12371873</v>
      </c>
      <c r="T313"/>
      <c r="U313" s="335" t="s">
        <v>483</v>
      </c>
      <c r="V313" s="385" t="s">
        <v>484</v>
      </c>
      <c r="W313" s="387">
        <v>37500000</v>
      </c>
      <c r="X313" s="387">
        <v>0</v>
      </c>
      <c r="Y313" s="387">
        <v>0</v>
      </c>
      <c r="Z313" s="387">
        <v>0</v>
      </c>
      <c r="AA313" s="387">
        <v>0</v>
      </c>
      <c r="AB313" s="387">
        <v>0</v>
      </c>
      <c r="AC313" s="387">
        <v>21600000</v>
      </c>
      <c r="AD313" s="387">
        <v>0</v>
      </c>
      <c r="AE313" s="387">
        <v>21600000</v>
      </c>
      <c r="AF313" s="387">
        <v>0</v>
      </c>
      <c r="AG313" s="387">
        <v>0</v>
      </c>
      <c r="AH313" s="387">
        <v>21600000</v>
      </c>
      <c r="AI313" s="387">
        <v>21600000</v>
      </c>
      <c r="AJ313" s="387">
        <v>0</v>
      </c>
      <c r="AK313" s="387">
        <v>0</v>
      </c>
      <c r="AL313" s="278"/>
      <c r="AM313" s="182"/>
      <c r="AN313" s="182"/>
      <c r="AO313" s="182"/>
      <c r="AP313" s="182"/>
      <c r="AQ313"/>
      <c r="AR313" s="296"/>
      <c r="AS313" s="297"/>
      <c r="AT313" s="333"/>
    </row>
    <row r="314" spans="1:47" s="4" customFormat="1" x14ac:dyDescent="0.25">
      <c r="A314" s="13" t="s">
        <v>485</v>
      </c>
      <c r="B314" s="1" t="s">
        <v>486</v>
      </c>
      <c r="C314" s="247"/>
      <c r="D314" s="182">
        <f>+D315</f>
        <v>25000000</v>
      </c>
      <c r="E314" s="182">
        <v>0</v>
      </c>
      <c r="F314" s="182">
        <v>0</v>
      </c>
      <c r="G314" s="182">
        <v>0</v>
      </c>
      <c r="H314" s="182">
        <f t="shared" si="197"/>
        <v>25000000</v>
      </c>
      <c r="I314" s="182">
        <v>0</v>
      </c>
      <c r="J314" s="182">
        <v>0</v>
      </c>
      <c r="K314" s="182">
        <f t="shared" si="198"/>
        <v>25000000</v>
      </c>
      <c r="L314" s="182">
        <v>0</v>
      </c>
      <c r="M314" s="182">
        <v>0</v>
      </c>
      <c r="N314" s="182">
        <f t="shared" si="200"/>
        <v>0</v>
      </c>
      <c r="O314" s="182">
        <v>0</v>
      </c>
      <c r="P314" s="182">
        <v>0</v>
      </c>
      <c r="Q314" s="182">
        <f t="shared" si="201"/>
        <v>0</v>
      </c>
      <c r="R314" s="182">
        <f t="shared" si="199"/>
        <v>25000000</v>
      </c>
      <c r="S314" s="182">
        <f t="shared" si="202"/>
        <v>0</v>
      </c>
      <c r="T314"/>
      <c r="U314" s="335" t="s">
        <v>485</v>
      </c>
      <c r="V314" s="385" t="s">
        <v>486</v>
      </c>
      <c r="W314" s="387">
        <v>25000000</v>
      </c>
      <c r="X314" s="387">
        <v>0</v>
      </c>
      <c r="Y314" s="387">
        <v>0</v>
      </c>
      <c r="Z314" s="387">
        <v>0</v>
      </c>
      <c r="AA314" s="387">
        <v>0</v>
      </c>
      <c r="AB314" s="387">
        <v>0</v>
      </c>
      <c r="AC314" s="387">
        <v>20000000</v>
      </c>
      <c r="AD314" s="387">
        <v>0</v>
      </c>
      <c r="AE314" s="387">
        <v>20000000</v>
      </c>
      <c r="AF314" s="387">
        <v>0</v>
      </c>
      <c r="AG314" s="387">
        <v>0</v>
      </c>
      <c r="AH314" s="387">
        <v>0</v>
      </c>
      <c r="AI314" s="387">
        <v>0</v>
      </c>
      <c r="AJ314" s="387">
        <v>20000000</v>
      </c>
      <c r="AK314" s="387">
        <v>0</v>
      </c>
      <c r="AL314" s="278"/>
      <c r="AM314" s="182"/>
      <c r="AN314" s="182"/>
      <c r="AO314" s="182"/>
      <c r="AP314" s="182"/>
      <c r="AR314" s="296"/>
      <c r="AS314" s="297"/>
      <c r="AT314" s="333"/>
    </row>
    <row r="315" spans="1:47" x14ac:dyDescent="0.25">
      <c r="A315" s="13" t="s">
        <v>487</v>
      </c>
      <c r="B315" s="1" t="s">
        <v>488</v>
      </c>
      <c r="C315" s="247"/>
      <c r="D315" s="182">
        <v>25000000</v>
      </c>
      <c r="E315" s="182">
        <v>0</v>
      </c>
      <c r="F315" s="182">
        <v>0</v>
      </c>
      <c r="G315" s="182">
        <v>0</v>
      </c>
      <c r="H315" s="182">
        <f t="shared" si="197"/>
        <v>25000000</v>
      </c>
      <c r="I315" s="182">
        <v>0</v>
      </c>
      <c r="J315" s="182">
        <v>0</v>
      </c>
      <c r="K315" s="182">
        <f t="shared" si="198"/>
        <v>25000000</v>
      </c>
      <c r="L315" s="182">
        <v>0</v>
      </c>
      <c r="M315" s="182">
        <v>0</v>
      </c>
      <c r="N315" s="182">
        <f t="shared" si="200"/>
        <v>0</v>
      </c>
      <c r="O315" s="182">
        <v>0</v>
      </c>
      <c r="P315" s="182">
        <v>0</v>
      </c>
      <c r="Q315" s="182">
        <f t="shared" si="201"/>
        <v>0</v>
      </c>
      <c r="R315" s="182">
        <f t="shared" si="199"/>
        <v>25000000</v>
      </c>
      <c r="S315" s="182">
        <f t="shared" si="202"/>
        <v>0</v>
      </c>
      <c r="U315" s="335" t="s">
        <v>487</v>
      </c>
      <c r="V315" s="385" t="s">
        <v>488</v>
      </c>
      <c r="W315" s="387">
        <v>25000000</v>
      </c>
      <c r="X315" s="387">
        <v>0</v>
      </c>
      <c r="Y315" s="387">
        <v>0</v>
      </c>
      <c r="Z315" s="387">
        <v>0</v>
      </c>
      <c r="AA315" s="387">
        <v>0</v>
      </c>
      <c r="AB315" s="387">
        <v>53763366.740000002</v>
      </c>
      <c r="AC315" s="387">
        <v>343882954.26499999</v>
      </c>
      <c r="AD315" s="387">
        <v>48140799.960000001</v>
      </c>
      <c r="AE315" s="387">
        <v>295742154.30500001</v>
      </c>
      <c r="AF315" s="387">
        <v>30483719.960000001</v>
      </c>
      <c r="AG315" s="387">
        <v>17657080</v>
      </c>
      <c r="AH315" s="387">
        <v>100914419.96000001</v>
      </c>
      <c r="AI315" s="387">
        <v>52773620.000000007</v>
      </c>
      <c r="AJ315" s="387">
        <v>242968534.30499998</v>
      </c>
      <c r="AK315" s="387">
        <v>0</v>
      </c>
      <c r="AL315" s="10"/>
      <c r="AM315" s="10">
        <f t="shared" si="183"/>
        <v>0</v>
      </c>
      <c r="AN315" s="10">
        <f t="shared" si="183"/>
        <v>0</v>
      </c>
      <c r="AO315" s="10">
        <f t="shared" si="183"/>
        <v>0</v>
      </c>
      <c r="AP315" s="10"/>
      <c r="AQ315" s="4"/>
      <c r="AR315" s="294" t="s">
        <v>433</v>
      </c>
      <c r="AS315" s="295" t="s">
        <v>434</v>
      </c>
      <c r="AT315" s="332">
        <f t="shared" ref="AT315" si="204">+AT316+AT318</f>
        <v>1523158382.98</v>
      </c>
    </row>
    <row r="316" spans="1:47" s="4" customFormat="1" x14ac:dyDescent="0.25">
      <c r="A316" s="14" t="s">
        <v>489</v>
      </c>
      <c r="B316" s="9" t="s">
        <v>490</v>
      </c>
      <c r="C316" s="10">
        <f>+C317+C318</f>
        <v>11274144</v>
      </c>
      <c r="D316" s="10">
        <f>+D317+D318</f>
        <v>41600000</v>
      </c>
      <c r="E316" s="10">
        <f t="shared" ref="E316:AO346" si="205">+E317+E318</f>
        <v>0</v>
      </c>
      <c r="F316" s="10">
        <f t="shared" si="205"/>
        <v>0</v>
      </c>
      <c r="G316" s="10">
        <f t="shared" si="205"/>
        <v>0</v>
      </c>
      <c r="H316" s="10">
        <f t="shared" si="197"/>
        <v>41600000</v>
      </c>
      <c r="I316" s="10">
        <f t="shared" si="205"/>
        <v>0</v>
      </c>
      <c r="J316" s="10">
        <f t="shared" si="205"/>
        <v>0</v>
      </c>
      <c r="K316" s="10">
        <f t="shared" si="198"/>
        <v>41600000</v>
      </c>
      <c r="L316" s="10">
        <f t="shared" si="205"/>
        <v>0</v>
      </c>
      <c r="M316" s="10">
        <f t="shared" si="205"/>
        <v>0</v>
      </c>
      <c r="N316" s="10">
        <f t="shared" si="200"/>
        <v>0</v>
      </c>
      <c r="O316" s="10">
        <f t="shared" si="205"/>
        <v>0</v>
      </c>
      <c r="P316" s="10">
        <f t="shared" si="205"/>
        <v>21600000</v>
      </c>
      <c r="Q316" s="10">
        <f t="shared" si="205"/>
        <v>21600000</v>
      </c>
      <c r="R316" s="10">
        <f t="shared" si="199"/>
        <v>20000000</v>
      </c>
      <c r="S316" s="10">
        <f t="shared" si="205"/>
        <v>0</v>
      </c>
      <c r="T316" s="10">
        <f t="shared" si="205"/>
        <v>0</v>
      </c>
      <c r="U316" s="335" t="s">
        <v>489</v>
      </c>
      <c r="V316" s="385" t="s">
        <v>490</v>
      </c>
      <c r="W316" s="387">
        <v>41600000</v>
      </c>
      <c r="X316" s="387">
        <v>0</v>
      </c>
      <c r="Y316" s="387">
        <v>0</v>
      </c>
      <c r="Z316" s="387">
        <v>0</v>
      </c>
      <c r="AA316" s="387">
        <v>0</v>
      </c>
      <c r="AB316" s="387">
        <v>38763366.740000002</v>
      </c>
      <c r="AC316" s="387">
        <v>151465097.26500002</v>
      </c>
      <c r="AD316" s="387">
        <v>38386799.960000001</v>
      </c>
      <c r="AE316" s="387">
        <v>113078297.30500001</v>
      </c>
      <c r="AF316" s="387">
        <v>25243719.960000001</v>
      </c>
      <c r="AG316" s="387">
        <v>13143080</v>
      </c>
      <c r="AH316" s="387">
        <v>44460419.960000001</v>
      </c>
      <c r="AI316" s="387">
        <v>6073620</v>
      </c>
      <c r="AJ316" s="387">
        <v>107004677.30500001</v>
      </c>
      <c r="AK316" s="387">
        <v>0</v>
      </c>
      <c r="AL316" s="10"/>
      <c r="AM316" s="10">
        <f t="shared" si="185"/>
        <v>0</v>
      </c>
      <c r="AN316" s="10">
        <f t="shared" si="185"/>
        <v>0</v>
      </c>
      <c r="AO316" s="10">
        <f t="shared" si="185"/>
        <v>0</v>
      </c>
      <c r="AP316" s="10"/>
      <c r="AQ316"/>
      <c r="AR316" s="294" t="s">
        <v>435</v>
      </c>
      <c r="AS316" s="295" t="s">
        <v>436</v>
      </c>
      <c r="AT316" s="332">
        <f t="shared" ref="AT316" si="206">+AT317</f>
        <v>1521658382.98</v>
      </c>
      <c r="AU316"/>
    </row>
    <row r="317" spans="1:47" s="4" customFormat="1" x14ac:dyDescent="0.25">
      <c r="A317" s="13" t="s">
        <v>491</v>
      </c>
      <c r="B317" s="1" t="s">
        <v>492</v>
      </c>
      <c r="C317" s="247">
        <v>10774144</v>
      </c>
      <c r="D317" s="182">
        <v>21600000</v>
      </c>
      <c r="E317" s="182">
        <v>0</v>
      </c>
      <c r="F317" s="182">
        <v>0</v>
      </c>
      <c r="G317" s="182">
        <v>0</v>
      </c>
      <c r="H317" s="182">
        <f t="shared" si="197"/>
        <v>21600000</v>
      </c>
      <c r="I317" s="182">
        <v>0</v>
      </c>
      <c r="J317" s="182">
        <v>0</v>
      </c>
      <c r="K317" s="182">
        <f t="shared" si="198"/>
        <v>21600000</v>
      </c>
      <c r="L317" s="182">
        <v>0</v>
      </c>
      <c r="M317" s="182">
        <v>0</v>
      </c>
      <c r="N317" s="182">
        <f t="shared" si="200"/>
        <v>0</v>
      </c>
      <c r="O317" s="182">
        <v>0</v>
      </c>
      <c r="P317" s="182">
        <v>21600000</v>
      </c>
      <c r="Q317" s="182">
        <f t="shared" si="201"/>
        <v>21600000</v>
      </c>
      <c r="R317" s="182">
        <f t="shared" si="199"/>
        <v>0</v>
      </c>
      <c r="S317" s="182">
        <f t="shared" si="202"/>
        <v>0</v>
      </c>
      <c r="T317"/>
      <c r="U317" s="335" t="s">
        <v>491</v>
      </c>
      <c r="V317" s="385" t="s">
        <v>492</v>
      </c>
      <c r="W317" s="387">
        <v>21600000</v>
      </c>
      <c r="X317" s="387">
        <v>0</v>
      </c>
      <c r="Y317" s="387">
        <v>0</v>
      </c>
      <c r="Z317" s="387">
        <v>0</v>
      </c>
      <c r="AA317" s="387">
        <v>0</v>
      </c>
      <c r="AB317" s="387">
        <v>0</v>
      </c>
      <c r="AC317" s="387">
        <v>1000000</v>
      </c>
      <c r="AD317" s="387">
        <v>0</v>
      </c>
      <c r="AE317" s="387">
        <v>1000000</v>
      </c>
      <c r="AF317" s="387">
        <v>0</v>
      </c>
      <c r="AG317" s="387">
        <v>0</v>
      </c>
      <c r="AH317" s="387">
        <v>0</v>
      </c>
      <c r="AI317" s="387">
        <v>0</v>
      </c>
      <c r="AJ317" s="387">
        <v>1000000</v>
      </c>
      <c r="AK317" s="387">
        <v>0</v>
      </c>
      <c r="AL317" s="278"/>
      <c r="AM317" s="182"/>
      <c r="AN317" s="182"/>
      <c r="AO317" s="182"/>
      <c r="AP317" s="182"/>
      <c r="AQ317"/>
      <c r="AR317" s="296" t="s">
        <v>437</v>
      </c>
      <c r="AS317" s="297" t="s">
        <v>438</v>
      </c>
      <c r="AT317" s="333">
        <v>1521658382.98</v>
      </c>
      <c r="AU317"/>
    </row>
    <row r="318" spans="1:47" s="4" customFormat="1" x14ac:dyDescent="0.25">
      <c r="A318" s="13" t="s">
        <v>493</v>
      </c>
      <c r="B318" s="1" t="s">
        <v>494</v>
      </c>
      <c r="C318" s="247">
        <v>500000</v>
      </c>
      <c r="D318" s="182">
        <v>20000000</v>
      </c>
      <c r="E318" s="182">
        <v>0</v>
      </c>
      <c r="F318" s="182">
        <v>0</v>
      </c>
      <c r="G318" s="182">
        <v>0</v>
      </c>
      <c r="H318" s="182">
        <f t="shared" si="197"/>
        <v>20000000</v>
      </c>
      <c r="I318" s="182">
        <v>0</v>
      </c>
      <c r="J318" s="182">
        <v>0</v>
      </c>
      <c r="K318" s="182">
        <f t="shared" si="198"/>
        <v>20000000</v>
      </c>
      <c r="L318" s="182">
        <v>0</v>
      </c>
      <c r="M318" s="182">
        <v>0</v>
      </c>
      <c r="N318" s="182">
        <f t="shared" si="200"/>
        <v>0</v>
      </c>
      <c r="O318" s="182">
        <v>0</v>
      </c>
      <c r="P318" s="182">
        <v>0</v>
      </c>
      <c r="Q318" s="182">
        <f t="shared" si="201"/>
        <v>0</v>
      </c>
      <c r="R318" s="182">
        <f t="shared" si="199"/>
        <v>20000000</v>
      </c>
      <c r="S318" s="182">
        <f t="shared" si="202"/>
        <v>0</v>
      </c>
      <c r="T318"/>
      <c r="U318" s="335" t="s">
        <v>493</v>
      </c>
      <c r="V318" s="385" t="s">
        <v>494</v>
      </c>
      <c r="W318" s="387">
        <v>20000000</v>
      </c>
      <c r="X318" s="387">
        <v>0</v>
      </c>
      <c r="Y318" s="387">
        <v>0</v>
      </c>
      <c r="Z318" s="387">
        <v>0</v>
      </c>
      <c r="AA318" s="387">
        <v>0</v>
      </c>
      <c r="AB318" s="387">
        <v>10000000</v>
      </c>
      <c r="AC318" s="387">
        <v>11000000</v>
      </c>
      <c r="AD318" s="387">
        <v>1500000</v>
      </c>
      <c r="AE318" s="387">
        <v>9500000</v>
      </c>
      <c r="AF318" s="387">
        <v>0</v>
      </c>
      <c r="AG318" s="387">
        <v>1500000</v>
      </c>
      <c r="AH318" s="387">
        <v>1500000</v>
      </c>
      <c r="AI318" s="387">
        <v>0</v>
      </c>
      <c r="AJ318" s="387">
        <v>9500000</v>
      </c>
      <c r="AK318" s="387">
        <v>0</v>
      </c>
      <c r="AL318" s="10"/>
      <c r="AM318" s="10">
        <f t="shared" si="186"/>
        <v>0</v>
      </c>
      <c r="AN318" s="10">
        <f t="shared" si="186"/>
        <v>0</v>
      </c>
      <c r="AO318" s="10">
        <f t="shared" si="186"/>
        <v>0</v>
      </c>
      <c r="AP318" s="10"/>
      <c r="AR318" s="294" t="s">
        <v>439</v>
      </c>
      <c r="AS318" s="295" t="s">
        <v>440</v>
      </c>
      <c r="AT318" s="332">
        <f t="shared" ref="AT318" si="207">+AT319</f>
        <v>1500000</v>
      </c>
      <c r="AU318"/>
    </row>
    <row r="319" spans="1:47" x14ac:dyDescent="0.25">
      <c r="A319" s="14" t="s">
        <v>495</v>
      </c>
      <c r="B319" s="9" t="s">
        <v>496</v>
      </c>
      <c r="C319" s="10">
        <f>+C320+C326+C329</f>
        <v>302725527</v>
      </c>
      <c r="D319" s="10">
        <f>+D320+D326+D329</f>
        <v>290119587.52499998</v>
      </c>
      <c r="E319" s="10">
        <f t="shared" ref="E319:T319" si="208">+E320+E326+E329</f>
        <v>0</v>
      </c>
      <c r="F319" s="10">
        <f t="shared" si="208"/>
        <v>0</v>
      </c>
      <c r="G319" s="10">
        <f t="shared" si="208"/>
        <v>0</v>
      </c>
      <c r="H319" s="10">
        <f t="shared" si="197"/>
        <v>290119587.52499998</v>
      </c>
      <c r="I319" s="10">
        <f t="shared" si="208"/>
        <v>5322440</v>
      </c>
      <c r="J319" s="10">
        <f t="shared" si="208"/>
        <v>37733199.960000001</v>
      </c>
      <c r="K319" s="10">
        <f t="shared" si="198"/>
        <v>252386387.56499997</v>
      </c>
      <c r="L319" s="10">
        <f t="shared" si="208"/>
        <v>5322440</v>
      </c>
      <c r="M319" s="10">
        <f t="shared" si="208"/>
        <v>28071719.960000001</v>
      </c>
      <c r="N319" s="10">
        <f t="shared" si="200"/>
        <v>9661480</v>
      </c>
      <c r="O319" s="10">
        <f t="shared" si="208"/>
        <v>5322440</v>
      </c>
      <c r="P319" s="10">
        <f t="shared" si="208"/>
        <v>37881719.960000001</v>
      </c>
      <c r="Q319" s="10">
        <f t="shared" si="208"/>
        <v>148520</v>
      </c>
      <c r="R319" s="10">
        <f t="shared" si="199"/>
        <v>252237867.56499997</v>
      </c>
      <c r="S319" s="10">
        <f t="shared" si="208"/>
        <v>28071719.960000001</v>
      </c>
      <c r="T319" s="10">
        <f t="shared" si="208"/>
        <v>0</v>
      </c>
      <c r="U319" s="335" t="s">
        <v>495</v>
      </c>
      <c r="V319" s="385" t="s">
        <v>496</v>
      </c>
      <c r="W319" s="387">
        <v>290119587.52499998</v>
      </c>
      <c r="X319" s="387">
        <v>0</v>
      </c>
      <c r="Y319" s="387">
        <v>0</v>
      </c>
      <c r="Z319" s="387">
        <v>0</v>
      </c>
      <c r="AA319" s="387">
        <v>0</v>
      </c>
      <c r="AB319" s="387">
        <v>0</v>
      </c>
      <c r="AC319" s="387">
        <v>21000000</v>
      </c>
      <c r="AD319" s="387">
        <v>3782800</v>
      </c>
      <c r="AE319" s="387">
        <v>17217200</v>
      </c>
      <c r="AF319" s="387">
        <v>3610000</v>
      </c>
      <c r="AG319" s="387">
        <v>172800</v>
      </c>
      <c r="AH319" s="387">
        <v>3782800</v>
      </c>
      <c r="AI319" s="387">
        <v>0</v>
      </c>
      <c r="AJ319" s="387">
        <v>17217200</v>
      </c>
      <c r="AK319" s="387">
        <v>0</v>
      </c>
      <c r="AL319" s="278"/>
      <c r="AM319" s="182"/>
      <c r="AN319" s="182"/>
      <c r="AO319" s="182"/>
      <c r="AP319" s="182"/>
      <c r="AQ319" s="4"/>
      <c r="AR319" s="300" t="s">
        <v>441</v>
      </c>
      <c r="AS319" s="297" t="s">
        <v>442</v>
      </c>
      <c r="AT319" s="333">
        <v>1500000</v>
      </c>
    </row>
    <row r="320" spans="1:47" s="4" customFormat="1" x14ac:dyDescent="0.25">
      <c r="A320" s="14" t="s">
        <v>497</v>
      </c>
      <c r="B320" s="9" t="s">
        <v>498</v>
      </c>
      <c r="C320" s="10">
        <f>+C321+C322+C323+C324+C325</f>
        <v>247914758</v>
      </c>
      <c r="D320" s="10">
        <f>+D321+D322+D323+D324+D325</f>
        <v>112701730.52500001</v>
      </c>
      <c r="E320" s="10">
        <f t="shared" ref="E320:AO350" si="209">+E321+E322+E323+E324+E325</f>
        <v>0</v>
      </c>
      <c r="F320" s="10">
        <f t="shared" si="209"/>
        <v>0</v>
      </c>
      <c r="G320" s="10">
        <f t="shared" si="209"/>
        <v>0</v>
      </c>
      <c r="H320" s="10">
        <f t="shared" si="197"/>
        <v>112701730.52500001</v>
      </c>
      <c r="I320" s="10">
        <f t="shared" si="209"/>
        <v>4842440</v>
      </c>
      <c r="J320" s="10">
        <f t="shared" si="209"/>
        <v>32493199.960000001</v>
      </c>
      <c r="K320" s="10">
        <f t="shared" si="198"/>
        <v>80208530.564999998</v>
      </c>
      <c r="L320" s="10">
        <f t="shared" si="209"/>
        <v>4842440</v>
      </c>
      <c r="M320" s="10">
        <f t="shared" si="209"/>
        <v>24831719.960000001</v>
      </c>
      <c r="N320" s="10">
        <f t="shared" si="200"/>
        <v>7661480</v>
      </c>
      <c r="O320" s="10">
        <f t="shared" si="209"/>
        <v>4842440</v>
      </c>
      <c r="P320" s="10">
        <f t="shared" si="209"/>
        <v>32641719.960000001</v>
      </c>
      <c r="Q320" s="10">
        <f t="shared" si="209"/>
        <v>148520</v>
      </c>
      <c r="R320" s="10">
        <f t="shared" si="199"/>
        <v>80060010.564999998</v>
      </c>
      <c r="S320" s="10">
        <f t="shared" si="209"/>
        <v>24831719.960000001</v>
      </c>
      <c r="T320" s="10">
        <f t="shared" si="209"/>
        <v>0</v>
      </c>
      <c r="U320" s="335" t="s">
        <v>497</v>
      </c>
      <c r="V320" s="385" t="s">
        <v>498</v>
      </c>
      <c r="W320" s="387">
        <v>112701730.52500001</v>
      </c>
      <c r="X320" s="387">
        <v>0</v>
      </c>
      <c r="Y320" s="387">
        <v>0</v>
      </c>
      <c r="Z320" s="387">
        <v>0</v>
      </c>
      <c r="AA320" s="387">
        <v>0</v>
      </c>
      <c r="AB320" s="387">
        <v>13763366.74</v>
      </c>
      <c r="AC320" s="387">
        <v>40033559.265000001</v>
      </c>
      <c r="AD320" s="387">
        <v>21822699.960000001</v>
      </c>
      <c r="AE320" s="387">
        <v>18210859.305</v>
      </c>
      <c r="AF320" s="387">
        <v>16161219.960000001</v>
      </c>
      <c r="AG320" s="387">
        <v>5661480</v>
      </c>
      <c r="AH320" s="387">
        <v>21971219.960000001</v>
      </c>
      <c r="AI320" s="387">
        <v>148520</v>
      </c>
      <c r="AJ320" s="387">
        <v>18062339.305</v>
      </c>
      <c r="AK320" s="387">
        <v>0</v>
      </c>
      <c r="AL320" s="10"/>
      <c r="AM320" s="10">
        <f t="shared" si="188"/>
        <v>0</v>
      </c>
      <c r="AN320" s="10">
        <f t="shared" si="188"/>
        <v>0</v>
      </c>
      <c r="AO320" s="10">
        <f t="shared" si="188"/>
        <v>0</v>
      </c>
      <c r="AP320" s="10"/>
      <c r="AQ320"/>
      <c r="AR320" s="294" t="s">
        <v>443</v>
      </c>
      <c r="AS320" s="295" t="s">
        <v>444</v>
      </c>
      <c r="AT320" s="332">
        <f t="shared" ref="AT320" si="210">+AT321</f>
        <v>192532905</v>
      </c>
      <c r="AU320"/>
    </row>
    <row r="321" spans="1:47" s="4" customFormat="1" ht="30" x14ac:dyDescent="0.25">
      <c r="A321" s="13" t="s">
        <v>499</v>
      </c>
      <c r="B321" s="41" t="s">
        <v>500</v>
      </c>
      <c r="C321" s="358">
        <v>16162561</v>
      </c>
      <c r="D321" s="182">
        <v>1000000</v>
      </c>
      <c r="E321" s="182">
        <v>0</v>
      </c>
      <c r="F321" s="182">
        <v>0</v>
      </c>
      <c r="G321" s="182">
        <v>0</v>
      </c>
      <c r="H321" s="182">
        <f t="shared" si="197"/>
        <v>1000000</v>
      </c>
      <c r="I321" s="182">
        <v>0</v>
      </c>
      <c r="J321" s="182">
        <v>0</v>
      </c>
      <c r="K321" s="182">
        <f t="shared" si="198"/>
        <v>1000000</v>
      </c>
      <c r="L321" s="182">
        <v>0</v>
      </c>
      <c r="M321" s="182">
        <v>0</v>
      </c>
      <c r="N321" s="182">
        <f t="shared" si="200"/>
        <v>0</v>
      </c>
      <c r="O321" s="182">
        <v>0</v>
      </c>
      <c r="P321" s="182">
        <v>0</v>
      </c>
      <c r="Q321" s="182">
        <f t="shared" si="201"/>
        <v>0</v>
      </c>
      <c r="R321" s="182">
        <f t="shared" si="199"/>
        <v>1000000</v>
      </c>
      <c r="S321" s="182">
        <f t="shared" si="202"/>
        <v>0</v>
      </c>
      <c r="T321"/>
      <c r="U321" s="335" t="s">
        <v>499</v>
      </c>
      <c r="V321" s="385" t="s">
        <v>500</v>
      </c>
      <c r="W321" s="387">
        <v>1000000</v>
      </c>
      <c r="X321" s="387">
        <v>0</v>
      </c>
      <c r="Y321" s="387">
        <v>0</v>
      </c>
      <c r="Z321" s="387">
        <v>0</v>
      </c>
      <c r="AA321" s="387">
        <v>0</v>
      </c>
      <c r="AB321" s="387">
        <v>15000000</v>
      </c>
      <c r="AC321" s="387">
        <v>78431538</v>
      </c>
      <c r="AD321" s="387">
        <v>11281300</v>
      </c>
      <c r="AE321" s="387">
        <v>67150238</v>
      </c>
      <c r="AF321" s="387">
        <v>5472500</v>
      </c>
      <c r="AG321" s="387">
        <v>5808800</v>
      </c>
      <c r="AH321" s="387">
        <v>17206400</v>
      </c>
      <c r="AI321" s="387">
        <v>5925100</v>
      </c>
      <c r="AJ321" s="387">
        <v>61225138</v>
      </c>
      <c r="AK321" s="387">
        <v>0</v>
      </c>
      <c r="AL321" s="278"/>
      <c r="AM321" s="182"/>
      <c r="AN321" s="182"/>
      <c r="AO321" s="182"/>
      <c r="AP321" s="182"/>
      <c r="AR321" s="296" t="s">
        <v>1738</v>
      </c>
      <c r="AS321" s="297" t="s">
        <v>1279</v>
      </c>
      <c r="AT321" s="333">
        <v>192532905</v>
      </c>
      <c r="AU321" s="281"/>
    </row>
    <row r="322" spans="1:47" ht="30" x14ac:dyDescent="0.25">
      <c r="A322" s="13" t="s">
        <v>501</v>
      </c>
      <c r="B322" s="41" t="s">
        <v>502</v>
      </c>
      <c r="C322" s="358">
        <v>9986643</v>
      </c>
      <c r="D322" s="182">
        <v>1000000</v>
      </c>
      <c r="E322" s="182">
        <v>0</v>
      </c>
      <c r="F322" s="182">
        <v>0</v>
      </c>
      <c r="G322" s="182">
        <v>0</v>
      </c>
      <c r="H322" s="182">
        <f t="shared" si="197"/>
        <v>1000000</v>
      </c>
      <c r="I322" s="182">
        <v>0</v>
      </c>
      <c r="J322" s="182">
        <v>0</v>
      </c>
      <c r="K322" s="182">
        <f t="shared" si="198"/>
        <v>1000000</v>
      </c>
      <c r="L322" s="182">
        <v>0</v>
      </c>
      <c r="M322" s="182">
        <v>0</v>
      </c>
      <c r="N322" s="182">
        <f t="shared" si="200"/>
        <v>0</v>
      </c>
      <c r="O322" s="182">
        <v>0</v>
      </c>
      <c r="P322" s="182">
        <v>0</v>
      </c>
      <c r="Q322" s="182">
        <f t="shared" si="201"/>
        <v>0</v>
      </c>
      <c r="R322" s="182">
        <f t="shared" si="199"/>
        <v>1000000</v>
      </c>
      <c r="S322" s="182">
        <f t="shared" si="202"/>
        <v>0</v>
      </c>
      <c r="U322" s="335" t="s">
        <v>501</v>
      </c>
      <c r="V322" s="385" t="s">
        <v>502</v>
      </c>
      <c r="W322" s="387">
        <v>1000000</v>
      </c>
      <c r="X322" s="387">
        <v>0</v>
      </c>
      <c r="Y322" s="387">
        <v>0</v>
      </c>
      <c r="Z322" s="387">
        <v>0</v>
      </c>
      <c r="AA322" s="387">
        <v>0</v>
      </c>
      <c r="AB322" s="387">
        <v>15000000</v>
      </c>
      <c r="AC322" s="387">
        <v>152417857</v>
      </c>
      <c r="AD322" s="387">
        <v>6494000</v>
      </c>
      <c r="AE322" s="387">
        <v>145923857</v>
      </c>
      <c r="AF322" s="387">
        <v>1980000</v>
      </c>
      <c r="AG322" s="387">
        <v>4514000</v>
      </c>
      <c r="AH322" s="387">
        <v>32194000</v>
      </c>
      <c r="AI322" s="387">
        <v>25700000</v>
      </c>
      <c r="AJ322" s="387">
        <v>120223857</v>
      </c>
      <c r="AK322" s="387">
        <v>0</v>
      </c>
      <c r="AL322" s="278"/>
      <c r="AM322" s="182"/>
      <c r="AN322" s="182"/>
      <c r="AO322" s="182"/>
      <c r="AP322" s="182"/>
      <c r="AQ322" s="4"/>
      <c r="AR322" s="296"/>
      <c r="AS322" s="297"/>
      <c r="AT322" s="333"/>
      <c r="AU322" s="281"/>
    </row>
    <row r="323" spans="1:47" s="4" customFormat="1" ht="30" x14ac:dyDescent="0.25">
      <c r="A323" s="13" t="s">
        <v>503</v>
      </c>
      <c r="B323" s="41" t="s">
        <v>504</v>
      </c>
      <c r="C323" s="358">
        <v>6683100</v>
      </c>
      <c r="D323" s="182">
        <v>21000000</v>
      </c>
      <c r="E323" s="182">
        <v>0</v>
      </c>
      <c r="F323" s="182">
        <v>0</v>
      </c>
      <c r="G323" s="182">
        <v>0</v>
      </c>
      <c r="H323" s="182">
        <f t="shared" si="197"/>
        <v>21000000</v>
      </c>
      <c r="I323" s="182">
        <v>0</v>
      </c>
      <c r="J323" s="182">
        <v>3610000</v>
      </c>
      <c r="K323" s="182">
        <f t="shared" si="198"/>
        <v>17390000</v>
      </c>
      <c r="L323" s="182">
        <v>0</v>
      </c>
      <c r="M323" s="182">
        <v>3610000</v>
      </c>
      <c r="N323" s="182">
        <f t="shared" si="200"/>
        <v>0</v>
      </c>
      <c r="O323" s="182">
        <v>0</v>
      </c>
      <c r="P323" s="182">
        <v>3610000</v>
      </c>
      <c r="Q323" s="182">
        <f t="shared" si="201"/>
        <v>0</v>
      </c>
      <c r="R323" s="182">
        <f t="shared" si="199"/>
        <v>17390000</v>
      </c>
      <c r="S323" s="182">
        <f t="shared" si="202"/>
        <v>3610000</v>
      </c>
      <c r="T323"/>
      <c r="U323" s="335" t="s">
        <v>503</v>
      </c>
      <c r="V323" s="385" t="s">
        <v>504</v>
      </c>
      <c r="W323" s="387">
        <v>21000000</v>
      </c>
      <c r="X323" s="387">
        <v>0</v>
      </c>
      <c r="Y323" s="387">
        <v>0</v>
      </c>
      <c r="Z323" s="387">
        <v>0</v>
      </c>
      <c r="AA323" s="387">
        <v>0</v>
      </c>
      <c r="AB323" s="387">
        <v>0</v>
      </c>
      <c r="AC323" s="387">
        <v>99417857</v>
      </c>
      <c r="AD323" s="387">
        <v>0</v>
      </c>
      <c r="AE323" s="387">
        <v>99417857</v>
      </c>
      <c r="AF323" s="387">
        <v>0</v>
      </c>
      <c r="AG323" s="387">
        <v>0</v>
      </c>
      <c r="AH323" s="387">
        <v>0</v>
      </c>
      <c r="AI323" s="387">
        <v>0</v>
      </c>
      <c r="AJ323" s="387">
        <v>99417857</v>
      </c>
      <c r="AK323" s="387">
        <v>0</v>
      </c>
      <c r="AL323" s="6"/>
      <c r="AM323" s="6">
        <f>+AM324+AM326+AM336+AM340+AM346+AM349+AM365</f>
        <v>0</v>
      </c>
      <c r="AN323" s="6">
        <f>+AN324+AN326+AN336+AN340+AN346+AN349+AN365</f>
        <v>0</v>
      </c>
      <c r="AO323" s="6">
        <f>+AO324+AO326+AO336+AO340+AO346+AO349+AO365</f>
        <v>0</v>
      </c>
      <c r="AP323" s="6"/>
      <c r="AR323" s="294" t="s">
        <v>447</v>
      </c>
      <c r="AS323" s="295" t="s">
        <v>448</v>
      </c>
      <c r="AT323" s="332">
        <f>+AT324+AT326+AT336+AT340+AT346+AT349+AT365</f>
        <v>6123172589</v>
      </c>
      <c r="AU323"/>
    </row>
    <row r="324" spans="1:47" ht="30" x14ac:dyDescent="0.25">
      <c r="A324" s="13" t="s">
        <v>505</v>
      </c>
      <c r="B324" s="41" t="s">
        <v>506</v>
      </c>
      <c r="C324" s="358">
        <v>131615000</v>
      </c>
      <c r="D324" s="182">
        <v>26270192.524999999</v>
      </c>
      <c r="E324" s="182">
        <v>0</v>
      </c>
      <c r="F324" s="182">
        <v>0</v>
      </c>
      <c r="G324" s="182">
        <v>0</v>
      </c>
      <c r="H324" s="182">
        <f t="shared" si="197"/>
        <v>26270192.524999999</v>
      </c>
      <c r="I324" s="182">
        <v>2829940</v>
      </c>
      <c r="J324" s="182">
        <v>21410699.960000001</v>
      </c>
      <c r="K324" s="182">
        <f t="shared" si="198"/>
        <v>4859492.5649999976</v>
      </c>
      <c r="L324" s="182">
        <v>2829940</v>
      </c>
      <c r="M324" s="182">
        <v>15749219.960000001</v>
      </c>
      <c r="N324" s="182">
        <f t="shared" si="200"/>
        <v>5661480</v>
      </c>
      <c r="O324" s="182">
        <v>2829940</v>
      </c>
      <c r="P324" s="182">
        <v>21559219.960000001</v>
      </c>
      <c r="Q324" s="182">
        <f t="shared" si="201"/>
        <v>148520</v>
      </c>
      <c r="R324" s="182">
        <f t="shared" si="199"/>
        <v>4710972.5649999976</v>
      </c>
      <c r="S324" s="182">
        <f t="shared" si="202"/>
        <v>15749219.960000001</v>
      </c>
      <c r="U324" s="335" t="s">
        <v>505</v>
      </c>
      <c r="V324" s="385" t="s">
        <v>506</v>
      </c>
      <c r="W324" s="387">
        <v>26270192.524999999</v>
      </c>
      <c r="X324" s="387">
        <v>0</v>
      </c>
      <c r="Y324" s="387">
        <v>0</v>
      </c>
      <c r="Z324" s="387">
        <v>0</v>
      </c>
      <c r="AA324" s="387">
        <v>0</v>
      </c>
      <c r="AB324" s="387">
        <v>15000000</v>
      </c>
      <c r="AC324" s="387">
        <v>53000000</v>
      </c>
      <c r="AD324" s="387">
        <v>6494000</v>
      </c>
      <c r="AE324" s="387">
        <v>46506000</v>
      </c>
      <c r="AF324" s="387">
        <v>1980000</v>
      </c>
      <c r="AG324" s="387">
        <v>4514000</v>
      </c>
      <c r="AH324" s="387">
        <v>32194000</v>
      </c>
      <c r="AI324" s="387">
        <v>25700000</v>
      </c>
      <c r="AJ324" s="387">
        <v>20806000</v>
      </c>
      <c r="AK324" s="387">
        <v>0</v>
      </c>
      <c r="AL324" s="10"/>
      <c r="AM324" s="10">
        <f t="shared" si="191"/>
        <v>0</v>
      </c>
      <c r="AN324" s="10">
        <f t="shared" si="191"/>
        <v>0</v>
      </c>
      <c r="AO324" s="10">
        <f t="shared" si="191"/>
        <v>0</v>
      </c>
      <c r="AP324" s="10"/>
      <c r="AR324" s="294" t="s">
        <v>449</v>
      </c>
      <c r="AS324" s="295" t="s">
        <v>450</v>
      </c>
      <c r="AT324" s="332">
        <f t="shared" ref="AT324" si="211">+AT325</f>
        <v>747054440</v>
      </c>
    </row>
    <row r="325" spans="1:47" s="4" customFormat="1" ht="30" x14ac:dyDescent="0.25">
      <c r="A325" s="13" t="s">
        <v>507</v>
      </c>
      <c r="B325" s="41" t="s">
        <v>508</v>
      </c>
      <c r="C325" s="358">
        <v>83467454</v>
      </c>
      <c r="D325" s="182">
        <v>63431538</v>
      </c>
      <c r="E325" s="182">
        <v>0</v>
      </c>
      <c r="F325" s="182">
        <v>0</v>
      </c>
      <c r="G325" s="182">
        <v>0</v>
      </c>
      <c r="H325" s="182">
        <f t="shared" si="197"/>
        <v>63431538</v>
      </c>
      <c r="I325" s="182">
        <v>2012500</v>
      </c>
      <c r="J325" s="182">
        <v>7472500</v>
      </c>
      <c r="K325" s="182">
        <f t="shared" si="198"/>
        <v>55959038</v>
      </c>
      <c r="L325" s="182">
        <v>2012500</v>
      </c>
      <c r="M325" s="182">
        <v>5472500</v>
      </c>
      <c r="N325" s="182">
        <f t="shared" si="200"/>
        <v>2000000</v>
      </c>
      <c r="O325" s="182">
        <v>2012500</v>
      </c>
      <c r="P325" s="182">
        <v>7472500</v>
      </c>
      <c r="Q325" s="182">
        <f t="shared" si="201"/>
        <v>0</v>
      </c>
      <c r="R325" s="182">
        <f t="shared" si="199"/>
        <v>55959038</v>
      </c>
      <c r="S325" s="182">
        <f t="shared" si="202"/>
        <v>5472500</v>
      </c>
      <c r="T325"/>
      <c r="U325" s="335" t="s">
        <v>507</v>
      </c>
      <c r="V325" s="385" t="s">
        <v>508</v>
      </c>
      <c r="W325" s="387">
        <v>63431538</v>
      </c>
      <c r="X325" s="387">
        <v>0</v>
      </c>
      <c r="Y325" s="387">
        <v>0</v>
      </c>
      <c r="Z325" s="387">
        <v>0</v>
      </c>
      <c r="AA325" s="387">
        <v>0</v>
      </c>
      <c r="AB325" s="387">
        <v>0</v>
      </c>
      <c r="AC325" s="387">
        <v>40000000</v>
      </c>
      <c r="AD325" s="387">
        <v>3260000</v>
      </c>
      <c r="AE325" s="387">
        <v>36740000</v>
      </c>
      <c r="AF325" s="387">
        <v>3260000</v>
      </c>
      <c r="AG325" s="387">
        <v>0</v>
      </c>
      <c r="AH325" s="387">
        <v>24260000</v>
      </c>
      <c r="AI325" s="387">
        <v>21000000</v>
      </c>
      <c r="AJ325" s="387">
        <v>15740000</v>
      </c>
      <c r="AK325" s="387">
        <v>0</v>
      </c>
      <c r="AL325" s="278"/>
      <c r="AM325" s="182"/>
      <c r="AN325" s="182"/>
      <c r="AO325" s="182"/>
      <c r="AP325" s="182"/>
      <c r="AR325" s="296" t="s">
        <v>451</v>
      </c>
      <c r="AS325" s="297" t="s">
        <v>452</v>
      </c>
      <c r="AT325" s="333">
        <v>747054440</v>
      </c>
      <c r="AU325"/>
    </row>
    <row r="326" spans="1:47" s="4" customFormat="1" x14ac:dyDescent="0.25">
      <c r="A326" s="14" t="s">
        <v>509</v>
      </c>
      <c r="B326" s="9" t="s">
        <v>510</v>
      </c>
      <c r="C326" s="10">
        <f>+C327+C328</f>
        <v>52810769</v>
      </c>
      <c r="D326" s="10">
        <f>+D327+D328</f>
        <v>137417857</v>
      </c>
      <c r="E326" s="10">
        <f t="shared" ref="E326:AO360" si="212">+E327+E328</f>
        <v>0</v>
      </c>
      <c r="F326" s="10">
        <f t="shared" si="212"/>
        <v>0</v>
      </c>
      <c r="G326" s="10">
        <f t="shared" si="212"/>
        <v>0</v>
      </c>
      <c r="H326" s="10">
        <f t="shared" si="197"/>
        <v>137417857</v>
      </c>
      <c r="I326" s="10">
        <f t="shared" si="212"/>
        <v>480000</v>
      </c>
      <c r="J326" s="10">
        <f t="shared" si="212"/>
        <v>3980000</v>
      </c>
      <c r="K326" s="10">
        <f t="shared" si="198"/>
        <v>133437857</v>
      </c>
      <c r="L326" s="10">
        <f t="shared" si="212"/>
        <v>480000</v>
      </c>
      <c r="M326" s="10">
        <f t="shared" si="212"/>
        <v>1980000</v>
      </c>
      <c r="N326" s="10">
        <f t="shared" si="200"/>
        <v>2000000</v>
      </c>
      <c r="O326" s="10">
        <f t="shared" si="212"/>
        <v>480000</v>
      </c>
      <c r="P326" s="10">
        <f t="shared" si="212"/>
        <v>3980000</v>
      </c>
      <c r="Q326" s="10">
        <f t="shared" si="212"/>
        <v>0</v>
      </c>
      <c r="R326" s="10">
        <f t="shared" si="199"/>
        <v>133437857</v>
      </c>
      <c r="S326" s="10">
        <f t="shared" si="212"/>
        <v>1980000</v>
      </c>
      <c r="T326" s="10">
        <f t="shared" si="212"/>
        <v>0</v>
      </c>
      <c r="U326" s="335" t="s">
        <v>509</v>
      </c>
      <c r="V326" s="385" t="s">
        <v>510</v>
      </c>
      <c r="W326" s="387">
        <v>137417857</v>
      </c>
      <c r="X326" s="387">
        <v>0</v>
      </c>
      <c r="Y326" s="387">
        <v>0</v>
      </c>
      <c r="Z326" s="387">
        <v>0</v>
      </c>
      <c r="AA326" s="387">
        <v>0</v>
      </c>
      <c r="AB326" s="387">
        <v>0</v>
      </c>
      <c r="AC326" s="387">
        <v>40000000</v>
      </c>
      <c r="AD326" s="387">
        <v>3260000</v>
      </c>
      <c r="AE326" s="387">
        <v>36740000</v>
      </c>
      <c r="AF326" s="387">
        <v>3260000</v>
      </c>
      <c r="AG326" s="387">
        <v>0</v>
      </c>
      <c r="AH326" s="387">
        <v>24260000</v>
      </c>
      <c r="AI326" s="387">
        <v>21000000</v>
      </c>
      <c r="AJ326" s="387">
        <v>15740000</v>
      </c>
      <c r="AK326" s="387">
        <v>0</v>
      </c>
      <c r="AL326" s="10"/>
      <c r="AM326" s="10">
        <f t="shared" si="192"/>
        <v>0</v>
      </c>
      <c r="AN326" s="10">
        <f t="shared" si="192"/>
        <v>0</v>
      </c>
      <c r="AO326" s="10">
        <f t="shared" si="192"/>
        <v>0</v>
      </c>
      <c r="AP326" s="10"/>
      <c r="AR326" s="294" t="s">
        <v>453</v>
      </c>
      <c r="AS326" s="295" t="s">
        <v>454</v>
      </c>
      <c r="AT326" s="332">
        <f>+AT327+AT332+AT333+AT334</f>
        <v>3540690305</v>
      </c>
    </row>
    <row r="327" spans="1:47" s="4" customFormat="1" x14ac:dyDescent="0.25">
      <c r="A327" s="13" t="s">
        <v>511</v>
      </c>
      <c r="B327" s="1" t="s">
        <v>512</v>
      </c>
      <c r="C327" s="247"/>
      <c r="D327" s="182">
        <v>99417857</v>
      </c>
      <c r="E327" s="182">
        <v>0</v>
      </c>
      <c r="F327" s="182">
        <v>0</v>
      </c>
      <c r="G327" s="182">
        <v>0</v>
      </c>
      <c r="H327" s="182">
        <f t="shared" si="197"/>
        <v>99417857</v>
      </c>
      <c r="I327" s="182">
        <v>0</v>
      </c>
      <c r="J327" s="182">
        <v>0</v>
      </c>
      <c r="K327" s="182">
        <f t="shared" si="198"/>
        <v>99417857</v>
      </c>
      <c r="L327" s="182">
        <v>0</v>
      </c>
      <c r="M327" s="182">
        <v>0</v>
      </c>
      <c r="N327" s="182">
        <f t="shared" si="200"/>
        <v>0</v>
      </c>
      <c r="O327" s="182">
        <v>0</v>
      </c>
      <c r="P327" s="182">
        <v>0</v>
      </c>
      <c r="Q327" s="182">
        <f t="shared" si="201"/>
        <v>0</v>
      </c>
      <c r="R327" s="182">
        <f t="shared" si="199"/>
        <v>99417857</v>
      </c>
      <c r="S327" s="182">
        <f t="shared" si="202"/>
        <v>0</v>
      </c>
      <c r="T327"/>
      <c r="U327" s="335" t="s">
        <v>511</v>
      </c>
      <c r="V327" s="385" t="s">
        <v>512</v>
      </c>
      <c r="W327" s="387">
        <v>99417857</v>
      </c>
      <c r="X327" s="387">
        <v>0</v>
      </c>
      <c r="Y327" s="387">
        <v>0</v>
      </c>
      <c r="Z327" s="387">
        <v>0</v>
      </c>
      <c r="AA327" s="387">
        <v>0</v>
      </c>
      <c r="AB327" s="387">
        <v>2000000</v>
      </c>
      <c r="AC327" s="387">
        <v>217200000</v>
      </c>
      <c r="AD327" s="387">
        <v>200421520</v>
      </c>
      <c r="AE327" s="387">
        <v>16778480</v>
      </c>
      <c r="AF327" s="387">
        <v>84400000</v>
      </c>
      <c r="AG327" s="387">
        <v>116021520</v>
      </c>
      <c r="AH327" s="387">
        <v>216200000</v>
      </c>
      <c r="AI327" s="387">
        <v>15778480</v>
      </c>
      <c r="AJ327" s="387">
        <v>1000000</v>
      </c>
      <c r="AK327" s="387">
        <v>0</v>
      </c>
      <c r="AL327" s="10"/>
      <c r="AM327" s="10">
        <f t="shared" si="193"/>
        <v>0</v>
      </c>
      <c r="AN327" s="10">
        <f t="shared" si="193"/>
        <v>0</v>
      </c>
      <c r="AO327" s="10">
        <f t="shared" si="193"/>
        <v>0</v>
      </c>
      <c r="AP327" s="10"/>
      <c r="AQ327"/>
      <c r="AR327" s="294" t="s">
        <v>455</v>
      </c>
      <c r="AS327" s="295" t="s">
        <v>456</v>
      </c>
      <c r="AT327" s="332">
        <f t="shared" ref="AT327" si="213">+AT330</f>
        <v>393938660</v>
      </c>
    </row>
    <row r="328" spans="1:47" s="4" customFormat="1" ht="30" x14ac:dyDescent="0.25">
      <c r="A328" s="13" t="s">
        <v>513</v>
      </c>
      <c r="B328" s="41" t="s">
        <v>514</v>
      </c>
      <c r="C328" s="358">
        <v>52810769</v>
      </c>
      <c r="D328" s="182">
        <v>38000000</v>
      </c>
      <c r="E328" s="182">
        <v>0</v>
      </c>
      <c r="F328" s="182">
        <v>0</v>
      </c>
      <c r="G328" s="182">
        <v>0</v>
      </c>
      <c r="H328" s="182">
        <f t="shared" si="197"/>
        <v>38000000</v>
      </c>
      <c r="I328" s="182">
        <v>480000</v>
      </c>
      <c r="J328" s="182">
        <v>3980000</v>
      </c>
      <c r="K328" s="182">
        <f t="shared" si="198"/>
        <v>34020000</v>
      </c>
      <c r="L328" s="182">
        <v>480000</v>
      </c>
      <c r="M328" s="182">
        <v>1980000</v>
      </c>
      <c r="N328" s="182">
        <f t="shared" si="200"/>
        <v>2000000</v>
      </c>
      <c r="O328" s="182">
        <v>480000</v>
      </c>
      <c r="P328" s="182">
        <v>3980000</v>
      </c>
      <c r="Q328" s="182">
        <f t="shared" si="201"/>
        <v>0</v>
      </c>
      <c r="R328" s="182">
        <f t="shared" si="199"/>
        <v>34020000</v>
      </c>
      <c r="S328" s="182">
        <f t="shared" si="202"/>
        <v>1980000</v>
      </c>
      <c r="T328"/>
      <c r="U328" s="335" t="s">
        <v>513</v>
      </c>
      <c r="V328" s="385" t="s">
        <v>514</v>
      </c>
      <c r="W328" s="387">
        <v>38000000</v>
      </c>
      <c r="X328" s="387">
        <v>0</v>
      </c>
      <c r="Y328" s="387">
        <v>0</v>
      </c>
      <c r="Z328" s="387">
        <v>0</v>
      </c>
      <c r="AA328" s="387">
        <v>0</v>
      </c>
      <c r="AB328" s="387">
        <v>2000000</v>
      </c>
      <c r="AC328" s="387">
        <v>217200000</v>
      </c>
      <c r="AD328" s="387">
        <v>200421520</v>
      </c>
      <c r="AE328" s="387">
        <v>16778480</v>
      </c>
      <c r="AF328" s="387">
        <v>84400000</v>
      </c>
      <c r="AG328" s="387">
        <v>116021520</v>
      </c>
      <c r="AH328" s="387">
        <v>216200000</v>
      </c>
      <c r="AI328" s="387">
        <v>15778480</v>
      </c>
      <c r="AJ328" s="387">
        <v>1000000</v>
      </c>
      <c r="AK328" s="387">
        <v>0</v>
      </c>
      <c r="AL328" s="278"/>
      <c r="AM328" s="182"/>
      <c r="AN328" s="182"/>
      <c r="AO328" s="182"/>
      <c r="AP328" s="182"/>
      <c r="AQ328"/>
      <c r="AR328" s="336"/>
      <c r="AS328" s="337"/>
      <c r="AT328" s="338"/>
    </row>
    <row r="329" spans="1:47" ht="30" x14ac:dyDescent="0.25">
      <c r="A329" s="14" t="s">
        <v>515</v>
      </c>
      <c r="B329" s="179" t="s">
        <v>516</v>
      </c>
      <c r="C329" s="10">
        <f>+C330</f>
        <v>2000000</v>
      </c>
      <c r="D329" s="10">
        <f>+D330</f>
        <v>40000000</v>
      </c>
      <c r="E329" s="10">
        <f t="shared" ref="E329:AO363" si="214">+E330</f>
        <v>0</v>
      </c>
      <c r="F329" s="10">
        <f t="shared" si="214"/>
        <v>0</v>
      </c>
      <c r="G329" s="10">
        <f t="shared" si="214"/>
        <v>0</v>
      </c>
      <c r="H329" s="10">
        <f t="shared" si="197"/>
        <v>40000000</v>
      </c>
      <c r="I329" s="10">
        <f t="shared" si="214"/>
        <v>0</v>
      </c>
      <c r="J329" s="10">
        <f t="shared" si="214"/>
        <v>1260000</v>
      </c>
      <c r="K329" s="10">
        <f t="shared" si="198"/>
        <v>38740000</v>
      </c>
      <c r="L329" s="10">
        <f t="shared" si="214"/>
        <v>0</v>
      </c>
      <c r="M329" s="10">
        <f t="shared" si="214"/>
        <v>1260000</v>
      </c>
      <c r="N329" s="10">
        <f t="shared" si="200"/>
        <v>0</v>
      </c>
      <c r="O329" s="10">
        <f t="shared" si="214"/>
        <v>0</v>
      </c>
      <c r="P329" s="10">
        <f t="shared" si="214"/>
        <v>1260000</v>
      </c>
      <c r="Q329" s="10">
        <f t="shared" si="214"/>
        <v>0</v>
      </c>
      <c r="R329" s="10">
        <f t="shared" si="199"/>
        <v>38740000</v>
      </c>
      <c r="S329" s="10">
        <f t="shared" si="214"/>
        <v>1260000</v>
      </c>
      <c r="T329" s="10">
        <f t="shared" si="214"/>
        <v>0</v>
      </c>
      <c r="U329" s="335" t="s">
        <v>515</v>
      </c>
      <c r="V329" s="385" t="s">
        <v>516</v>
      </c>
      <c r="W329" s="387">
        <v>40000000</v>
      </c>
      <c r="X329" s="387">
        <v>0</v>
      </c>
      <c r="Y329" s="387">
        <v>0</v>
      </c>
      <c r="Z329" s="387">
        <v>0</v>
      </c>
      <c r="AA329" s="387">
        <v>0</v>
      </c>
      <c r="AB329" s="387">
        <v>0</v>
      </c>
      <c r="AC329" s="387">
        <v>668448367.3549999</v>
      </c>
      <c r="AD329" s="387">
        <v>474044317.93000001</v>
      </c>
      <c r="AE329" s="387">
        <v>194404049.42499989</v>
      </c>
      <c r="AF329" s="387">
        <v>196938146.93000001</v>
      </c>
      <c r="AG329" s="387">
        <v>277106171</v>
      </c>
      <c r="AH329" s="387">
        <v>483311496.93000007</v>
      </c>
      <c r="AI329" s="387">
        <v>9267179.0000000596</v>
      </c>
      <c r="AJ329" s="387">
        <v>185136870.42499983</v>
      </c>
      <c r="AK329" s="387">
        <v>0</v>
      </c>
      <c r="AL329" s="278"/>
      <c r="AM329" s="182"/>
      <c r="AN329" s="182"/>
      <c r="AO329" s="182"/>
      <c r="AP329" s="182"/>
      <c r="AR329" s="336"/>
      <c r="AS329" s="337"/>
      <c r="AT329" s="338"/>
      <c r="AU329" s="4"/>
    </row>
    <row r="330" spans="1:47" x14ac:dyDescent="0.25">
      <c r="A330" s="13" t="s">
        <v>517</v>
      </c>
      <c r="B330" s="41" t="s">
        <v>518</v>
      </c>
      <c r="C330" s="358">
        <v>2000000</v>
      </c>
      <c r="D330" s="182">
        <v>40000000</v>
      </c>
      <c r="E330" s="182">
        <v>0</v>
      </c>
      <c r="F330" s="182">
        <v>0</v>
      </c>
      <c r="G330" s="182">
        <v>0</v>
      </c>
      <c r="H330" s="182">
        <f t="shared" si="197"/>
        <v>40000000</v>
      </c>
      <c r="I330" s="182">
        <v>0</v>
      </c>
      <c r="J330" s="182">
        <v>1260000</v>
      </c>
      <c r="K330" s="182">
        <f t="shared" si="198"/>
        <v>38740000</v>
      </c>
      <c r="L330" s="182">
        <v>0</v>
      </c>
      <c r="M330" s="182">
        <v>1260000</v>
      </c>
      <c r="N330" s="182">
        <f t="shared" si="200"/>
        <v>0</v>
      </c>
      <c r="O330" s="182">
        <v>0</v>
      </c>
      <c r="P330" s="182">
        <v>1260000</v>
      </c>
      <c r="Q330" s="182">
        <f t="shared" si="201"/>
        <v>0</v>
      </c>
      <c r="R330" s="182">
        <f t="shared" si="199"/>
        <v>38740000</v>
      </c>
      <c r="S330" s="182">
        <f t="shared" si="202"/>
        <v>1260000</v>
      </c>
      <c r="U330" s="335" t="s">
        <v>517</v>
      </c>
      <c r="V330" s="385" t="s">
        <v>518</v>
      </c>
      <c r="W330" s="387">
        <v>40000000</v>
      </c>
      <c r="X330" s="387">
        <v>0</v>
      </c>
      <c r="Y330" s="387">
        <v>0</v>
      </c>
      <c r="Z330" s="387">
        <v>0</v>
      </c>
      <c r="AA330" s="387">
        <v>0</v>
      </c>
      <c r="AB330" s="387">
        <v>0</v>
      </c>
      <c r="AC330" s="387">
        <v>545150400</v>
      </c>
      <c r="AD330" s="387">
        <v>418589737.93000001</v>
      </c>
      <c r="AE330" s="387">
        <v>126560662.06999999</v>
      </c>
      <c r="AF330" s="387">
        <v>153207618.93000001</v>
      </c>
      <c r="AG330" s="387">
        <v>265382119</v>
      </c>
      <c r="AH330" s="387">
        <v>427856916.93000001</v>
      </c>
      <c r="AI330" s="387">
        <v>9267179</v>
      </c>
      <c r="AJ330" s="387">
        <v>117293483.06999999</v>
      </c>
      <c r="AK330" s="387">
        <v>0</v>
      </c>
      <c r="AL330" s="278"/>
      <c r="AM330" s="182"/>
      <c r="AN330" s="182"/>
      <c r="AO330" s="182"/>
      <c r="AP330" s="182"/>
      <c r="AR330" s="296" t="s">
        <v>461</v>
      </c>
      <c r="AS330" s="297" t="s">
        <v>462</v>
      </c>
      <c r="AT330" s="333">
        <v>393938660</v>
      </c>
    </row>
    <row r="331" spans="1:47" ht="30" x14ac:dyDescent="0.25">
      <c r="A331" s="14" t="s">
        <v>519</v>
      </c>
      <c r="B331" s="179" t="s">
        <v>520</v>
      </c>
      <c r="C331" s="10">
        <f>+C332</f>
        <v>356855383</v>
      </c>
      <c r="D331" s="10">
        <f>+D332</f>
        <v>215200000</v>
      </c>
      <c r="E331" s="10">
        <f t="shared" ref="E331:AO365" si="215">+E332</f>
        <v>0</v>
      </c>
      <c r="F331" s="10">
        <f t="shared" si="215"/>
        <v>0</v>
      </c>
      <c r="G331" s="10">
        <f t="shared" si="215"/>
        <v>0</v>
      </c>
      <c r="H331" s="10">
        <f t="shared" si="197"/>
        <v>215200000</v>
      </c>
      <c r="I331" s="10">
        <f t="shared" si="215"/>
        <v>0</v>
      </c>
      <c r="J331" s="10">
        <f t="shared" si="215"/>
        <v>196000000</v>
      </c>
      <c r="K331" s="10">
        <f t="shared" si="198"/>
        <v>19200000</v>
      </c>
      <c r="L331" s="10">
        <f t="shared" si="215"/>
        <v>23200000</v>
      </c>
      <c r="M331" s="10">
        <f t="shared" si="215"/>
        <v>64200000</v>
      </c>
      <c r="N331" s="10">
        <f t="shared" si="200"/>
        <v>131800000</v>
      </c>
      <c r="O331" s="10">
        <f t="shared" si="215"/>
        <v>0</v>
      </c>
      <c r="P331" s="10">
        <f t="shared" si="215"/>
        <v>215200000</v>
      </c>
      <c r="Q331" s="10">
        <f t="shared" si="215"/>
        <v>19200000</v>
      </c>
      <c r="R331" s="10">
        <f t="shared" si="199"/>
        <v>0</v>
      </c>
      <c r="S331" s="10">
        <f t="shared" si="215"/>
        <v>64200000</v>
      </c>
      <c r="T331" s="10">
        <f t="shared" si="215"/>
        <v>0</v>
      </c>
      <c r="U331" s="335" t="s">
        <v>519</v>
      </c>
      <c r="V331" s="385" t="s">
        <v>520</v>
      </c>
      <c r="W331" s="387">
        <v>215200000</v>
      </c>
      <c r="X331" s="387">
        <v>0</v>
      </c>
      <c r="Y331" s="387">
        <v>0</v>
      </c>
      <c r="Z331" s="387">
        <v>0</v>
      </c>
      <c r="AA331" s="387">
        <v>0</v>
      </c>
      <c r="AB331" s="387">
        <v>0</v>
      </c>
      <c r="AC331" s="387">
        <v>40000000</v>
      </c>
      <c r="AD331" s="387">
        <v>14720000</v>
      </c>
      <c r="AE331" s="387">
        <v>25280000</v>
      </c>
      <c r="AF331" s="387">
        <v>5520000</v>
      </c>
      <c r="AG331" s="387">
        <v>9200000</v>
      </c>
      <c r="AH331" s="387">
        <v>20240000</v>
      </c>
      <c r="AI331" s="387">
        <v>5520000</v>
      </c>
      <c r="AJ331" s="387">
        <v>19760000</v>
      </c>
      <c r="AK331" s="387">
        <v>0</v>
      </c>
      <c r="AL331" s="278"/>
      <c r="AM331" s="182"/>
      <c r="AN331" s="182"/>
      <c r="AO331" s="182"/>
      <c r="AP331" s="182"/>
      <c r="AR331" s="296"/>
      <c r="AS331" s="297"/>
      <c r="AT331" s="333"/>
      <c r="AU331" s="281"/>
    </row>
    <row r="332" spans="1:47" s="4" customFormat="1" x14ac:dyDescent="0.25">
      <c r="A332" s="13" t="s">
        <v>521</v>
      </c>
      <c r="B332" s="41" t="s">
        <v>522</v>
      </c>
      <c r="C332" s="358">
        <v>356855383</v>
      </c>
      <c r="D332" s="182">
        <v>215200000</v>
      </c>
      <c r="E332" s="182">
        <v>0</v>
      </c>
      <c r="F332" s="182">
        <v>0</v>
      </c>
      <c r="G332" s="182">
        <v>0</v>
      </c>
      <c r="H332" s="182">
        <f t="shared" si="197"/>
        <v>215200000</v>
      </c>
      <c r="I332" s="182">
        <v>0</v>
      </c>
      <c r="J332" s="182">
        <v>196000000</v>
      </c>
      <c r="K332" s="182">
        <f t="shared" si="198"/>
        <v>19200000</v>
      </c>
      <c r="L332" s="182">
        <v>23200000</v>
      </c>
      <c r="M332" s="182">
        <v>64200000</v>
      </c>
      <c r="N332" s="182">
        <f t="shared" si="200"/>
        <v>131800000</v>
      </c>
      <c r="O332" s="182">
        <v>0</v>
      </c>
      <c r="P332" s="182">
        <v>215200000</v>
      </c>
      <c r="Q332" s="182">
        <f t="shared" si="201"/>
        <v>19200000</v>
      </c>
      <c r="R332" s="182">
        <f t="shared" si="199"/>
        <v>0</v>
      </c>
      <c r="S332" s="182">
        <f t="shared" si="202"/>
        <v>64200000</v>
      </c>
      <c r="T332"/>
      <c r="U332" s="335" t="s">
        <v>521</v>
      </c>
      <c r="V332" s="385" t="s">
        <v>522</v>
      </c>
      <c r="W332" s="387">
        <v>215200000</v>
      </c>
      <c r="X332" s="387">
        <v>0</v>
      </c>
      <c r="Y332" s="387">
        <v>0</v>
      </c>
      <c r="Z332" s="387">
        <v>0</v>
      </c>
      <c r="AA332" s="387">
        <v>0</v>
      </c>
      <c r="AB332" s="387">
        <v>0</v>
      </c>
      <c r="AC332" s="387">
        <v>505150400</v>
      </c>
      <c r="AD332" s="387">
        <v>403869737.93000001</v>
      </c>
      <c r="AE332" s="387">
        <v>101280662.06999999</v>
      </c>
      <c r="AF332" s="387">
        <v>147687618.93000001</v>
      </c>
      <c r="AG332" s="387">
        <v>256182119</v>
      </c>
      <c r="AH332" s="387">
        <v>407616916.93000001</v>
      </c>
      <c r="AI332" s="387">
        <v>3747179</v>
      </c>
      <c r="AJ332" s="387">
        <v>97533483.069999993</v>
      </c>
      <c r="AK332" s="387">
        <v>0</v>
      </c>
      <c r="AL332" s="278"/>
      <c r="AM332" s="182"/>
      <c r="AN332" s="182"/>
      <c r="AO332" s="182"/>
      <c r="AP332" s="182"/>
      <c r="AQ332"/>
      <c r="AR332" s="296" t="s">
        <v>465</v>
      </c>
      <c r="AS332" s="297" t="s">
        <v>1739</v>
      </c>
      <c r="AT332" s="333">
        <v>603462492</v>
      </c>
      <c r="AU332"/>
    </row>
    <row r="333" spans="1:47" s="4" customFormat="1" x14ac:dyDescent="0.25">
      <c r="A333" s="11" t="s">
        <v>523</v>
      </c>
      <c r="B333" s="180" t="s">
        <v>524</v>
      </c>
      <c r="C333" s="6">
        <f>+C334+C338+C340+C344</f>
        <v>409333872</v>
      </c>
      <c r="D333" s="6">
        <f>+D334+D338+D340+D344</f>
        <v>668448367.35500002</v>
      </c>
      <c r="E333" s="6">
        <f>+E334+E338+E340+E344</f>
        <v>0</v>
      </c>
      <c r="F333" s="6">
        <f>+F334+F338+F340+F344</f>
        <v>0</v>
      </c>
      <c r="G333" s="6">
        <f>+G334+G338+G340+G344</f>
        <v>0</v>
      </c>
      <c r="H333" s="6">
        <f t="shared" si="197"/>
        <v>668448367.35500002</v>
      </c>
      <c r="I333" s="6">
        <f>+I334+I338+I340+I344</f>
        <v>43881860</v>
      </c>
      <c r="J333" s="6">
        <f>+J334+J338+J340+J344</f>
        <v>456539172.93000001</v>
      </c>
      <c r="K333" s="6">
        <f t="shared" si="198"/>
        <v>211909194.42500001</v>
      </c>
      <c r="L333" s="6">
        <f>+L334+L338+L340+L344</f>
        <v>57872970</v>
      </c>
      <c r="M333" s="6">
        <f>+M334+M338+M340+M344</f>
        <v>146286528</v>
      </c>
      <c r="N333" s="6">
        <f t="shared" si="200"/>
        <v>310252644.93000001</v>
      </c>
      <c r="O333" s="6">
        <f>+O334+O338+O340+O344</f>
        <v>0</v>
      </c>
      <c r="P333" s="6">
        <f>+P334+P338+P340+P344</f>
        <v>521641312.93000001</v>
      </c>
      <c r="Q333" s="6">
        <f>+Q334+Q338+Q340+Q344</f>
        <v>65102140</v>
      </c>
      <c r="R333" s="6">
        <f t="shared" si="199"/>
        <v>146807054.42500001</v>
      </c>
      <c r="S333" s="6">
        <f t="shared" ref="S333:AO367" si="216">+S334+S338+S340+S344</f>
        <v>146286528</v>
      </c>
      <c r="T333" s="6">
        <f t="shared" si="216"/>
        <v>0</v>
      </c>
      <c r="U333" s="335" t="s">
        <v>523</v>
      </c>
      <c r="V333" s="385" t="s">
        <v>524</v>
      </c>
      <c r="W333" s="387">
        <v>668448367.3549999</v>
      </c>
      <c r="X333" s="387">
        <v>0</v>
      </c>
      <c r="Y333" s="387">
        <v>0</v>
      </c>
      <c r="Z333" s="387">
        <v>0</v>
      </c>
      <c r="AA333" s="387">
        <v>0</v>
      </c>
      <c r="AB333" s="387">
        <v>0</v>
      </c>
      <c r="AC333" s="387">
        <v>14000000</v>
      </c>
      <c r="AD333" s="387">
        <v>0</v>
      </c>
      <c r="AE333" s="387">
        <v>14000000</v>
      </c>
      <c r="AF333" s="387">
        <v>0</v>
      </c>
      <c r="AG333" s="387">
        <v>0</v>
      </c>
      <c r="AH333" s="387">
        <v>0</v>
      </c>
      <c r="AI333" s="387">
        <v>0</v>
      </c>
      <c r="AJ333" s="387">
        <v>14000000</v>
      </c>
      <c r="AK333" s="387">
        <v>0</v>
      </c>
      <c r="AL333" s="278"/>
      <c r="AM333" s="182"/>
      <c r="AN333" s="182"/>
      <c r="AO333" s="182"/>
      <c r="AP333" s="182"/>
      <c r="AQ333"/>
      <c r="AR333" s="296" t="s">
        <v>467</v>
      </c>
      <c r="AS333" s="297" t="s">
        <v>1740</v>
      </c>
      <c r="AT333" s="333">
        <v>114093120</v>
      </c>
    </row>
    <row r="334" spans="1:47" x14ac:dyDescent="0.25">
      <c r="A334" s="14" t="s">
        <v>525</v>
      </c>
      <c r="B334" s="179" t="s">
        <v>526</v>
      </c>
      <c r="C334" s="10">
        <f>+C336+C337+C335</f>
        <v>279755895</v>
      </c>
      <c r="D334" s="10">
        <f>+D336+D337+D335</f>
        <v>545150400</v>
      </c>
      <c r="E334" s="10">
        <f>+E336+E337</f>
        <v>0</v>
      </c>
      <c r="F334" s="10">
        <f>+F336+F337</f>
        <v>0</v>
      </c>
      <c r="G334" s="10">
        <f>+G336+G337</f>
        <v>0</v>
      </c>
      <c r="H334" s="10">
        <f t="shared" si="197"/>
        <v>545150400</v>
      </c>
      <c r="I334" s="10">
        <f>+I336+I337</f>
        <v>43881860</v>
      </c>
      <c r="J334" s="10">
        <f>+J336+J337</f>
        <v>406824592.93000001</v>
      </c>
      <c r="K334" s="10">
        <f t="shared" si="198"/>
        <v>138325807.06999999</v>
      </c>
      <c r="L334" s="10">
        <f>+L336+L337</f>
        <v>45377000</v>
      </c>
      <c r="M334" s="10">
        <f>+M336+M337</f>
        <v>102556000</v>
      </c>
      <c r="N334" s="10">
        <f t="shared" si="200"/>
        <v>304268592.93000001</v>
      </c>
      <c r="O334" s="10">
        <f>+O336+O337</f>
        <v>0</v>
      </c>
      <c r="P334" s="10">
        <f>+P336+P337</f>
        <v>471926732.93000001</v>
      </c>
      <c r="Q334" s="10">
        <f>+Q336+Q337</f>
        <v>65102140</v>
      </c>
      <c r="R334" s="10">
        <f t="shared" si="199"/>
        <v>73223667.069999993</v>
      </c>
      <c r="S334" s="10">
        <f t="shared" ref="S334:AO368" si="217">+S336+S337</f>
        <v>102556000</v>
      </c>
      <c r="T334" s="10">
        <f t="shared" si="217"/>
        <v>0</v>
      </c>
      <c r="U334" s="335" t="s">
        <v>525</v>
      </c>
      <c r="V334" s="385" t="s">
        <v>526</v>
      </c>
      <c r="W334" s="387">
        <v>545150400</v>
      </c>
      <c r="X334" s="387">
        <v>0</v>
      </c>
      <c r="Y334" s="387">
        <v>0</v>
      </c>
      <c r="Z334" s="387">
        <v>0</v>
      </c>
      <c r="AA334" s="387">
        <v>0</v>
      </c>
      <c r="AB334" s="387">
        <v>0</v>
      </c>
      <c r="AC334" s="387">
        <v>14000000</v>
      </c>
      <c r="AD334" s="387">
        <v>0</v>
      </c>
      <c r="AE334" s="387">
        <v>14000000</v>
      </c>
      <c r="AF334" s="387">
        <v>0</v>
      </c>
      <c r="AG334" s="387">
        <v>0</v>
      </c>
      <c r="AH334" s="387">
        <v>0</v>
      </c>
      <c r="AI334" s="387">
        <v>0</v>
      </c>
      <c r="AJ334" s="387">
        <v>14000000</v>
      </c>
      <c r="AK334" s="387">
        <v>0</v>
      </c>
      <c r="AL334" s="278"/>
      <c r="AM334" s="182"/>
      <c r="AN334" s="182"/>
      <c r="AO334" s="182"/>
      <c r="AP334" s="182"/>
      <c r="AQ334" s="4"/>
      <c r="AR334" s="296" t="s">
        <v>469</v>
      </c>
      <c r="AS334" s="297" t="s">
        <v>470</v>
      </c>
      <c r="AT334" s="333">
        <v>2429196033</v>
      </c>
      <c r="AU334" s="4"/>
    </row>
    <row r="335" spans="1:47" x14ac:dyDescent="0.25">
      <c r="A335" s="296" t="s">
        <v>1743</v>
      </c>
      <c r="B335" s="297" t="s">
        <v>1744</v>
      </c>
      <c r="C335" s="357">
        <v>40000000</v>
      </c>
      <c r="D335" s="345"/>
      <c r="E335" s="345"/>
      <c r="F335" s="345"/>
      <c r="G335" s="345"/>
      <c r="H335" s="345"/>
      <c r="I335" s="345"/>
      <c r="J335" s="345"/>
      <c r="K335" s="345"/>
      <c r="L335" s="345"/>
      <c r="M335" s="345"/>
      <c r="N335" s="345"/>
      <c r="O335" s="345"/>
      <c r="P335" s="345"/>
      <c r="Q335" s="345"/>
      <c r="R335" s="345"/>
      <c r="S335" s="345"/>
      <c r="T335" s="346"/>
      <c r="U335" s="335"/>
      <c r="V335" s="385"/>
      <c r="W335" s="387"/>
      <c r="X335" s="387"/>
      <c r="Y335" s="387"/>
      <c r="Z335" s="387"/>
      <c r="AA335" s="387"/>
      <c r="AB335" s="387"/>
      <c r="AC335" s="387"/>
      <c r="AD335" s="387"/>
      <c r="AE335" s="387"/>
      <c r="AF335" s="387"/>
      <c r="AG335" s="387"/>
      <c r="AH335" s="387"/>
      <c r="AI335" s="387"/>
      <c r="AJ335" s="387"/>
      <c r="AK335" s="387"/>
      <c r="AL335" s="278"/>
      <c r="AM335" s="247"/>
      <c r="AN335" s="247"/>
      <c r="AO335" s="247"/>
      <c r="AP335" s="247"/>
      <c r="AQ335" s="4"/>
      <c r="AR335" s="296"/>
      <c r="AS335" s="297"/>
      <c r="AT335" s="333"/>
      <c r="AU335" s="4"/>
    </row>
    <row r="336" spans="1:47" x14ac:dyDescent="0.25">
      <c r="A336" s="13" t="s">
        <v>527</v>
      </c>
      <c r="B336" s="41" t="s">
        <v>528</v>
      </c>
      <c r="C336" s="358">
        <v>90261341</v>
      </c>
      <c r="D336" s="182">
        <v>40000000</v>
      </c>
      <c r="E336" s="182">
        <v>0</v>
      </c>
      <c r="F336" s="182">
        <v>0</v>
      </c>
      <c r="G336" s="182">
        <v>0</v>
      </c>
      <c r="H336" s="182">
        <f t="shared" si="197"/>
        <v>40000000</v>
      </c>
      <c r="I336" s="182">
        <v>0</v>
      </c>
      <c r="J336" s="182">
        <v>14720000</v>
      </c>
      <c r="K336" s="182">
        <f t="shared" si="198"/>
        <v>25280000</v>
      </c>
      <c r="L336" s="182">
        <v>1840000</v>
      </c>
      <c r="M336" s="182">
        <v>3680000</v>
      </c>
      <c r="N336" s="182">
        <f t="shared" si="200"/>
        <v>11040000</v>
      </c>
      <c r="O336" s="182">
        <v>0</v>
      </c>
      <c r="P336" s="182">
        <v>20240000</v>
      </c>
      <c r="Q336" s="182">
        <f t="shared" si="201"/>
        <v>5520000</v>
      </c>
      <c r="R336" s="182">
        <f t="shared" si="199"/>
        <v>19760000</v>
      </c>
      <c r="S336" s="182">
        <f t="shared" si="202"/>
        <v>3680000</v>
      </c>
      <c r="U336" s="335" t="s">
        <v>527</v>
      </c>
      <c r="V336" s="385" t="s">
        <v>528</v>
      </c>
      <c r="W336" s="387">
        <v>40000000</v>
      </c>
      <c r="X336" s="387">
        <v>0</v>
      </c>
      <c r="Y336" s="387">
        <v>0</v>
      </c>
      <c r="Z336" s="387">
        <v>0</v>
      </c>
      <c r="AA336" s="387">
        <v>0</v>
      </c>
      <c r="AB336" s="387">
        <v>0</v>
      </c>
      <c r="AC336" s="387">
        <v>108829731.82800001</v>
      </c>
      <c r="AD336" s="387">
        <v>55454580</v>
      </c>
      <c r="AE336" s="387">
        <v>53375151.828000009</v>
      </c>
      <c r="AF336" s="387">
        <v>43730528</v>
      </c>
      <c r="AG336" s="387">
        <v>11724052</v>
      </c>
      <c r="AH336" s="387">
        <v>55454580</v>
      </c>
      <c r="AI336" s="387">
        <v>0</v>
      </c>
      <c r="AJ336" s="387">
        <v>53375151.828000009</v>
      </c>
      <c r="AK336" s="387">
        <v>0</v>
      </c>
      <c r="AL336" s="10"/>
      <c r="AM336" s="10">
        <f t="shared" si="196"/>
        <v>0</v>
      </c>
      <c r="AN336" s="10">
        <f t="shared" si="196"/>
        <v>0</v>
      </c>
      <c r="AO336" s="10">
        <f t="shared" si="196"/>
        <v>0</v>
      </c>
      <c r="AP336" s="10"/>
      <c r="AR336" s="294" t="s">
        <v>471</v>
      </c>
      <c r="AS336" s="295" t="s">
        <v>472</v>
      </c>
      <c r="AT336" s="332">
        <f t="shared" ref="AT336" si="218">+AT337+AT338</f>
        <v>339134080</v>
      </c>
    </row>
    <row r="337" spans="1:47" s="4" customFormat="1" ht="30" x14ac:dyDescent="0.25">
      <c r="A337" s="13" t="s">
        <v>529</v>
      </c>
      <c r="B337" s="41" t="s">
        <v>530</v>
      </c>
      <c r="C337" s="358">
        <v>149494554</v>
      </c>
      <c r="D337" s="182">
        <v>505150400</v>
      </c>
      <c r="E337" s="182">
        <v>0</v>
      </c>
      <c r="F337" s="182">
        <v>0</v>
      </c>
      <c r="G337" s="182">
        <v>0</v>
      </c>
      <c r="H337" s="182">
        <f t="shared" si="197"/>
        <v>505150400</v>
      </c>
      <c r="I337" s="182">
        <v>43881860</v>
      </c>
      <c r="J337" s="182">
        <v>392104592.93000001</v>
      </c>
      <c r="K337" s="182">
        <f t="shared" si="198"/>
        <v>113045807.06999999</v>
      </c>
      <c r="L337" s="182">
        <v>43537000</v>
      </c>
      <c r="M337" s="182">
        <v>98876000</v>
      </c>
      <c r="N337" s="182">
        <f t="shared" si="200"/>
        <v>293228592.93000001</v>
      </c>
      <c r="O337" s="182">
        <v>0</v>
      </c>
      <c r="P337" s="182">
        <v>451686732.93000001</v>
      </c>
      <c r="Q337" s="182">
        <f t="shared" si="201"/>
        <v>59582140</v>
      </c>
      <c r="R337" s="182">
        <f t="shared" si="199"/>
        <v>53463667.069999993</v>
      </c>
      <c r="S337" s="182">
        <f t="shared" si="202"/>
        <v>98876000</v>
      </c>
      <c r="T337"/>
      <c r="U337" s="335" t="s">
        <v>529</v>
      </c>
      <c r="V337" s="385" t="s">
        <v>530</v>
      </c>
      <c r="W337" s="387">
        <v>505150400</v>
      </c>
      <c r="X337" s="387">
        <v>0</v>
      </c>
      <c r="Y337" s="387">
        <v>0</v>
      </c>
      <c r="Z337" s="387">
        <v>0</v>
      </c>
      <c r="AA337" s="387">
        <v>0</v>
      </c>
      <c r="AB337" s="387">
        <v>0</v>
      </c>
      <c r="AC337" s="387">
        <v>80000000</v>
      </c>
      <c r="AD337" s="387">
        <v>32704580</v>
      </c>
      <c r="AE337" s="387">
        <v>47295420</v>
      </c>
      <c r="AF337" s="387">
        <v>31234558</v>
      </c>
      <c r="AG337" s="387">
        <v>1470022</v>
      </c>
      <c r="AH337" s="387">
        <v>32704580</v>
      </c>
      <c r="AI337" s="387">
        <v>0</v>
      </c>
      <c r="AJ337" s="387">
        <v>47295420</v>
      </c>
      <c r="AK337" s="387">
        <v>0</v>
      </c>
      <c r="AL337" s="278"/>
      <c r="AM337" s="182"/>
      <c r="AN337" s="182"/>
      <c r="AO337" s="182"/>
      <c r="AP337" s="182"/>
      <c r="AQ337"/>
      <c r="AR337" s="296" t="s">
        <v>473</v>
      </c>
      <c r="AS337" s="297" t="s">
        <v>474</v>
      </c>
      <c r="AT337" s="333">
        <v>53723449</v>
      </c>
    </row>
    <row r="338" spans="1:47" ht="30" x14ac:dyDescent="0.25">
      <c r="A338" s="14" t="s">
        <v>531</v>
      </c>
      <c r="B338" s="179" t="s">
        <v>532</v>
      </c>
      <c r="C338" s="10">
        <f>+C339</f>
        <v>0</v>
      </c>
      <c r="D338" s="10">
        <f>+D339</f>
        <v>14000000</v>
      </c>
      <c r="E338" s="10">
        <f t="shared" ref="E338:AO372" si="219">+E339</f>
        <v>0</v>
      </c>
      <c r="F338" s="10">
        <f t="shared" si="219"/>
        <v>0</v>
      </c>
      <c r="G338" s="10">
        <f t="shared" si="219"/>
        <v>0</v>
      </c>
      <c r="H338" s="10">
        <f t="shared" si="197"/>
        <v>14000000</v>
      </c>
      <c r="I338" s="10">
        <f t="shared" si="219"/>
        <v>0</v>
      </c>
      <c r="J338" s="10">
        <f t="shared" si="219"/>
        <v>0</v>
      </c>
      <c r="K338" s="10">
        <f t="shared" si="198"/>
        <v>14000000</v>
      </c>
      <c r="L338" s="10">
        <f t="shared" si="219"/>
        <v>0</v>
      </c>
      <c r="M338" s="10">
        <f t="shared" si="219"/>
        <v>0</v>
      </c>
      <c r="N338" s="10">
        <f t="shared" si="200"/>
        <v>0</v>
      </c>
      <c r="O338" s="10">
        <f t="shared" si="219"/>
        <v>0</v>
      </c>
      <c r="P338" s="10">
        <f t="shared" si="219"/>
        <v>0</v>
      </c>
      <c r="Q338" s="10">
        <f t="shared" si="219"/>
        <v>0</v>
      </c>
      <c r="R338" s="10">
        <f t="shared" si="199"/>
        <v>14000000</v>
      </c>
      <c r="S338" s="10">
        <f t="shared" si="219"/>
        <v>0</v>
      </c>
      <c r="T338" s="10">
        <f t="shared" si="219"/>
        <v>0</v>
      </c>
      <c r="U338" s="335" t="s">
        <v>531</v>
      </c>
      <c r="V338" s="385" t="s">
        <v>532</v>
      </c>
      <c r="W338" s="387">
        <v>14000000</v>
      </c>
      <c r="X338" s="387">
        <v>0</v>
      </c>
      <c r="Y338" s="387">
        <v>0</v>
      </c>
      <c r="Z338" s="387">
        <v>0</v>
      </c>
      <c r="AA338" s="387">
        <v>0</v>
      </c>
      <c r="AB338" s="387">
        <v>0</v>
      </c>
      <c r="AC338" s="387">
        <v>28829731.828000002</v>
      </c>
      <c r="AD338" s="387">
        <v>22750000</v>
      </c>
      <c r="AE338" s="387">
        <v>6079731.8280000016</v>
      </c>
      <c r="AF338" s="387">
        <v>12495970</v>
      </c>
      <c r="AG338" s="387">
        <v>10254030</v>
      </c>
      <c r="AH338" s="387">
        <v>22750000</v>
      </c>
      <c r="AI338" s="387">
        <v>0</v>
      </c>
      <c r="AJ338" s="387">
        <v>6079731.8280000016</v>
      </c>
      <c r="AK338" s="387">
        <v>0</v>
      </c>
      <c r="AL338" s="278"/>
      <c r="AM338" s="182"/>
      <c r="AN338" s="182"/>
      <c r="AO338" s="182"/>
      <c r="AP338" s="182"/>
      <c r="AR338" s="296" t="s">
        <v>475</v>
      </c>
      <c r="AS338" s="297" t="s">
        <v>476</v>
      </c>
      <c r="AT338" s="333">
        <v>285410631</v>
      </c>
      <c r="AU338" s="4"/>
    </row>
    <row r="339" spans="1:47" x14ac:dyDescent="0.25">
      <c r="A339" s="13" t="s">
        <v>533</v>
      </c>
      <c r="B339" s="41" t="s">
        <v>534</v>
      </c>
      <c r="C339" s="358"/>
      <c r="D339" s="182">
        <v>14000000</v>
      </c>
      <c r="E339" s="182">
        <v>0</v>
      </c>
      <c r="F339" s="182">
        <v>0</v>
      </c>
      <c r="G339" s="182">
        <v>0</v>
      </c>
      <c r="H339" s="182">
        <f t="shared" si="197"/>
        <v>14000000</v>
      </c>
      <c r="I339" s="182">
        <v>0</v>
      </c>
      <c r="J339" s="182">
        <v>0</v>
      </c>
      <c r="K339" s="182">
        <f t="shared" si="198"/>
        <v>14000000</v>
      </c>
      <c r="L339" s="182">
        <v>0</v>
      </c>
      <c r="M339" s="182">
        <v>0</v>
      </c>
      <c r="N339" s="182">
        <f t="shared" si="200"/>
        <v>0</v>
      </c>
      <c r="O339" s="182">
        <v>0</v>
      </c>
      <c r="P339" s="182">
        <v>0</v>
      </c>
      <c r="Q339" s="182">
        <f t="shared" si="201"/>
        <v>0</v>
      </c>
      <c r="R339" s="182">
        <f t="shared" si="199"/>
        <v>14000000</v>
      </c>
      <c r="S339" s="182">
        <f t="shared" si="202"/>
        <v>0</v>
      </c>
      <c r="U339" s="335" t="s">
        <v>533</v>
      </c>
      <c r="V339" s="385" t="s">
        <v>534</v>
      </c>
      <c r="W339" s="387">
        <v>14000000</v>
      </c>
      <c r="X339" s="387">
        <v>0</v>
      </c>
      <c r="Y339" s="387">
        <v>0</v>
      </c>
      <c r="Z339" s="387">
        <v>0</v>
      </c>
      <c r="AA339" s="387">
        <v>0</v>
      </c>
      <c r="AB339" s="387">
        <v>0</v>
      </c>
      <c r="AC339" s="387">
        <v>468235.52699997998</v>
      </c>
      <c r="AD339" s="387">
        <v>0</v>
      </c>
      <c r="AE339" s="387">
        <v>468235.52699997998</v>
      </c>
      <c r="AF339" s="387">
        <v>0</v>
      </c>
      <c r="AG339" s="387">
        <v>0</v>
      </c>
      <c r="AH339" s="387">
        <v>0</v>
      </c>
      <c r="AI339" s="387">
        <v>0</v>
      </c>
      <c r="AJ339" s="387">
        <v>468235.52699997998</v>
      </c>
      <c r="AK339" s="387">
        <v>0</v>
      </c>
      <c r="AL339" s="278"/>
      <c r="AM339" s="182"/>
      <c r="AN339" s="182"/>
      <c r="AO339" s="182"/>
      <c r="AP339" s="182"/>
      <c r="AQ339" s="4"/>
      <c r="AR339" s="296"/>
      <c r="AS339" s="297"/>
      <c r="AT339" s="333"/>
      <c r="AU339" s="4"/>
    </row>
    <row r="340" spans="1:47" s="4" customFormat="1" ht="30" x14ac:dyDescent="0.25">
      <c r="A340" s="14" t="s">
        <v>535</v>
      </c>
      <c r="B340" s="179" t="s">
        <v>536</v>
      </c>
      <c r="C340" s="10">
        <f>+C341+C343+C342</f>
        <v>47577977</v>
      </c>
      <c r="D340" s="10">
        <f>+D341+D343+D342</f>
        <v>108829731.82800001</v>
      </c>
      <c r="E340" s="10">
        <f>+E341+E343</f>
        <v>0</v>
      </c>
      <c r="F340" s="10">
        <f>+F341+F343</f>
        <v>0</v>
      </c>
      <c r="G340" s="10">
        <f>+G341+G343</f>
        <v>0</v>
      </c>
      <c r="H340" s="10">
        <f t="shared" si="197"/>
        <v>108829731.82800001</v>
      </c>
      <c r="I340" s="10">
        <f>+I341+I343</f>
        <v>0</v>
      </c>
      <c r="J340" s="10">
        <f>+J341+J343</f>
        <v>49714580</v>
      </c>
      <c r="K340" s="10">
        <f t="shared" si="198"/>
        <v>59115151.828000009</v>
      </c>
      <c r="L340" s="10">
        <f>+L341+L343</f>
        <v>12495970</v>
      </c>
      <c r="M340" s="10">
        <f>+M341+M343</f>
        <v>43730528</v>
      </c>
      <c r="N340" s="10">
        <f t="shared" si="200"/>
        <v>5984052</v>
      </c>
      <c r="O340" s="10">
        <f>+O341+O343</f>
        <v>0</v>
      </c>
      <c r="P340" s="10">
        <f>+P341+P343</f>
        <v>49714580</v>
      </c>
      <c r="Q340" s="10">
        <f>+Q341+Q343</f>
        <v>0</v>
      </c>
      <c r="R340" s="10">
        <f t="shared" si="199"/>
        <v>59115151.828000009</v>
      </c>
      <c r="S340" s="10">
        <f t="shared" ref="S340:AO374" si="220">+S341+S343</f>
        <v>43730528</v>
      </c>
      <c r="T340" s="10">
        <f t="shared" si="220"/>
        <v>0</v>
      </c>
      <c r="U340" s="335" t="s">
        <v>535</v>
      </c>
      <c r="V340" s="385" t="s">
        <v>536</v>
      </c>
      <c r="W340" s="387">
        <v>108829731.82800001</v>
      </c>
      <c r="X340" s="387">
        <v>0</v>
      </c>
      <c r="Y340" s="387">
        <v>0</v>
      </c>
      <c r="Z340" s="387">
        <v>0</v>
      </c>
      <c r="AA340" s="387">
        <v>0</v>
      </c>
      <c r="AB340" s="387">
        <v>0</v>
      </c>
      <c r="AC340" s="387">
        <v>468235.52699997998</v>
      </c>
      <c r="AD340" s="387">
        <v>0</v>
      </c>
      <c r="AE340" s="387">
        <v>468235.52699997998</v>
      </c>
      <c r="AF340" s="387">
        <v>0</v>
      </c>
      <c r="AG340" s="387">
        <v>0</v>
      </c>
      <c r="AH340" s="387">
        <v>0</v>
      </c>
      <c r="AI340" s="387">
        <v>0</v>
      </c>
      <c r="AJ340" s="387">
        <v>468235.52699997998</v>
      </c>
      <c r="AK340" s="387">
        <v>0</v>
      </c>
      <c r="AL340" s="10"/>
      <c r="AM340" s="10">
        <f>+AM341+AM343+AM344</f>
        <v>0</v>
      </c>
      <c r="AN340" s="10">
        <f>+AN341+AN343+AN344</f>
        <v>0</v>
      </c>
      <c r="AO340" s="10">
        <f>+AO341+AO343+AO344</f>
        <v>0</v>
      </c>
      <c r="AP340" s="10"/>
      <c r="AQ340"/>
      <c r="AR340" s="294" t="s">
        <v>479</v>
      </c>
      <c r="AS340" s="295" t="s">
        <v>480</v>
      </c>
      <c r="AT340" s="332">
        <f t="shared" ref="AT340" si="221">+AT341</f>
        <v>825438710</v>
      </c>
      <c r="AU340"/>
    </row>
    <row r="341" spans="1:47" s="4" customFormat="1" ht="30" x14ac:dyDescent="0.25">
      <c r="A341" s="13" t="s">
        <v>537</v>
      </c>
      <c r="B341" s="41" t="s">
        <v>538</v>
      </c>
      <c r="C341" s="358">
        <v>2009260</v>
      </c>
      <c r="D341" s="182">
        <v>80000000</v>
      </c>
      <c r="E341" s="182">
        <v>0</v>
      </c>
      <c r="F341" s="182">
        <v>0</v>
      </c>
      <c r="G341" s="182">
        <v>0</v>
      </c>
      <c r="H341" s="182">
        <f t="shared" si="197"/>
        <v>80000000</v>
      </c>
      <c r="I341" s="182">
        <v>0</v>
      </c>
      <c r="J341" s="182">
        <v>32214580</v>
      </c>
      <c r="K341" s="182">
        <f t="shared" si="198"/>
        <v>47785420</v>
      </c>
      <c r="L341" s="182">
        <v>0</v>
      </c>
      <c r="M341" s="182">
        <v>31234558</v>
      </c>
      <c r="N341" s="182">
        <f t="shared" si="200"/>
        <v>980022</v>
      </c>
      <c r="O341" s="182">
        <v>0</v>
      </c>
      <c r="P341" s="182">
        <v>32214580</v>
      </c>
      <c r="Q341" s="182">
        <f t="shared" si="201"/>
        <v>0</v>
      </c>
      <c r="R341" s="182">
        <f t="shared" si="199"/>
        <v>47785420</v>
      </c>
      <c r="S341" s="182">
        <f t="shared" si="202"/>
        <v>31234558</v>
      </c>
      <c r="T341"/>
      <c r="U341" s="335" t="s">
        <v>537</v>
      </c>
      <c r="V341" s="385" t="s">
        <v>538</v>
      </c>
      <c r="W341" s="387">
        <v>80000000</v>
      </c>
      <c r="X341" s="387">
        <v>0</v>
      </c>
      <c r="Y341" s="387">
        <v>0</v>
      </c>
      <c r="Z341" s="387">
        <v>0</v>
      </c>
      <c r="AA341" s="387">
        <v>0</v>
      </c>
      <c r="AB341" s="387">
        <v>0</v>
      </c>
      <c r="AC341" s="387">
        <v>386883925.86400002</v>
      </c>
      <c r="AD341" s="387">
        <v>305442264</v>
      </c>
      <c r="AE341" s="387">
        <v>81441661.864000022</v>
      </c>
      <c r="AF341" s="387">
        <v>306792394</v>
      </c>
      <c r="AG341" s="387">
        <v>18371351</v>
      </c>
      <c r="AH341" s="387">
        <v>314896910</v>
      </c>
      <c r="AI341" s="387">
        <v>9454646</v>
      </c>
      <c r="AJ341" s="387">
        <v>71987015.864000022</v>
      </c>
      <c r="AK341" s="387">
        <v>0</v>
      </c>
      <c r="AL341" s="278"/>
      <c r="AM341" s="182"/>
      <c r="AN341" s="182"/>
      <c r="AO341" s="182"/>
      <c r="AP341" s="182"/>
      <c r="AQ341"/>
      <c r="AR341" s="296" t="s">
        <v>481</v>
      </c>
      <c r="AS341" s="297" t="s">
        <v>482</v>
      </c>
      <c r="AT341" s="333">
        <v>825438710</v>
      </c>
    </row>
    <row r="342" spans="1:47" s="4" customFormat="1" x14ac:dyDescent="0.25">
      <c r="A342" s="296" t="s">
        <v>1745</v>
      </c>
      <c r="B342" s="297" t="s">
        <v>1281</v>
      </c>
      <c r="C342" s="357">
        <v>45568717</v>
      </c>
      <c r="D342" s="247"/>
      <c r="E342" s="247"/>
      <c r="F342" s="247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247"/>
      <c r="S342" s="247"/>
      <c r="T342" s="281"/>
      <c r="U342" s="335"/>
      <c r="V342" s="385"/>
      <c r="W342" s="387"/>
      <c r="X342" s="387"/>
      <c r="Y342" s="387"/>
      <c r="Z342" s="387"/>
      <c r="AA342" s="387"/>
      <c r="AB342" s="387"/>
      <c r="AC342" s="387"/>
      <c r="AD342" s="387"/>
      <c r="AE342" s="387"/>
      <c r="AF342" s="387"/>
      <c r="AG342" s="387"/>
      <c r="AH342" s="387"/>
      <c r="AI342" s="387"/>
      <c r="AJ342" s="387"/>
      <c r="AK342" s="387"/>
      <c r="AL342" s="278"/>
      <c r="AM342" s="247"/>
      <c r="AN342" s="247"/>
      <c r="AO342" s="247"/>
      <c r="AP342" s="247"/>
      <c r="AQ342" s="383"/>
      <c r="AR342" s="296"/>
      <c r="AS342" s="297"/>
      <c r="AT342" s="333"/>
    </row>
    <row r="343" spans="1:47" s="4" customFormat="1" ht="30" x14ac:dyDescent="0.25">
      <c r="A343" s="13" t="s">
        <v>539</v>
      </c>
      <c r="B343" s="41" t="s">
        <v>540</v>
      </c>
      <c r="C343" s="358"/>
      <c r="D343" s="182">
        <v>28829731.828000002</v>
      </c>
      <c r="E343" s="182">
        <v>0</v>
      </c>
      <c r="F343" s="182">
        <v>0</v>
      </c>
      <c r="G343" s="182">
        <v>0</v>
      </c>
      <c r="H343" s="182">
        <f t="shared" si="197"/>
        <v>28829731.828000002</v>
      </c>
      <c r="I343" s="182">
        <v>0</v>
      </c>
      <c r="J343" s="182">
        <v>17500000</v>
      </c>
      <c r="K343" s="182">
        <f t="shared" si="198"/>
        <v>11329731.828000002</v>
      </c>
      <c r="L343" s="182">
        <v>12495970</v>
      </c>
      <c r="M343" s="182">
        <v>12495970</v>
      </c>
      <c r="N343" s="182">
        <f t="shared" si="200"/>
        <v>5004030</v>
      </c>
      <c r="O343" s="182">
        <v>0</v>
      </c>
      <c r="P343" s="182">
        <v>17500000</v>
      </c>
      <c r="Q343" s="182">
        <f t="shared" si="201"/>
        <v>0</v>
      </c>
      <c r="R343" s="182">
        <f t="shared" si="199"/>
        <v>11329731.828000002</v>
      </c>
      <c r="S343" s="182">
        <f t="shared" si="202"/>
        <v>12495970</v>
      </c>
      <c r="T343"/>
      <c r="U343" s="335" t="s">
        <v>539</v>
      </c>
      <c r="V343" s="385" t="s">
        <v>540</v>
      </c>
      <c r="W343" s="387">
        <v>28829731.828000002</v>
      </c>
      <c r="X343" s="387">
        <v>0</v>
      </c>
      <c r="Y343" s="387">
        <v>0</v>
      </c>
      <c r="Z343" s="387">
        <v>0</v>
      </c>
      <c r="AA343" s="387">
        <v>0</v>
      </c>
      <c r="AB343" s="387">
        <v>0</v>
      </c>
      <c r="AC343" s="387">
        <v>386883925.86400002</v>
      </c>
      <c r="AD343" s="387">
        <v>305442264</v>
      </c>
      <c r="AE343" s="387">
        <v>81441661.864000022</v>
      </c>
      <c r="AF343" s="387">
        <v>306792394</v>
      </c>
      <c r="AG343" s="387">
        <v>18371351</v>
      </c>
      <c r="AH343" s="387">
        <v>314896910</v>
      </c>
      <c r="AI343" s="387">
        <v>9454646</v>
      </c>
      <c r="AJ343" s="387">
        <v>71987015.864000022</v>
      </c>
      <c r="AK343" s="387">
        <v>0</v>
      </c>
      <c r="AL343" s="278"/>
      <c r="AM343" s="182"/>
      <c r="AN343" s="182"/>
      <c r="AO343" s="182"/>
      <c r="AP343" s="182"/>
      <c r="AQ343"/>
      <c r="AR343" s="296"/>
      <c r="AS343" s="297"/>
      <c r="AT343" s="333"/>
    </row>
    <row r="344" spans="1:47" x14ac:dyDescent="0.25">
      <c r="A344" s="14" t="s">
        <v>541</v>
      </c>
      <c r="B344" s="9" t="s">
        <v>542</v>
      </c>
      <c r="C344" s="10">
        <f>+C345</f>
        <v>82000000</v>
      </c>
      <c r="D344" s="10">
        <f>+D345</f>
        <v>468235.52699997998</v>
      </c>
      <c r="E344" s="10">
        <f t="shared" ref="E344:AO378" si="222">+E345</f>
        <v>0</v>
      </c>
      <c r="F344" s="10">
        <f t="shared" si="222"/>
        <v>0</v>
      </c>
      <c r="G344" s="10">
        <f t="shared" si="222"/>
        <v>0</v>
      </c>
      <c r="H344" s="10">
        <f t="shared" si="197"/>
        <v>468235.52699997998</v>
      </c>
      <c r="I344" s="10">
        <f t="shared" si="222"/>
        <v>0</v>
      </c>
      <c r="J344" s="10">
        <f t="shared" si="222"/>
        <v>0</v>
      </c>
      <c r="K344" s="10">
        <f t="shared" si="198"/>
        <v>468235.52699997998</v>
      </c>
      <c r="L344" s="10">
        <f t="shared" si="222"/>
        <v>0</v>
      </c>
      <c r="M344" s="10">
        <f t="shared" si="222"/>
        <v>0</v>
      </c>
      <c r="N344" s="10">
        <f t="shared" si="200"/>
        <v>0</v>
      </c>
      <c r="O344" s="10">
        <f t="shared" si="222"/>
        <v>0</v>
      </c>
      <c r="P344" s="10">
        <f t="shared" si="222"/>
        <v>0</v>
      </c>
      <c r="Q344" s="10">
        <f t="shared" si="222"/>
        <v>0</v>
      </c>
      <c r="R344" s="10">
        <f t="shared" si="199"/>
        <v>468235.52699997998</v>
      </c>
      <c r="S344" s="10">
        <f t="shared" si="222"/>
        <v>0</v>
      </c>
      <c r="T344" s="10">
        <f t="shared" si="222"/>
        <v>0</v>
      </c>
      <c r="U344" s="335" t="s">
        <v>541</v>
      </c>
      <c r="V344" s="385" t="s">
        <v>542</v>
      </c>
      <c r="W344" s="387">
        <v>468235.52699997998</v>
      </c>
      <c r="X344" s="387">
        <v>30000000</v>
      </c>
      <c r="Y344" s="387">
        <v>0</v>
      </c>
      <c r="Z344" s="387">
        <v>0</v>
      </c>
      <c r="AA344" s="387">
        <v>0</v>
      </c>
      <c r="AB344" s="387">
        <v>0</v>
      </c>
      <c r="AC344" s="387">
        <v>216961876.208</v>
      </c>
      <c r="AD344" s="387">
        <v>142884165.998</v>
      </c>
      <c r="AE344" s="387">
        <v>74077710.210000008</v>
      </c>
      <c r="AF344" s="387">
        <v>136150241.998</v>
      </c>
      <c r="AG344" s="387">
        <v>6733924</v>
      </c>
      <c r="AH344" s="387">
        <v>182912269.998</v>
      </c>
      <c r="AI344" s="387">
        <v>40028104</v>
      </c>
      <c r="AJ344" s="387">
        <v>34049606.210000008</v>
      </c>
      <c r="AK344" s="387">
        <v>0</v>
      </c>
      <c r="AL344" s="278"/>
      <c r="AM344" s="182"/>
      <c r="AN344" s="182"/>
      <c r="AO344" s="182"/>
      <c r="AP344" s="182"/>
      <c r="AR344" s="296"/>
      <c r="AS344" s="297"/>
      <c r="AT344" s="333"/>
      <c r="AU344" s="4"/>
    </row>
    <row r="345" spans="1:47" x14ac:dyDescent="0.25">
      <c r="A345" s="13" t="s">
        <v>543</v>
      </c>
      <c r="B345" s="1" t="s">
        <v>544</v>
      </c>
      <c r="C345" s="247">
        <v>82000000</v>
      </c>
      <c r="D345" s="182">
        <v>468235.52699997998</v>
      </c>
      <c r="E345" s="182">
        <v>0</v>
      </c>
      <c r="F345" s="182">
        <v>0</v>
      </c>
      <c r="G345" s="182">
        <v>0</v>
      </c>
      <c r="H345" s="182">
        <f t="shared" si="197"/>
        <v>468235.52699997998</v>
      </c>
      <c r="I345" s="182">
        <v>0</v>
      </c>
      <c r="J345" s="182">
        <v>0</v>
      </c>
      <c r="K345" s="182">
        <f t="shared" si="198"/>
        <v>468235.52699997998</v>
      </c>
      <c r="L345" s="182">
        <v>0</v>
      </c>
      <c r="M345" s="182">
        <v>0</v>
      </c>
      <c r="N345" s="182">
        <f t="shared" si="200"/>
        <v>0</v>
      </c>
      <c r="O345" s="182">
        <v>0</v>
      </c>
      <c r="P345" s="182">
        <v>0</v>
      </c>
      <c r="Q345" s="182">
        <f t="shared" si="201"/>
        <v>0</v>
      </c>
      <c r="R345" s="182">
        <f t="shared" si="199"/>
        <v>468235.52699997998</v>
      </c>
      <c r="S345" s="182">
        <f t="shared" si="202"/>
        <v>0</v>
      </c>
      <c r="U345" s="335" t="s">
        <v>543</v>
      </c>
      <c r="V345" s="385" t="s">
        <v>544</v>
      </c>
      <c r="W345" s="387">
        <v>468235.52699997998</v>
      </c>
      <c r="X345" s="387">
        <v>0</v>
      </c>
      <c r="Y345" s="387">
        <v>0</v>
      </c>
      <c r="Z345" s="387">
        <v>0</v>
      </c>
      <c r="AA345" s="387">
        <v>0</v>
      </c>
      <c r="AB345" s="387">
        <v>0</v>
      </c>
      <c r="AC345" s="387">
        <v>186961876.208</v>
      </c>
      <c r="AD345" s="387">
        <v>142884165.998</v>
      </c>
      <c r="AE345" s="387">
        <v>44077710.210000008</v>
      </c>
      <c r="AF345" s="387">
        <v>136150241.998</v>
      </c>
      <c r="AG345" s="387">
        <v>6733924</v>
      </c>
      <c r="AH345" s="387">
        <v>171090048.998</v>
      </c>
      <c r="AI345" s="387">
        <v>28205883</v>
      </c>
      <c r="AJ345" s="387">
        <v>15871827.210000008</v>
      </c>
      <c r="AK345" s="387">
        <v>0</v>
      </c>
      <c r="AL345" s="278"/>
      <c r="AM345" s="182"/>
      <c r="AN345" s="182"/>
      <c r="AO345" s="182"/>
      <c r="AP345" s="182"/>
      <c r="AQ345" s="4"/>
      <c r="AR345" s="296"/>
      <c r="AS345" s="297"/>
      <c r="AT345" s="333"/>
      <c r="AU345" s="4"/>
    </row>
    <row r="346" spans="1:47" x14ac:dyDescent="0.25">
      <c r="A346" s="11" t="s">
        <v>545</v>
      </c>
      <c r="B346" s="5" t="s">
        <v>42</v>
      </c>
      <c r="C346" s="6">
        <f>+C347</f>
        <v>447804403</v>
      </c>
      <c r="D346" s="6">
        <f>+D347</f>
        <v>386883923.94</v>
      </c>
      <c r="E346" s="6">
        <f t="shared" ref="E346:AO380" si="223">+E347</f>
        <v>0</v>
      </c>
      <c r="F346" s="6">
        <f t="shared" si="223"/>
        <v>0</v>
      </c>
      <c r="G346" s="6">
        <f t="shared" si="223"/>
        <v>0</v>
      </c>
      <c r="H346" s="6">
        <f t="shared" si="197"/>
        <v>386883923.94</v>
      </c>
      <c r="I346" s="6">
        <f t="shared" si="223"/>
        <v>68509378</v>
      </c>
      <c r="J346" s="6">
        <f t="shared" si="223"/>
        <v>269119430</v>
      </c>
      <c r="K346" s="6">
        <f t="shared" si="198"/>
        <v>117764493.94</v>
      </c>
      <c r="L346" s="6">
        <f t="shared" si="223"/>
        <v>59908112</v>
      </c>
      <c r="M346" s="6">
        <f t="shared" si="223"/>
        <v>263396328</v>
      </c>
      <c r="N346" s="6">
        <f t="shared" si="200"/>
        <v>5723102</v>
      </c>
      <c r="O346" s="6">
        <f t="shared" si="223"/>
        <v>67911082</v>
      </c>
      <c r="P346" s="6">
        <f t="shared" si="223"/>
        <v>280861474</v>
      </c>
      <c r="Q346" s="6">
        <f t="shared" si="223"/>
        <v>11742044</v>
      </c>
      <c r="R346" s="6">
        <f t="shared" si="199"/>
        <v>106022449.94</v>
      </c>
      <c r="S346" s="6">
        <f t="shared" si="223"/>
        <v>263396328</v>
      </c>
      <c r="T346" s="6">
        <f t="shared" si="223"/>
        <v>0</v>
      </c>
      <c r="U346" s="335" t="s">
        <v>545</v>
      </c>
      <c r="V346" s="385" t="s">
        <v>42</v>
      </c>
      <c r="W346" s="387">
        <v>386883925.86400002</v>
      </c>
      <c r="X346" s="387">
        <v>0</v>
      </c>
      <c r="Y346" s="387">
        <v>0</v>
      </c>
      <c r="Z346" s="387">
        <v>0</v>
      </c>
      <c r="AA346" s="387">
        <v>0</v>
      </c>
      <c r="AB346" s="387">
        <v>0</v>
      </c>
      <c r="AC346" s="387">
        <v>186961876.208</v>
      </c>
      <c r="AD346" s="387">
        <v>142884165.998</v>
      </c>
      <c r="AE346" s="387">
        <v>44077710.210000008</v>
      </c>
      <c r="AF346" s="387">
        <v>136150241.998</v>
      </c>
      <c r="AG346" s="387">
        <v>6733924</v>
      </c>
      <c r="AH346" s="387">
        <v>171090048.998</v>
      </c>
      <c r="AI346" s="387">
        <v>28205883</v>
      </c>
      <c r="AJ346" s="387">
        <v>15871827.210000008</v>
      </c>
      <c r="AK346" s="387">
        <v>0</v>
      </c>
      <c r="AL346" s="10"/>
      <c r="AM346" s="10">
        <f t="shared" si="205"/>
        <v>0</v>
      </c>
      <c r="AN346" s="10">
        <f t="shared" si="205"/>
        <v>0</v>
      </c>
      <c r="AO346" s="10">
        <f t="shared" si="205"/>
        <v>0</v>
      </c>
      <c r="AP346" s="10"/>
      <c r="AR346" s="294" t="s">
        <v>489</v>
      </c>
      <c r="AS346" s="295" t="s">
        <v>490</v>
      </c>
      <c r="AT346" s="332">
        <f t="shared" ref="AT346" si="224">+AT347+AT348</f>
        <v>11274144</v>
      </c>
      <c r="AU346" s="4"/>
    </row>
    <row r="347" spans="1:47" s="4" customFormat="1" x14ac:dyDescent="0.25">
      <c r="A347" s="13" t="s">
        <v>546</v>
      </c>
      <c r="B347" s="1" t="s">
        <v>42</v>
      </c>
      <c r="C347" s="247">
        <v>447804403</v>
      </c>
      <c r="D347" s="182">
        <v>386883923.94</v>
      </c>
      <c r="E347" s="182">
        <v>0</v>
      </c>
      <c r="F347" s="182">
        <v>0</v>
      </c>
      <c r="G347" s="182">
        <v>0</v>
      </c>
      <c r="H347" s="182">
        <f t="shared" si="197"/>
        <v>386883923.94</v>
      </c>
      <c r="I347" s="182">
        <v>68509378</v>
      </c>
      <c r="J347" s="182">
        <v>269119430</v>
      </c>
      <c r="K347" s="182">
        <f t="shared" si="198"/>
        <v>117764493.94</v>
      </c>
      <c r="L347" s="182">
        <v>59908112</v>
      </c>
      <c r="M347" s="182">
        <v>263396328</v>
      </c>
      <c r="N347" s="182">
        <f t="shared" si="200"/>
        <v>5723102</v>
      </c>
      <c r="O347" s="182">
        <v>67911082</v>
      </c>
      <c r="P347" s="182">
        <v>280861474</v>
      </c>
      <c r="Q347" s="182">
        <f t="shared" si="201"/>
        <v>11742044</v>
      </c>
      <c r="R347" s="182">
        <f t="shared" si="199"/>
        <v>106022449.94</v>
      </c>
      <c r="S347" s="182">
        <f t="shared" si="202"/>
        <v>263396328</v>
      </c>
      <c r="T347"/>
      <c r="U347" s="335" t="s">
        <v>546</v>
      </c>
      <c r="V347" s="385" t="s">
        <v>42</v>
      </c>
      <c r="W347" s="387">
        <v>386883925.86400002</v>
      </c>
      <c r="X347" s="387">
        <v>0</v>
      </c>
      <c r="Y347" s="387">
        <v>0</v>
      </c>
      <c r="Z347" s="387">
        <v>0</v>
      </c>
      <c r="AA347" s="387">
        <v>0</v>
      </c>
      <c r="AB347" s="387">
        <v>0</v>
      </c>
      <c r="AC347" s="387">
        <v>186961876.208</v>
      </c>
      <c r="AD347" s="387">
        <v>142884165.998</v>
      </c>
      <c r="AE347" s="387">
        <v>44077710.210000008</v>
      </c>
      <c r="AF347" s="387">
        <v>136150241.998</v>
      </c>
      <c r="AG347" s="387">
        <v>6733924</v>
      </c>
      <c r="AH347" s="387">
        <v>171090048.998</v>
      </c>
      <c r="AI347" s="387">
        <v>28205883</v>
      </c>
      <c r="AJ347" s="387">
        <v>15871827.210000008</v>
      </c>
      <c r="AK347" s="387">
        <v>0</v>
      </c>
      <c r="AL347" s="278"/>
      <c r="AM347" s="182"/>
      <c r="AN347" s="182"/>
      <c r="AO347" s="182"/>
      <c r="AP347" s="182"/>
      <c r="AQ347"/>
      <c r="AR347" s="296" t="s">
        <v>491</v>
      </c>
      <c r="AS347" s="297" t="s">
        <v>492</v>
      </c>
      <c r="AT347" s="333">
        <v>10774144</v>
      </c>
      <c r="AU347"/>
    </row>
    <row r="348" spans="1:47" x14ac:dyDescent="0.25">
      <c r="A348" s="11" t="s">
        <v>547</v>
      </c>
      <c r="B348" s="5" t="s">
        <v>548</v>
      </c>
      <c r="C348" s="6">
        <f>+C349+C353</f>
        <v>1099254501</v>
      </c>
      <c r="D348" s="6">
        <f>+D349+D353</f>
        <v>186961876.208</v>
      </c>
      <c r="E348" s="6">
        <f t="shared" ref="E348:AO385" si="225">+E349</f>
        <v>0</v>
      </c>
      <c r="F348" s="6">
        <f t="shared" si="225"/>
        <v>0</v>
      </c>
      <c r="G348" s="6">
        <f t="shared" si="225"/>
        <v>0</v>
      </c>
      <c r="H348" s="6">
        <f t="shared" si="197"/>
        <v>186961876.208</v>
      </c>
      <c r="I348" s="6">
        <f t="shared" si="225"/>
        <v>6032000</v>
      </c>
      <c r="J348" s="6">
        <f t="shared" si="225"/>
        <v>122885567.998</v>
      </c>
      <c r="K348" s="6">
        <f t="shared" si="198"/>
        <v>64076308.210000008</v>
      </c>
      <c r="L348" s="6">
        <f t="shared" si="225"/>
        <v>6886117</v>
      </c>
      <c r="M348" s="6">
        <f t="shared" si="225"/>
        <v>117005760.998</v>
      </c>
      <c r="N348" s="6">
        <f t="shared" si="200"/>
        <v>5879807</v>
      </c>
      <c r="O348" s="6">
        <f t="shared" si="225"/>
        <v>3452000</v>
      </c>
      <c r="P348" s="6">
        <f t="shared" si="225"/>
        <v>123785568</v>
      </c>
      <c r="Q348" s="6">
        <f t="shared" si="225"/>
        <v>900000.00200000405</v>
      </c>
      <c r="R348" s="6">
        <f t="shared" si="199"/>
        <v>63176308.208000004</v>
      </c>
      <c r="S348" s="6">
        <f t="shared" si="225"/>
        <v>117005760.998</v>
      </c>
      <c r="T348" s="6">
        <f t="shared" si="225"/>
        <v>0</v>
      </c>
      <c r="U348" s="335" t="s">
        <v>547</v>
      </c>
      <c r="V348" s="385" t="s">
        <v>548</v>
      </c>
      <c r="W348" s="387">
        <v>186961876.208</v>
      </c>
      <c r="X348" s="387">
        <v>0</v>
      </c>
      <c r="Y348" s="387">
        <v>0</v>
      </c>
      <c r="Z348" s="387">
        <v>0</v>
      </c>
      <c r="AA348" s="387">
        <v>0</v>
      </c>
      <c r="AB348" s="387">
        <v>0</v>
      </c>
      <c r="AC348" s="387">
        <v>186961876.208</v>
      </c>
      <c r="AD348" s="387">
        <v>142884165.998</v>
      </c>
      <c r="AE348" s="387">
        <v>44077710.210000008</v>
      </c>
      <c r="AF348" s="387">
        <v>136150241.998</v>
      </c>
      <c r="AG348" s="387">
        <v>6733924</v>
      </c>
      <c r="AH348" s="387">
        <v>171090048.998</v>
      </c>
      <c r="AI348" s="387">
        <v>28205883</v>
      </c>
      <c r="AJ348" s="387">
        <v>15871827.210000008</v>
      </c>
      <c r="AK348" s="387">
        <v>0</v>
      </c>
      <c r="AL348" s="278"/>
      <c r="AM348" s="182"/>
      <c r="AN348" s="182"/>
      <c r="AO348" s="182"/>
      <c r="AP348" s="182"/>
      <c r="AQ348" s="4"/>
      <c r="AR348" s="296" t="s">
        <v>493</v>
      </c>
      <c r="AS348" s="297" t="s">
        <v>494</v>
      </c>
      <c r="AT348" s="333">
        <v>500000</v>
      </c>
    </row>
    <row r="349" spans="1:47" s="4" customFormat="1" x14ac:dyDescent="0.25">
      <c r="A349" s="11" t="s">
        <v>549</v>
      </c>
      <c r="B349" s="5" t="s">
        <v>550</v>
      </c>
      <c r="C349" s="6">
        <f t="shared" ref="C349:D351" si="226">+C350</f>
        <v>184172636</v>
      </c>
      <c r="D349" s="6">
        <f t="shared" si="226"/>
        <v>186961876.208</v>
      </c>
      <c r="E349" s="6">
        <f t="shared" si="225"/>
        <v>0</v>
      </c>
      <c r="F349" s="6">
        <f t="shared" si="225"/>
        <v>0</v>
      </c>
      <c r="G349" s="6">
        <f t="shared" si="225"/>
        <v>0</v>
      </c>
      <c r="H349" s="6">
        <f t="shared" si="197"/>
        <v>186961876.208</v>
      </c>
      <c r="I349" s="6">
        <f t="shared" si="225"/>
        <v>6032000</v>
      </c>
      <c r="J349" s="6">
        <f t="shared" si="225"/>
        <v>122885567.998</v>
      </c>
      <c r="K349" s="6">
        <f t="shared" si="198"/>
        <v>64076308.210000008</v>
      </c>
      <c r="L349" s="6">
        <f t="shared" si="225"/>
        <v>6886117</v>
      </c>
      <c r="M349" s="6">
        <f t="shared" si="225"/>
        <v>117005760.998</v>
      </c>
      <c r="N349" s="6">
        <f t="shared" si="200"/>
        <v>5879807</v>
      </c>
      <c r="O349" s="6">
        <f t="shared" si="225"/>
        <v>3452000</v>
      </c>
      <c r="P349" s="6">
        <f t="shared" si="225"/>
        <v>123785568</v>
      </c>
      <c r="Q349" s="6">
        <f t="shared" si="225"/>
        <v>900000.00200000405</v>
      </c>
      <c r="R349" s="6">
        <f t="shared" si="199"/>
        <v>63176308.208000004</v>
      </c>
      <c r="S349" s="6">
        <f t="shared" si="225"/>
        <v>117005760.998</v>
      </c>
      <c r="T349" s="6">
        <f t="shared" si="225"/>
        <v>0</v>
      </c>
      <c r="U349" s="335" t="s">
        <v>549</v>
      </c>
      <c r="V349" s="385" t="s">
        <v>550</v>
      </c>
      <c r="W349" s="387">
        <v>186961876.208</v>
      </c>
      <c r="X349" s="387">
        <v>30000000</v>
      </c>
      <c r="Y349" s="387">
        <v>0</v>
      </c>
      <c r="Z349" s="387">
        <v>0</v>
      </c>
      <c r="AA349" s="387">
        <v>0</v>
      </c>
      <c r="AB349" s="387">
        <v>0</v>
      </c>
      <c r="AC349" s="387">
        <v>30000000</v>
      </c>
      <c r="AD349" s="387">
        <v>0</v>
      </c>
      <c r="AE349" s="387">
        <v>30000000</v>
      </c>
      <c r="AF349" s="387">
        <v>0</v>
      </c>
      <c r="AG349" s="387">
        <v>0</v>
      </c>
      <c r="AH349" s="387">
        <v>11822221</v>
      </c>
      <c r="AI349" s="387">
        <v>11822221</v>
      </c>
      <c r="AJ349" s="387">
        <v>18177779</v>
      </c>
      <c r="AK349" s="387">
        <v>0</v>
      </c>
      <c r="AL349" s="10"/>
      <c r="AM349" s="10">
        <f>+AM350+AM360+AM363</f>
        <v>0</v>
      </c>
      <c r="AN349" s="10">
        <f>+AN350+AN360+AN363</f>
        <v>0</v>
      </c>
      <c r="AO349" s="10">
        <f>+AO350+AO360+AO363</f>
        <v>0</v>
      </c>
      <c r="AP349" s="10"/>
      <c r="AR349" s="294" t="s">
        <v>495</v>
      </c>
      <c r="AS349" s="295" t="s">
        <v>496</v>
      </c>
      <c r="AT349" s="332">
        <f>+AT350+AT360+AT363</f>
        <v>302725527</v>
      </c>
      <c r="AU349"/>
    </row>
    <row r="350" spans="1:47" x14ac:dyDescent="0.25">
      <c r="A350" s="11" t="s">
        <v>551</v>
      </c>
      <c r="B350" s="5" t="s">
        <v>552</v>
      </c>
      <c r="C350" s="6">
        <f t="shared" si="226"/>
        <v>184172636</v>
      </c>
      <c r="D350" s="6">
        <f t="shared" si="226"/>
        <v>186961876.208</v>
      </c>
      <c r="E350" s="6">
        <f t="shared" si="225"/>
        <v>0</v>
      </c>
      <c r="F350" s="6">
        <f t="shared" si="225"/>
        <v>0</v>
      </c>
      <c r="G350" s="6">
        <f t="shared" si="225"/>
        <v>0</v>
      </c>
      <c r="H350" s="6">
        <f t="shared" si="197"/>
        <v>186961876.208</v>
      </c>
      <c r="I350" s="6">
        <f t="shared" si="225"/>
        <v>6032000</v>
      </c>
      <c r="J350" s="6">
        <f t="shared" si="225"/>
        <v>122885567.998</v>
      </c>
      <c r="K350" s="6">
        <f t="shared" si="198"/>
        <v>64076308.210000008</v>
      </c>
      <c r="L350" s="6">
        <f t="shared" si="225"/>
        <v>6886117</v>
      </c>
      <c r="M350" s="6">
        <f t="shared" si="225"/>
        <v>117005760.998</v>
      </c>
      <c r="N350" s="6">
        <f t="shared" si="200"/>
        <v>5879807</v>
      </c>
      <c r="O350" s="6">
        <f t="shared" si="225"/>
        <v>3452000</v>
      </c>
      <c r="P350" s="6">
        <f t="shared" si="225"/>
        <v>123785568</v>
      </c>
      <c r="Q350" s="6">
        <f t="shared" si="225"/>
        <v>900000.00200000405</v>
      </c>
      <c r="R350" s="6">
        <f t="shared" si="199"/>
        <v>63176308.208000004</v>
      </c>
      <c r="S350" s="6">
        <f t="shared" si="225"/>
        <v>117005760.998</v>
      </c>
      <c r="T350" s="6">
        <f t="shared" si="225"/>
        <v>0</v>
      </c>
      <c r="U350" s="335" t="s">
        <v>551</v>
      </c>
      <c r="V350" s="385" t="s">
        <v>552</v>
      </c>
      <c r="W350" s="387">
        <v>186961876.208</v>
      </c>
      <c r="X350" s="387">
        <v>30000000</v>
      </c>
      <c r="Y350" s="387">
        <v>0</v>
      </c>
      <c r="Z350" s="387">
        <v>0</v>
      </c>
      <c r="AA350" s="387">
        <v>0</v>
      </c>
      <c r="AB350" s="387">
        <v>0</v>
      </c>
      <c r="AC350" s="387">
        <v>30000000</v>
      </c>
      <c r="AD350" s="387">
        <v>0</v>
      </c>
      <c r="AE350" s="387">
        <v>30000000</v>
      </c>
      <c r="AF350" s="387">
        <v>0</v>
      </c>
      <c r="AG350" s="387">
        <v>0</v>
      </c>
      <c r="AH350" s="387">
        <v>11822221</v>
      </c>
      <c r="AI350" s="387">
        <v>11822221</v>
      </c>
      <c r="AJ350" s="387">
        <v>18177779</v>
      </c>
      <c r="AK350" s="387">
        <v>0</v>
      </c>
      <c r="AL350" s="10"/>
      <c r="AM350" s="10">
        <f t="shared" si="209"/>
        <v>0</v>
      </c>
      <c r="AN350" s="10">
        <f t="shared" si="209"/>
        <v>0</v>
      </c>
      <c r="AO350" s="10">
        <f t="shared" si="209"/>
        <v>0</v>
      </c>
      <c r="AP350" s="10"/>
      <c r="AR350" s="294" t="s">
        <v>497</v>
      </c>
      <c r="AS350" s="295" t="s">
        <v>498</v>
      </c>
      <c r="AT350" s="332">
        <f t="shared" ref="AT350" si="227">SUM(AT351:AT355)</f>
        <v>247914758</v>
      </c>
    </row>
    <row r="351" spans="1:47" s="281" customFormat="1" ht="39" x14ac:dyDescent="0.25">
      <c r="A351" s="14" t="s">
        <v>553</v>
      </c>
      <c r="B351" s="9" t="s">
        <v>552</v>
      </c>
      <c r="C351" s="10">
        <f t="shared" si="226"/>
        <v>184172636</v>
      </c>
      <c r="D351" s="10">
        <f t="shared" si="226"/>
        <v>186961876.208</v>
      </c>
      <c r="E351" s="10">
        <f t="shared" si="225"/>
        <v>0</v>
      </c>
      <c r="F351" s="10">
        <f t="shared" si="225"/>
        <v>0</v>
      </c>
      <c r="G351" s="10">
        <f t="shared" si="225"/>
        <v>0</v>
      </c>
      <c r="H351" s="10">
        <f t="shared" si="197"/>
        <v>186961876.208</v>
      </c>
      <c r="I351" s="10">
        <f t="shared" si="225"/>
        <v>6032000</v>
      </c>
      <c r="J351" s="10">
        <f t="shared" si="225"/>
        <v>122885567.998</v>
      </c>
      <c r="K351" s="10">
        <f t="shared" si="198"/>
        <v>64076308.210000008</v>
      </c>
      <c r="L351" s="10">
        <f t="shared" si="225"/>
        <v>6886117</v>
      </c>
      <c r="M351" s="10">
        <f t="shared" si="225"/>
        <v>117005760.998</v>
      </c>
      <c r="N351" s="10">
        <f t="shared" si="200"/>
        <v>5879807</v>
      </c>
      <c r="O351" s="10">
        <f t="shared" si="225"/>
        <v>3452000</v>
      </c>
      <c r="P351" s="10">
        <f t="shared" si="225"/>
        <v>123785568</v>
      </c>
      <c r="Q351" s="10">
        <f t="shared" si="225"/>
        <v>900000.00200000405</v>
      </c>
      <c r="R351" s="10">
        <f t="shared" si="199"/>
        <v>63176308.208000004</v>
      </c>
      <c r="S351" s="10">
        <f t="shared" si="225"/>
        <v>117005760.998</v>
      </c>
      <c r="T351" s="10">
        <f t="shared" si="225"/>
        <v>0</v>
      </c>
      <c r="U351" s="335" t="s">
        <v>553</v>
      </c>
      <c r="V351" s="385" t="s">
        <v>552</v>
      </c>
      <c r="W351" s="387">
        <v>186961876.208</v>
      </c>
      <c r="X351" s="387">
        <v>30000000</v>
      </c>
      <c r="Y351" s="387">
        <v>0</v>
      </c>
      <c r="Z351" s="387">
        <v>0</v>
      </c>
      <c r="AA351" s="387">
        <v>0</v>
      </c>
      <c r="AB351" s="387">
        <v>0</v>
      </c>
      <c r="AC351" s="387">
        <v>30000000</v>
      </c>
      <c r="AD351" s="387">
        <v>0</v>
      </c>
      <c r="AE351" s="387">
        <v>30000000</v>
      </c>
      <c r="AF351" s="387">
        <v>0</v>
      </c>
      <c r="AG351" s="387">
        <v>0</v>
      </c>
      <c r="AH351" s="387">
        <v>11822221</v>
      </c>
      <c r="AI351" s="387">
        <v>11822221</v>
      </c>
      <c r="AJ351" s="387">
        <v>18177779</v>
      </c>
      <c r="AK351" s="387">
        <v>0</v>
      </c>
      <c r="AL351" s="278"/>
      <c r="AM351" s="182"/>
      <c r="AN351" s="182"/>
      <c r="AO351" s="182"/>
      <c r="AP351" s="182"/>
      <c r="AQ351"/>
      <c r="AR351" s="296" t="s">
        <v>499</v>
      </c>
      <c r="AS351" s="299" t="s">
        <v>500</v>
      </c>
      <c r="AT351" s="333">
        <v>16162561</v>
      </c>
      <c r="AU351"/>
    </row>
    <row r="352" spans="1:47" s="4" customFormat="1" ht="26.25" x14ac:dyDescent="0.25">
      <c r="A352" s="13" t="s">
        <v>554</v>
      </c>
      <c r="B352" s="1" t="s">
        <v>552</v>
      </c>
      <c r="C352" s="247">
        <v>184172636</v>
      </c>
      <c r="D352" s="182">
        <v>186961876.208</v>
      </c>
      <c r="E352" s="182">
        <v>0</v>
      </c>
      <c r="F352" s="182">
        <v>0</v>
      </c>
      <c r="G352" s="182">
        <v>0</v>
      </c>
      <c r="H352" s="182">
        <f t="shared" si="197"/>
        <v>186961876.208</v>
      </c>
      <c r="I352" s="182">
        <v>6032000</v>
      </c>
      <c r="J352" s="182">
        <v>122885567.998</v>
      </c>
      <c r="K352" s="182">
        <f t="shared" si="198"/>
        <v>64076308.210000008</v>
      </c>
      <c r="L352" s="182">
        <v>6886117</v>
      </c>
      <c r="M352" s="182">
        <v>117005760.998</v>
      </c>
      <c r="N352" s="182">
        <f t="shared" si="200"/>
        <v>5879807</v>
      </c>
      <c r="O352" s="182">
        <v>3452000</v>
      </c>
      <c r="P352" s="182">
        <v>123785568</v>
      </c>
      <c r="Q352" s="182">
        <f t="shared" si="201"/>
        <v>900000.00200000405</v>
      </c>
      <c r="R352" s="182">
        <f t="shared" si="199"/>
        <v>63176308.208000004</v>
      </c>
      <c r="S352" s="182">
        <f t="shared" si="202"/>
        <v>117005760.998</v>
      </c>
      <c r="T352"/>
      <c r="U352" s="335" t="s">
        <v>554</v>
      </c>
      <c r="V352" s="385" t="s">
        <v>552</v>
      </c>
      <c r="W352" s="387">
        <v>186961876.208</v>
      </c>
      <c r="X352" s="387">
        <v>0</v>
      </c>
      <c r="Y352" s="387">
        <v>0</v>
      </c>
      <c r="Z352" s="387">
        <v>0</v>
      </c>
      <c r="AA352" s="387">
        <v>0</v>
      </c>
      <c r="AB352" s="387">
        <v>0</v>
      </c>
      <c r="AC352" s="387">
        <v>623469823.82200003</v>
      </c>
      <c r="AD352" s="387">
        <v>476270974.25999999</v>
      </c>
      <c r="AE352" s="387">
        <v>147198849.56200004</v>
      </c>
      <c r="AF352" s="387">
        <v>456992894.25999999</v>
      </c>
      <c r="AG352" s="387">
        <v>19279280</v>
      </c>
      <c r="AH352" s="387">
        <v>482262442.25999999</v>
      </c>
      <c r="AI352" s="387">
        <v>5991468</v>
      </c>
      <c r="AJ352" s="387">
        <v>141207381.56200004</v>
      </c>
      <c r="AK352" s="387">
        <v>0</v>
      </c>
      <c r="AL352" s="278"/>
      <c r="AM352" s="182"/>
      <c r="AN352" s="182"/>
      <c r="AO352" s="182"/>
      <c r="AP352" s="182"/>
      <c r="AQ352"/>
      <c r="AR352" s="296" t="s">
        <v>501</v>
      </c>
      <c r="AS352" s="299" t="s">
        <v>502</v>
      </c>
      <c r="AT352" s="333">
        <v>9986643</v>
      </c>
      <c r="AU352"/>
    </row>
    <row r="353" spans="1:47" s="4" customFormat="1" x14ac:dyDescent="0.25">
      <c r="A353" s="11" t="s">
        <v>1746</v>
      </c>
      <c r="B353" s="5" t="s">
        <v>1037</v>
      </c>
      <c r="C353" s="6">
        <f>+C354</f>
        <v>915081865</v>
      </c>
      <c r="D353" s="6">
        <f>+D354</f>
        <v>0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335" t="s">
        <v>1746</v>
      </c>
      <c r="V353" s="385" t="s">
        <v>1037</v>
      </c>
      <c r="W353" s="387">
        <v>0</v>
      </c>
      <c r="X353" s="387">
        <v>0</v>
      </c>
      <c r="Y353" s="387">
        <v>0</v>
      </c>
      <c r="Z353" s="387">
        <v>0</v>
      </c>
      <c r="AA353" s="387">
        <v>0</v>
      </c>
      <c r="AB353" s="387">
        <v>0</v>
      </c>
      <c r="AC353" s="387">
        <v>102380000</v>
      </c>
      <c r="AD353" s="387">
        <v>35274332</v>
      </c>
      <c r="AE353" s="387">
        <v>67105668</v>
      </c>
      <c r="AF353" s="387">
        <v>35274332</v>
      </c>
      <c r="AG353" s="387">
        <v>0</v>
      </c>
      <c r="AH353" s="387">
        <v>35274332</v>
      </c>
      <c r="AI353" s="387">
        <v>0</v>
      </c>
      <c r="AJ353" s="387">
        <v>67105668</v>
      </c>
      <c r="AK353" s="387">
        <v>0</v>
      </c>
      <c r="AL353" s="278"/>
      <c r="AM353" s="182"/>
      <c r="AN353" s="182"/>
      <c r="AO353" s="182"/>
      <c r="AP353" s="182"/>
      <c r="AQ353"/>
      <c r="AR353" s="296" t="s">
        <v>503</v>
      </c>
      <c r="AS353" s="301" t="s">
        <v>504</v>
      </c>
      <c r="AT353" s="333">
        <v>6683100</v>
      </c>
      <c r="AU353"/>
    </row>
    <row r="354" spans="1:47" s="281" customFormat="1" ht="39" x14ac:dyDescent="0.25">
      <c r="A354" s="14" t="s">
        <v>1747</v>
      </c>
      <c r="B354" s="9" t="s">
        <v>1748</v>
      </c>
      <c r="C354" s="10">
        <f>+C355</f>
        <v>915081865</v>
      </c>
      <c r="D354" s="10">
        <f>+D355</f>
        <v>0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335" t="s">
        <v>1747</v>
      </c>
      <c r="V354" s="385" t="s">
        <v>1748</v>
      </c>
      <c r="W354" s="387">
        <v>0</v>
      </c>
      <c r="X354" s="387">
        <v>0</v>
      </c>
      <c r="Y354" s="387">
        <v>0</v>
      </c>
      <c r="Z354" s="387">
        <v>0</v>
      </c>
      <c r="AA354" s="387">
        <v>0</v>
      </c>
      <c r="AB354" s="387">
        <v>0</v>
      </c>
      <c r="AC354" s="387">
        <v>102380000</v>
      </c>
      <c r="AD354" s="387">
        <v>35274332</v>
      </c>
      <c r="AE354" s="387">
        <v>67105668</v>
      </c>
      <c r="AF354" s="387">
        <v>35274332</v>
      </c>
      <c r="AG354" s="387">
        <v>0</v>
      </c>
      <c r="AH354" s="387">
        <v>35274332</v>
      </c>
      <c r="AI354" s="387">
        <v>0</v>
      </c>
      <c r="AJ354" s="387">
        <v>67105668</v>
      </c>
      <c r="AK354" s="387">
        <v>0</v>
      </c>
      <c r="AL354" s="278"/>
      <c r="AM354" s="182"/>
      <c r="AN354" s="182"/>
      <c r="AO354" s="182"/>
      <c r="AP354" s="182"/>
      <c r="AQ354"/>
      <c r="AR354" s="296" t="s">
        <v>505</v>
      </c>
      <c r="AS354" s="299" t="s">
        <v>1741</v>
      </c>
      <c r="AT354" s="333">
        <v>131615000</v>
      </c>
      <c r="AU354" s="4"/>
    </row>
    <row r="355" spans="1:47" s="281" customFormat="1" ht="39" x14ac:dyDescent="0.25">
      <c r="A355" s="335" t="s">
        <v>1749</v>
      </c>
      <c r="B355" s="282" t="s">
        <v>1750</v>
      </c>
      <c r="C355" s="247">
        <v>915081865</v>
      </c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U355" s="335" t="s">
        <v>1915</v>
      </c>
      <c r="V355" s="385" t="s">
        <v>1916</v>
      </c>
      <c r="W355" s="387">
        <v>0</v>
      </c>
      <c r="X355" s="387">
        <v>0</v>
      </c>
      <c r="Y355" s="387">
        <v>0</v>
      </c>
      <c r="Z355" s="387">
        <v>0</v>
      </c>
      <c r="AA355" s="387">
        <v>0</v>
      </c>
      <c r="AB355" s="387">
        <v>0</v>
      </c>
      <c r="AC355" s="387">
        <v>102380000</v>
      </c>
      <c r="AD355" s="387">
        <v>35274332</v>
      </c>
      <c r="AE355" s="387">
        <v>67105668</v>
      </c>
      <c r="AF355" s="387">
        <v>35274332</v>
      </c>
      <c r="AG355" s="387">
        <v>0</v>
      </c>
      <c r="AH355" s="387">
        <v>35274332</v>
      </c>
      <c r="AI355" s="387">
        <v>0</v>
      </c>
      <c r="AJ355" s="387">
        <v>67105668</v>
      </c>
      <c r="AK355" s="387">
        <v>0</v>
      </c>
      <c r="AL355" s="278"/>
      <c r="AM355" s="182"/>
      <c r="AN355" s="182"/>
      <c r="AO355" s="182"/>
      <c r="AP355" s="182"/>
      <c r="AQ355" s="4"/>
      <c r="AR355" s="296" t="s">
        <v>507</v>
      </c>
      <c r="AS355" s="299" t="s">
        <v>1742</v>
      </c>
      <c r="AT355" s="333">
        <v>83467454</v>
      </c>
      <c r="AU355"/>
    </row>
    <row r="356" spans="1:47" s="4" customFormat="1" x14ac:dyDescent="0.25">
      <c r="A356" s="11" t="s">
        <v>1751</v>
      </c>
      <c r="B356" s="5" t="s">
        <v>1287</v>
      </c>
      <c r="C356" s="356">
        <f t="shared" ref="C356:D358" si="228">+C357</f>
        <v>0</v>
      </c>
      <c r="D356" s="356">
        <f t="shared" si="228"/>
        <v>0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335"/>
      <c r="V356" s="385"/>
      <c r="W356" s="387"/>
      <c r="X356" s="387"/>
      <c r="Y356" s="387"/>
      <c r="Z356" s="387"/>
      <c r="AA356" s="387"/>
      <c r="AB356" s="387"/>
      <c r="AC356" s="387"/>
      <c r="AD356" s="387"/>
      <c r="AE356" s="387"/>
      <c r="AF356" s="387"/>
      <c r="AG356" s="387"/>
      <c r="AH356" s="387"/>
      <c r="AI356" s="387"/>
      <c r="AJ356" s="387"/>
      <c r="AK356" s="387"/>
      <c r="AL356" s="278"/>
      <c r="AM356" s="247"/>
      <c r="AN356" s="247"/>
      <c r="AO356" s="247"/>
      <c r="AP356" s="247"/>
      <c r="AR356" s="296"/>
      <c r="AS356" s="299"/>
      <c r="AT356" s="333"/>
      <c r="AU356" s="383"/>
    </row>
    <row r="357" spans="1:47" x14ac:dyDescent="0.25">
      <c r="A357" s="11" t="s">
        <v>1752</v>
      </c>
      <c r="B357" s="5" t="s">
        <v>1287</v>
      </c>
      <c r="C357" s="356">
        <f t="shared" si="228"/>
        <v>0</v>
      </c>
      <c r="D357" s="356">
        <f t="shared" si="228"/>
        <v>0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335"/>
      <c r="V357" s="385"/>
      <c r="W357" s="387"/>
      <c r="X357" s="387"/>
      <c r="Y357" s="387"/>
      <c r="Z357" s="387"/>
      <c r="AA357" s="387"/>
      <c r="AB357" s="387"/>
      <c r="AC357" s="387"/>
      <c r="AD357" s="387"/>
      <c r="AE357" s="387"/>
      <c r="AF357" s="387"/>
      <c r="AG357" s="387"/>
      <c r="AH357" s="387"/>
      <c r="AI357" s="387"/>
      <c r="AJ357" s="387"/>
      <c r="AK357" s="387"/>
      <c r="AL357" s="278"/>
      <c r="AM357" s="247"/>
      <c r="AN357" s="247"/>
      <c r="AO357" s="247"/>
      <c r="AP357" s="247"/>
      <c r="AQ357" s="4"/>
      <c r="AR357" s="296"/>
      <c r="AS357" s="299"/>
      <c r="AT357" s="333"/>
      <c r="AU357" s="383"/>
    </row>
    <row r="358" spans="1:47" s="4" customFormat="1" x14ac:dyDescent="0.25">
      <c r="A358" s="14" t="s">
        <v>1753</v>
      </c>
      <c r="B358" s="9" t="s">
        <v>1287</v>
      </c>
      <c r="C358" s="341">
        <f t="shared" si="228"/>
        <v>0</v>
      </c>
      <c r="D358" s="341">
        <f t="shared" si="228"/>
        <v>0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335"/>
      <c r="V358" s="385"/>
      <c r="W358" s="387"/>
      <c r="X358" s="387"/>
      <c r="Y358" s="387"/>
      <c r="Z358" s="387"/>
      <c r="AA358" s="387"/>
      <c r="AB358" s="387"/>
      <c r="AC358" s="387"/>
      <c r="AD358" s="387"/>
      <c r="AE358" s="387"/>
      <c r="AF358" s="387"/>
      <c r="AG358" s="387"/>
      <c r="AH358" s="387"/>
      <c r="AI358" s="387"/>
      <c r="AJ358" s="387"/>
      <c r="AK358" s="387"/>
      <c r="AL358" s="278"/>
      <c r="AM358" s="247"/>
      <c r="AN358" s="247"/>
      <c r="AO358" s="247"/>
      <c r="AP358" s="247"/>
      <c r="AR358" s="296"/>
      <c r="AS358" s="299"/>
      <c r="AT358" s="333"/>
      <c r="AU358" s="383"/>
    </row>
    <row r="359" spans="1:47" s="4" customFormat="1" x14ac:dyDescent="0.25">
      <c r="A359" s="335" t="s">
        <v>1754</v>
      </c>
      <c r="B359" s="282" t="s">
        <v>1287</v>
      </c>
      <c r="C359" s="247">
        <v>0</v>
      </c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81"/>
      <c r="U359" s="335"/>
      <c r="V359" s="385"/>
      <c r="W359" s="387"/>
      <c r="X359" s="387"/>
      <c r="Y359" s="387"/>
      <c r="Z359" s="387"/>
      <c r="AA359" s="387"/>
      <c r="AB359" s="387"/>
      <c r="AC359" s="387"/>
      <c r="AD359" s="387"/>
      <c r="AE359" s="387"/>
      <c r="AF359" s="387"/>
      <c r="AG359" s="387"/>
      <c r="AH359" s="387"/>
      <c r="AI359" s="387"/>
      <c r="AJ359" s="387"/>
      <c r="AK359" s="387"/>
      <c r="AL359" s="278"/>
      <c r="AM359" s="247"/>
      <c r="AN359" s="247"/>
      <c r="AO359" s="247"/>
      <c r="AP359" s="247"/>
      <c r="AR359" s="296"/>
      <c r="AS359" s="299"/>
      <c r="AT359" s="333"/>
      <c r="AU359" s="383"/>
    </row>
    <row r="360" spans="1:47" s="4" customFormat="1" x14ac:dyDescent="0.25">
      <c r="A360" s="11" t="s">
        <v>555</v>
      </c>
      <c r="B360" s="5" t="s">
        <v>556</v>
      </c>
      <c r="C360" s="6">
        <f>+C361+C365+C369</f>
        <v>455640066</v>
      </c>
      <c r="D360" s="6">
        <f>+D361+D365+D369</f>
        <v>623469823.82200003</v>
      </c>
      <c r="E360" s="6">
        <f t="shared" ref="E360:AO394" si="229">+E361+E365+E369</f>
        <v>0</v>
      </c>
      <c r="F360" s="6">
        <f t="shared" si="229"/>
        <v>0</v>
      </c>
      <c r="G360" s="6">
        <f t="shared" si="229"/>
        <v>0</v>
      </c>
      <c r="H360" s="6">
        <f t="shared" si="197"/>
        <v>623469823.82200003</v>
      </c>
      <c r="I360" s="6">
        <f t="shared" si="229"/>
        <v>1610196</v>
      </c>
      <c r="J360" s="6">
        <f t="shared" si="229"/>
        <v>445813526.25999999</v>
      </c>
      <c r="K360" s="6">
        <f t="shared" si="198"/>
        <v>177656297.56200004</v>
      </c>
      <c r="L360" s="6">
        <f t="shared" si="229"/>
        <v>1608996</v>
      </c>
      <c r="M360" s="6">
        <f t="shared" si="229"/>
        <v>426561954.25999999</v>
      </c>
      <c r="N360" s="6">
        <f t="shared" si="200"/>
        <v>19251572</v>
      </c>
      <c r="O360" s="6">
        <f t="shared" si="229"/>
        <v>31141136</v>
      </c>
      <c r="P360" s="6">
        <f t="shared" si="229"/>
        <v>481335934.25999999</v>
      </c>
      <c r="Q360" s="6">
        <f t="shared" si="229"/>
        <v>35522408</v>
      </c>
      <c r="R360" s="6">
        <f t="shared" si="199"/>
        <v>142133889.56200004</v>
      </c>
      <c r="S360" s="6">
        <f t="shared" si="229"/>
        <v>426561954.25999999</v>
      </c>
      <c r="T360" s="6">
        <f t="shared" si="229"/>
        <v>0</v>
      </c>
      <c r="U360" s="335" t="s">
        <v>555</v>
      </c>
      <c r="V360" s="385" t="s">
        <v>556</v>
      </c>
      <c r="W360" s="387">
        <v>623469823.82200003</v>
      </c>
      <c r="X360" s="387">
        <v>0</v>
      </c>
      <c r="Y360" s="387">
        <v>0</v>
      </c>
      <c r="Z360" s="387">
        <v>0</v>
      </c>
      <c r="AA360" s="387">
        <v>0</v>
      </c>
      <c r="AB360" s="387">
        <v>0</v>
      </c>
      <c r="AC360" s="387">
        <v>102380000</v>
      </c>
      <c r="AD360" s="387">
        <v>35274332</v>
      </c>
      <c r="AE360" s="387">
        <v>67105668</v>
      </c>
      <c r="AF360" s="387">
        <v>35274332</v>
      </c>
      <c r="AG360" s="387">
        <v>0</v>
      </c>
      <c r="AH360" s="387">
        <v>35274332</v>
      </c>
      <c r="AI360" s="387">
        <v>0</v>
      </c>
      <c r="AJ360" s="387">
        <v>67105668</v>
      </c>
      <c r="AK360" s="387">
        <v>0</v>
      </c>
      <c r="AL360" s="10"/>
      <c r="AM360" s="10">
        <f t="shared" si="212"/>
        <v>0</v>
      </c>
      <c r="AN360" s="10">
        <f t="shared" si="212"/>
        <v>0</v>
      </c>
      <c r="AO360" s="10">
        <f t="shared" si="212"/>
        <v>0</v>
      </c>
      <c r="AP360" s="10"/>
      <c r="AQ360"/>
      <c r="AR360" s="294" t="s">
        <v>509</v>
      </c>
      <c r="AS360" s="295" t="s">
        <v>510</v>
      </c>
      <c r="AT360" s="332">
        <f t="shared" ref="AT360" si="230">+AT362</f>
        <v>52810769</v>
      </c>
      <c r="AU360"/>
    </row>
    <row r="361" spans="1:47" x14ac:dyDescent="0.25">
      <c r="A361" s="11" t="s">
        <v>557</v>
      </c>
      <c r="B361" s="5" t="s">
        <v>558</v>
      </c>
      <c r="C361" s="6">
        <f t="shared" ref="C361:D363" si="231">+C362</f>
        <v>91546069</v>
      </c>
      <c r="D361" s="6">
        <f t="shared" si="231"/>
        <v>102380000</v>
      </c>
      <c r="E361" s="6">
        <f t="shared" ref="E361:AO397" si="232">+E362</f>
        <v>0</v>
      </c>
      <c r="F361" s="6">
        <f t="shared" si="232"/>
        <v>0</v>
      </c>
      <c r="G361" s="6">
        <f t="shared" si="232"/>
        <v>0</v>
      </c>
      <c r="H361" s="6">
        <f t="shared" si="197"/>
        <v>102380000</v>
      </c>
      <c r="I361" s="6">
        <f t="shared" si="232"/>
        <v>0</v>
      </c>
      <c r="J361" s="6">
        <f t="shared" si="232"/>
        <v>35274332</v>
      </c>
      <c r="K361" s="6">
        <f t="shared" si="198"/>
        <v>67105668</v>
      </c>
      <c r="L361" s="6">
        <f t="shared" si="232"/>
        <v>0</v>
      </c>
      <c r="M361" s="6">
        <f t="shared" si="232"/>
        <v>35274332</v>
      </c>
      <c r="N361" s="6">
        <f t="shared" si="200"/>
        <v>0</v>
      </c>
      <c r="O361" s="6">
        <f t="shared" si="232"/>
        <v>0</v>
      </c>
      <c r="P361" s="6">
        <f t="shared" si="232"/>
        <v>35274332</v>
      </c>
      <c r="Q361" s="6">
        <f t="shared" si="232"/>
        <v>0</v>
      </c>
      <c r="R361" s="6">
        <f t="shared" si="199"/>
        <v>67105668</v>
      </c>
      <c r="S361" s="6">
        <f t="shared" si="232"/>
        <v>35274332</v>
      </c>
      <c r="T361" s="6">
        <f t="shared" si="232"/>
        <v>0</v>
      </c>
      <c r="U361" s="335" t="s">
        <v>557</v>
      </c>
      <c r="V361" s="385" t="s">
        <v>558</v>
      </c>
      <c r="W361" s="387">
        <v>102380000</v>
      </c>
      <c r="X361" s="387">
        <v>0</v>
      </c>
      <c r="Y361" s="387">
        <v>0</v>
      </c>
      <c r="Z361" s="387">
        <v>0</v>
      </c>
      <c r="AA361" s="387">
        <v>0</v>
      </c>
      <c r="AB361" s="387">
        <v>0</v>
      </c>
      <c r="AC361" s="387">
        <v>119330360.822</v>
      </c>
      <c r="AD361" s="387">
        <v>49706240</v>
      </c>
      <c r="AE361" s="387">
        <v>69624120.821999997</v>
      </c>
      <c r="AF361" s="387">
        <v>30428160</v>
      </c>
      <c r="AG361" s="387">
        <v>19279280</v>
      </c>
      <c r="AH361" s="387">
        <v>55697708</v>
      </c>
      <c r="AI361" s="387">
        <v>5991468</v>
      </c>
      <c r="AJ361" s="387">
        <v>63632652.821999997</v>
      </c>
      <c r="AK361" s="387">
        <v>0</v>
      </c>
      <c r="AL361" s="278"/>
      <c r="AM361" s="182"/>
      <c r="AN361" s="182"/>
      <c r="AO361" s="182"/>
      <c r="AP361" s="182"/>
      <c r="AR361" s="294"/>
      <c r="AS361" s="295"/>
      <c r="AT361" s="332"/>
      <c r="AU361" s="281"/>
    </row>
    <row r="362" spans="1:47" ht="26.25" x14ac:dyDescent="0.25">
      <c r="A362" s="11" t="s">
        <v>559</v>
      </c>
      <c r="B362" s="5" t="s">
        <v>560</v>
      </c>
      <c r="C362" s="6">
        <f t="shared" si="231"/>
        <v>91546069</v>
      </c>
      <c r="D362" s="6">
        <f t="shared" si="231"/>
        <v>102380000</v>
      </c>
      <c r="E362" s="6">
        <f t="shared" si="232"/>
        <v>0</v>
      </c>
      <c r="F362" s="6">
        <f t="shared" si="232"/>
        <v>0</v>
      </c>
      <c r="G362" s="6">
        <f t="shared" si="232"/>
        <v>0</v>
      </c>
      <c r="H362" s="6">
        <f t="shared" si="197"/>
        <v>102380000</v>
      </c>
      <c r="I362" s="6">
        <f t="shared" si="232"/>
        <v>0</v>
      </c>
      <c r="J362" s="6">
        <f t="shared" si="232"/>
        <v>35274332</v>
      </c>
      <c r="K362" s="6">
        <f t="shared" si="198"/>
        <v>67105668</v>
      </c>
      <c r="L362" s="6">
        <f t="shared" si="232"/>
        <v>0</v>
      </c>
      <c r="M362" s="6">
        <f t="shared" si="232"/>
        <v>35274332</v>
      </c>
      <c r="N362" s="6">
        <f t="shared" si="200"/>
        <v>0</v>
      </c>
      <c r="O362" s="6">
        <f t="shared" si="232"/>
        <v>0</v>
      </c>
      <c r="P362" s="6">
        <f t="shared" si="232"/>
        <v>35274332</v>
      </c>
      <c r="Q362" s="6">
        <f t="shared" si="232"/>
        <v>0</v>
      </c>
      <c r="R362" s="6">
        <f t="shared" si="199"/>
        <v>67105668</v>
      </c>
      <c r="S362" s="6">
        <f t="shared" si="232"/>
        <v>35274332</v>
      </c>
      <c r="T362" s="6">
        <f t="shared" si="232"/>
        <v>0</v>
      </c>
      <c r="U362" s="335" t="s">
        <v>559</v>
      </c>
      <c r="V362" s="385" t="s">
        <v>560</v>
      </c>
      <c r="W362" s="387">
        <v>102380000</v>
      </c>
      <c r="X362" s="387">
        <v>0</v>
      </c>
      <c r="Y362" s="387">
        <v>0</v>
      </c>
      <c r="Z362" s="387">
        <v>0</v>
      </c>
      <c r="AA362" s="387">
        <v>0</v>
      </c>
      <c r="AB362" s="387">
        <v>0</v>
      </c>
      <c r="AC362" s="387">
        <v>119330360.822</v>
      </c>
      <c r="AD362" s="387">
        <v>49706240</v>
      </c>
      <c r="AE362" s="387">
        <v>69624120.821999997</v>
      </c>
      <c r="AF362" s="387">
        <v>30428160</v>
      </c>
      <c r="AG362" s="387">
        <v>19279280</v>
      </c>
      <c r="AH362" s="387">
        <v>55697708</v>
      </c>
      <c r="AI362" s="387">
        <v>5991468</v>
      </c>
      <c r="AJ362" s="387">
        <v>63632652.821999997</v>
      </c>
      <c r="AK362" s="387">
        <v>0</v>
      </c>
      <c r="AL362" s="278"/>
      <c r="AM362" s="182"/>
      <c r="AN362" s="182"/>
      <c r="AO362" s="182"/>
      <c r="AP362" s="182"/>
      <c r="AQ362" s="4"/>
      <c r="AR362" s="296" t="s">
        <v>513</v>
      </c>
      <c r="AS362" s="299" t="s">
        <v>514</v>
      </c>
      <c r="AT362" s="333">
        <v>52810769</v>
      </c>
    </row>
    <row r="363" spans="1:47" s="4" customFormat="1" x14ac:dyDescent="0.25">
      <c r="A363" s="14" t="s">
        <v>561</v>
      </c>
      <c r="B363" s="9" t="s">
        <v>560</v>
      </c>
      <c r="C363" s="10">
        <f t="shared" si="231"/>
        <v>91546069</v>
      </c>
      <c r="D363" s="10">
        <f t="shared" si="231"/>
        <v>102380000</v>
      </c>
      <c r="E363" s="10">
        <f t="shared" si="232"/>
        <v>0</v>
      </c>
      <c r="F363" s="10">
        <f t="shared" si="232"/>
        <v>0</v>
      </c>
      <c r="G363" s="10">
        <f t="shared" si="232"/>
        <v>0</v>
      </c>
      <c r="H363" s="10">
        <f t="shared" si="197"/>
        <v>102380000</v>
      </c>
      <c r="I363" s="10">
        <f t="shared" si="232"/>
        <v>0</v>
      </c>
      <c r="J363" s="10">
        <f t="shared" si="232"/>
        <v>35274332</v>
      </c>
      <c r="K363" s="10">
        <f t="shared" si="198"/>
        <v>67105668</v>
      </c>
      <c r="L363" s="10">
        <f t="shared" si="232"/>
        <v>0</v>
      </c>
      <c r="M363" s="10">
        <f t="shared" si="232"/>
        <v>35274332</v>
      </c>
      <c r="N363" s="10">
        <f t="shared" si="200"/>
        <v>0</v>
      </c>
      <c r="O363" s="10">
        <f t="shared" si="232"/>
        <v>0</v>
      </c>
      <c r="P363" s="10">
        <f t="shared" si="232"/>
        <v>35274332</v>
      </c>
      <c r="Q363" s="10">
        <f t="shared" si="232"/>
        <v>0</v>
      </c>
      <c r="R363" s="10">
        <f t="shared" si="199"/>
        <v>67105668</v>
      </c>
      <c r="S363" s="10">
        <f t="shared" si="232"/>
        <v>35274332</v>
      </c>
      <c r="T363" s="10">
        <f t="shared" si="232"/>
        <v>0</v>
      </c>
      <c r="U363" s="335" t="s">
        <v>561</v>
      </c>
      <c r="V363" s="385" t="s">
        <v>560</v>
      </c>
      <c r="W363" s="387">
        <v>102380000</v>
      </c>
      <c r="X363" s="387">
        <v>0</v>
      </c>
      <c r="Y363" s="387">
        <v>0</v>
      </c>
      <c r="Z363" s="387">
        <v>0</v>
      </c>
      <c r="AA363" s="387">
        <v>0</v>
      </c>
      <c r="AB363" s="387">
        <v>0</v>
      </c>
      <c r="AC363" s="387">
        <v>119330360.822</v>
      </c>
      <c r="AD363" s="387">
        <v>49706240</v>
      </c>
      <c r="AE363" s="387">
        <v>69624120.821999997</v>
      </c>
      <c r="AF363" s="387">
        <v>30428160</v>
      </c>
      <c r="AG363" s="387">
        <v>19279280</v>
      </c>
      <c r="AH363" s="387">
        <v>55697708</v>
      </c>
      <c r="AI363" s="387">
        <v>5991468</v>
      </c>
      <c r="AJ363" s="387">
        <v>63632652.821999997</v>
      </c>
      <c r="AK363" s="387">
        <v>0</v>
      </c>
      <c r="AL363" s="10"/>
      <c r="AM363" s="10">
        <f t="shared" si="214"/>
        <v>0</v>
      </c>
      <c r="AN363" s="10">
        <f t="shared" si="214"/>
        <v>0</v>
      </c>
      <c r="AO363" s="10">
        <f t="shared" si="214"/>
        <v>0</v>
      </c>
      <c r="AP363" s="10"/>
      <c r="AQ363"/>
      <c r="AR363" s="294" t="s">
        <v>515</v>
      </c>
      <c r="AS363" s="295" t="s">
        <v>516</v>
      </c>
      <c r="AT363" s="332">
        <f t="shared" ref="AT363" si="233">+AT364</f>
        <v>2000000</v>
      </c>
    </row>
    <row r="364" spans="1:47" s="4" customFormat="1" x14ac:dyDescent="0.25">
      <c r="A364" s="13" t="s">
        <v>562</v>
      </c>
      <c r="B364" s="1" t="s">
        <v>563</v>
      </c>
      <c r="C364" s="247">
        <v>91546069</v>
      </c>
      <c r="D364" s="182">
        <v>102380000</v>
      </c>
      <c r="E364" s="182">
        <v>0</v>
      </c>
      <c r="F364" s="182">
        <v>0</v>
      </c>
      <c r="G364" s="182">
        <v>0</v>
      </c>
      <c r="H364" s="182">
        <f t="shared" si="197"/>
        <v>102380000</v>
      </c>
      <c r="I364" s="182">
        <v>0</v>
      </c>
      <c r="J364" s="182">
        <v>35274332</v>
      </c>
      <c r="K364" s="182">
        <f t="shared" si="198"/>
        <v>67105668</v>
      </c>
      <c r="L364" s="182">
        <v>0</v>
      </c>
      <c r="M364" s="182">
        <v>35274332</v>
      </c>
      <c r="N364" s="182">
        <f t="shared" si="200"/>
        <v>0</v>
      </c>
      <c r="O364" s="182">
        <v>0</v>
      </c>
      <c r="P364" s="182">
        <v>35274332</v>
      </c>
      <c r="Q364" s="182">
        <f t="shared" si="201"/>
        <v>0</v>
      </c>
      <c r="R364" s="182">
        <f t="shared" si="199"/>
        <v>67105668</v>
      </c>
      <c r="S364" s="182">
        <f t="shared" si="202"/>
        <v>35274332</v>
      </c>
      <c r="T364"/>
      <c r="U364" s="335" t="s">
        <v>562</v>
      </c>
      <c r="V364" s="385" t="s">
        <v>563</v>
      </c>
      <c r="W364" s="387">
        <v>102380000</v>
      </c>
      <c r="X364" s="387">
        <v>0</v>
      </c>
      <c r="Y364" s="387">
        <v>0</v>
      </c>
      <c r="Z364" s="387">
        <v>0</v>
      </c>
      <c r="AA364" s="387">
        <v>0</v>
      </c>
      <c r="AB364" s="387">
        <v>0</v>
      </c>
      <c r="AC364" s="387">
        <v>119330360.822</v>
      </c>
      <c r="AD364" s="387">
        <v>49706240</v>
      </c>
      <c r="AE364" s="387">
        <v>69624120.821999997</v>
      </c>
      <c r="AF364" s="387">
        <v>30428160</v>
      </c>
      <c r="AG364" s="387">
        <v>19279280</v>
      </c>
      <c r="AH364" s="387">
        <v>55697708</v>
      </c>
      <c r="AI364" s="387">
        <v>5991468</v>
      </c>
      <c r="AJ364" s="387">
        <v>63632652.821999997</v>
      </c>
      <c r="AK364" s="387">
        <v>0</v>
      </c>
      <c r="AL364" s="278"/>
      <c r="AM364" s="182"/>
      <c r="AN364" s="182"/>
      <c r="AO364" s="182"/>
      <c r="AP364" s="182"/>
      <c r="AR364" s="296" t="s">
        <v>517</v>
      </c>
      <c r="AS364" s="301" t="s">
        <v>518</v>
      </c>
      <c r="AT364" s="333">
        <v>2000000</v>
      </c>
      <c r="AU364"/>
    </row>
    <row r="365" spans="1:47" s="4" customFormat="1" x14ac:dyDescent="0.25">
      <c r="A365" s="11" t="s">
        <v>564</v>
      </c>
      <c r="B365" s="5" t="s">
        <v>565</v>
      </c>
      <c r="C365" s="6">
        <f t="shared" ref="C365:D367" si="234">+C366</f>
        <v>55770103</v>
      </c>
      <c r="D365" s="6">
        <f t="shared" si="234"/>
        <v>119330360.822</v>
      </c>
      <c r="E365" s="6">
        <f t="shared" ref="E365:AO401" si="235">+E366</f>
        <v>0</v>
      </c>
      <c r="F365" s="6">
        <f t="shared" si="235"/>
        <v>0</v>
      </c>
      <c r="G365" s="6">
        <f t="shared" si="235"/>
        <v>0</v>
      </c>
      <c r="H365" s="6">
        <f t="shared" si="197"/>
        <v>119330360.822</v>
      </c>
      <c r="I365" s="6">
        <f t="shared" si="235"/>
        <v>1610196</v>
      </c>
      <c r="J365" s="6">
        <f t="shared" si="235"/>
        <v>48779732</v>
      </c>
      <c r="K365" s="6">
        <f t="shared" si="198"/>
        <v>70550628.821999997</v>
      </c>
      <c r="L365" s="6">
        <f t="shared" si="235"/>
        <v>1608996</v>
      </c>
      <c r="M365" s="6">
        <f t="shared" si="235"/>
        <v>29528160</v>
      </c>
      <c r="N365" s="6">
        <f t="shared" si="200"/>
        <v>19251572</v>
      </c>
      <c r="O365" s="6">
        <f t="shared" si="235"/>
        <v>1610196</v>
      </c>
      <c r="P365" s="6">
        <f t="shared" si="235"/>
        <v>54771200</v>
      </c>
      <c r="Q365" s="6">
        <f t="shared" si="235"/>
        <v>5991468</v>
      </c>
      <c r="R365" s="6">
        <f t="shared" si="199"/>
        <v>64559160.821999997</v>
      </c>
      <c r="S365" s="6">
        <f t="shared" si="235"/>
        <v>29528160</v>
      </c>
      <c r="T365" s="6">
        <f t="shared" si="235"/>
        <v>0</v>
      </c>
      <c r="U365" s="335" t="s">
        <v>564</v>
      </c>
      <c r="V365" s="385" t="s">
        <v>565</v>
      </c>
      <c r="W365" s="387">
        <v>119330360.822</v>
      </c>
      <c r="X365" s="387">
        <v>0</v>
      </c>
      <c r="Y365" s="387">
        <v>0</v>
      </c>
      <c r="Z365" s="387">
        <v>0</v>
      </c>
      <c r="AA365" s="387">
        <v>0</v>
      </c>
      <c r="AB365" s="387">
        <v>0</v>
      </c>
      <c r="AC365" s="387">
        <v>401759463</v>
      </c>
      <c r="AD365" s="387">
        <v>391290402.25999999</v>
      </c>
      <c r="AE365" s="387">
        <v>10469060.74000001</v>
      </c>
      <c r="AF365" s="387">
        <v>391290402.25999999</v>
      </c>
      <c r="AG365" s="387">
        <v>0</v>
      </c>
      <c r="AH365" s="387">
        <v>391290402.25999999</v>
      </c>
      <c r="AI365" s="387">
        <v>0</v>
      </c>
      <c r="AJ365" s="387">
        <v>10469060.74000001</v>
      </c>
      <c r="AK365" s="387">
        <v>0</v>
      </c>
      <c r="AL365" s="10"/>
      <c r="AM365" s="10">
        <f t="shared" si="215"/>
        <v>0</v>
      </c>
      <c r="AN365" s="10">
        <f t="shared" si="215"/>
        <v>0</v>
      </c>
      <c r="AO365" s="10">
        <f t="shared" si="215"/>
        <v>0</v>
      </c>
      <c r="AP365" s="10"/>
      <c r="AQ365"/>
      <c r="AR365" s="294" t="s">
        <v>519</v>
      </c>
      <c r="AS365" s="295" t="s">
        <v>520</v>
      </c>
      <c r="AT365" s="332">
        <f t="shared" ref="AT365" si="236">+AT366</f>
        <v>356855383</v>
      </c>
      <c r="AU365"/>
    </row>
    <row r="366" spans="1:47" x14ac:dyDescent="0.25">
      <c r="A366" s="11" t="s">
        <v>566</v>
      </c>
      <c r="B366" s="5" t="s">
        <v>565</v>
      </c>
      <c r="C366" s="6">
        <f t="shared" si="234"/>
        <v>55770103</v>
      </c>
      <c r="D366" s="6">
        <f t="shared" si="234"/>
        <v>119330360.822</v>
      </c>
      <c r="E366" s="6">
        <f t="shared" si="235"/>
        <v>0</v>
      </c>
      <c r="F366" s="6">
        <f t="shared" si="235"/>
        <v>0</v>
      </c>
      <c r="G366" s="6">
        <f t="shared" si="235"/>
        <v>0</v>
      </c>
      <c r="H366" s="6">
        <f t="shared" si="197"/>
        <v>119330360.822</v>
      </c>
      <c r="I366" s="6">
        <f t="shared" si="235"/>
        <v>1610196</v>
      </c>
      <c r="J366" s="6">
        <f t="shared" si="235"/>
        <v>48779732</v>
      </c>
      <c r="K366" s="6">
        <f t="shared" si="198"/>
        <v>70550628.821999997</v>
      </c>
      <c r="L366" s="6">
        <f t="shared" si="235"/>
        <v>1608996</v>
      </c>
      <c r="M366" s="6">
        <f t="shared" si="235"/>
        <v>29528160</v>
      </c>
      <c r="N366" s="6">
        <f t="shared" si="200"/>
        <v>19251572</v>
      </c>
      <c r="O366" s="6">
        <f t="shared" si="235"/>
        <v>1610196</v>
      </c>
      <c r="P366" s="6">
        <f t="shared" si="235"/>
        <v>54771200</v>
      </c>
      <c r="Q366" s="6">
        <f t="shared" si="235"/>
        <v>5991468</v>
      </c>
      <c r="R366" s="6">
        <f t="shared" si="199"/>
        <v>64559160.821999997</v>
      </c>
      <c r="S366" s="6">
        <f t="shared" si="235"/>
        <v>29528160</v>
      </c>
      <c r="T366" s="6">
        <f t="shared" si="235"/>
        <v>0</v>
      </c>
      <c r="U366" s="335" t="s">
        <v>566</v>
      </c>
      <c r="V366" s="385" t="s">
        <v>565</v>
      </c>
      <c r="W366" s="387">
        <v>119330360.822</v>
      </c>
      <c r="X366" s="387">
        <v>0</v>
      </c>
      <c r="Y366" s="387">
        <v>0</v>
      </c>
      <c r="Z366" s="387">
        <v>0</v>
      </c>
      <c r="AA366" s="387">
        <v>0</v>
      </c>
      <c r="AB366" s="387">
        <v>0</v>
      </c>
      <c r="AC366" s="387">
        <v>361759463</v>
      </c>
      <c r="AD366" s="387">
        <v>361759462.25999999</v>
      </c>
      <c r="AE366" s="387">
        <v>0.74000000953674316</v>
      </c>
      <c r="AF366" s="387">
        <v>361759462.25999999</v>
      </c>
      <c r="AG366" s="387">
        <v>0</v>
      </c>
      <c r="AH366" s="387">
        <v>361759462.25999999</v>
      </c>
      <c r="AI366" s="387">
        <v>0</v>
      </c>
      <c r="AJ366" s="387">
        <v>0.74000000953674316</v>
      </c>
      <c r="AK366" s="387">
        <v>0</v>
      </c>
      <c r="AL366" s="278"/>
      <c r="AM366" s="182"/>
      <c r="AN366" s="182"/>
      <c r="AO366" s="182"/>
      <c r="AP366" s="182"/>
      <c r="AQ366" s="4"/>
      <c r="AR366" s="296" t="s">
        <v>521</v>
      </c>
      <c r="AS366" s="297" t="s">
        <v>522</v>
      </c>
      <c r="AT366" s="333">
        <v>356855383</v>
      </c>
    </row>
    <row r="367" spans="1:47" x14ac:dyDescent="0.25">
      <c r="A367" s="14" t="s">
        <v>567</v>
      </c>
      <c r="B367" s="9" t="s">
        <v>565</v>
      </c>
      <c r="C367" s="10">
        <f t="shared" si="234"/>
        <v>55770103</v>
      </c>
      <c r="D367" s="10">
        <f t="shared" si="234"/>
        <v>119330360.822</v>
      </c>
      <c r="E367" s="10">
        <f t="shared" si="235"/>
        <v>0</v>
      </c>
      <c r="F367" s="10">
        <f t="shared" si="235"/>
        <v>0</v>
      </c>
      <c r="G367" s="10">
        <f t="shared" si="235"/>
        <v>0</v>
      </c>
      <c r="H367" s="10">
        <f t="shared" si="197"/>
        <v>119330360.822</v>
      </c>
      <c r="I367" s="10">
        <f t="shared" si="235"/>
        <v>1610196</v>
      </c>
      <c r="J367" s="10">
        <f t="shared" si="235"/>
        <v>48779732</v>
      </c>
      <c r="K367" s="10">
        <f t="shared" si="198"/>
        <v>70550628.821999997</v>
      </c>
      <c r="L367" s="10">
        <f t="shared" si="235"/>
        <v>1608996</v>
      </c>
      <c r="M367" s="10">
        <f t="shared" si="235"/>
        <v>29528160</v>
      </c>
      <c r="N367" s="10">
        <f t="shared" si="200"/>
        <v>19251572</v>
      </c>
      <c r="O367" s="10">
        <f t="shared" si="235"/>
        <v>1610196</v>
      </c>
      <c r="P367" s="10">
        <f t="shared" si="235"/>
        <v>54771200</v>
      </c>
      <c r="Q367" s="10">
        <f t="shared" si="235"/>
        <v>5991468</v>
      </c>
      <c r="R367" s="10">
        <f t="shared" si="199"/>
        <v>64559160.821999997</v>
      </c>
      <c r="S367" s="10">
        <f t="shared" si="235"/>
        <v>29528160</v>
      </c>
      <c r="T367" s="10">
        <f t="shared" si="235"/>
        <v>0</v>
      </c>
      <c r="U367" s="335" t="s">
        <v>567</v>
      </c>
      <c r="V367" s="385" t="s">
        <v>565</v>
      </c>
      <c r="W367" s="387">
        <v>119330360.822</v>
      </c>
      <c r="X367" s="387">
        <v>0</v>
      </c>
      <c r="Y367" s="387">
        <v>0</v>
      </c>
      <c r="Z367" s="387">
        <v>0</v>
      </c>
      <c r="AA367" s="387">
        <v>0</v>
      </c>
      <c r="AB367" s="387">
        <v>0</v>
      </c>
      <c r="AC367" s="387">
        <v>361759463</v>
      </c>
      <c r="AD367" s="387">
        <v>361759462.25999999</v>
      </c>
      <c r="AE367" s="387">
        <v>0.74000000953674316</v>
      </c>
      <c r="AF367" s="387">
        <v>361759462.25999999</v>
      </c>
      <c r="AG367" s="387">
        <v>0</v>
      </c>
      <c r="AH367" s="387">
        <v>361759462.25999999</v>
      </c>
      <c r="AI367" s="387">
        <v>0</v>
      </c>
      <c r="AJ367" s="387">
        <v>0.74000000953674316</v>
      </c>
      <c r="AK367" s="387">
        <v>0</v>
      </c>
      <c r="AL367" s="6"/>
      <c r="AM367" s="6">
        <f t="shared" si="216"/>
        <v>0</v>
      </c>
      <c r="AN367" s="6">
        <f t="shared" si="216"/>
        <v>0</v>
      </c>
      <c r="AO367" s="6">
        <f t="shared" si="216"/>
        <v>0</v>
      </c>
      <c r="AP367" s="6"/>
      <c r="AQ367" s="4"/>
      <c r="AR367" s="294" t="s">
        <v>523</v>
      </c>
      <c r="AS367" s="295" t="s">
        <v>524</v>
      </c>
      <c r="AT367" s="332">
        <f>+AT368+AT374+AT378</f>
        <v>409333872</v>
      </c>
    </row>
    <row r="368" spans="1:47" s="4" customFormat="1" x14ac:dyDescent="0.25">
      <c r="A368" s="13" t="s">
        <v>568</v>
      </c>
      <c r="B368" s="1" t="s">
        <v>565</v>
      </c>
      <c r="C368" s="247">
        <v>55770103</v>
      </c>
      <c r="D368" s="182">
        <v>119330360.822</v>
      </c>
      <c r="E368" s="182">
        <v>0</v>
      </c>
      <c r="F368" s="182">
        <v>0</v>
      </c>
      <c r="G368" s="182">
        <v>0</v>
      </c>
      <c r="H368" s="182">
        <f t="shared" si="197"/>
        <v>119330360.822</v>
      </c>
      <c r="I368" s="182">
        <v>1610196</v>
      </c>
      <c r="J368" s="182">
        <v>48779732</v>
      </c>
      <c r="K368" s="182">
        <f t="shared" si="198"/>
        <v>70550628.821999997</v>
      </c>
      <c r="L368" s="182">
        <v>1608996</v>
      </c>
      <c r="M368" s="182">
        <v>29528160</v>
      </c>
      <c r="N368" s="182">
        <f t="shared" si="200"/>
        <v>19251572</v>
      </c>
      <c r="O368" s="182">
        <v>1610196</v>
      </c>
      <c r="P368" s="182">
        <v>54771200</v>
      </c>
      <c r="Q368" s="182">
        <f t="shared" si="201"/>
        <v>5991468</v>
      </c>
      <c r="R368" s="182">
        <f t="shared" si="199"/>
        <v>64559160.821999997</v>
      </c>
      <c r="S368" s="182">
        <f t="shared" si="202"/>
        <v>29528160</v>
      </c>
      <c r="T368"/>
      <c r="U368" s="335" t="s">
        <v>568</v>
      </c>
      <c r="V368" s="385" t="s">
        <v>565</v>
      </c>
      <c r="W368" s="387">
        <v>119330360.822</v>
      </c>
      <c r="X368" s="387">
        <v>0</v>
      </c>
      <c r="Y368" s="387">
        <v>0</v>
      </c>
      <c r="Z368" s="387">
        <v>0</v>
      </c>
      <c r="AA368" s="387">
        <v>0</v>
      </c>
      <c r="AB368" s="387">
        <v>0</v>
      </c>
      <c r="AC368" s="387">
        <v>40000000</v>
      </c>
      <c r="AD368" s="387">
        <v>29530940</v>
      </c>
      <c r="AE368" s="387">
        <v>10469060</v>
      </c>
      <c r="AF368" s="387">
        <v>29530940</v>
      </c>
      <c r="AG368" s="387">
        <v>0</v>
      </c>
      <c r="AH368" s="387">
        <v>29530940</v>
      </c>
      <c r="AI368" s="387">
        <v>0</v>
      </c>
      <c r="AJ368" s="387">
        <v>10469060</v>
      </c>
      <c r="AK368" s="387">
        <v>0</v>
      </c>
      <c r="AL368" s="10"/>
      <c r="AM368" s="10">
        <f t="shared" si="217"/>
        <v>0</v>
      </c>
      <c r="AN368" s="10">
        <f t="shared" si="217"/>
        <v>0</v>
      </c>
      <c r="AO368" s="10">
        <f t="shared" si="217"/>
        <v>0</v>
      </c>
      <c r="AP368" s="10"/>
      <c r="AQ368"/>
      <c r="AR368" s="294" t="s">
        <v>525</v>
      </c>
      <c r="AS368" s="295" t="s">
        <v>526</v>
      </c>
      <c r="AT368" s="332">
        <f t="shared" ref="AT368" si="237">+AT369+AT370+AT371</f>
        <v>279755895</v>
      </c>
    </row>
    <row r="369" spans="1:47" s="4" customFormat="1" x14ac:dyDescent="0.25">
      <c r="A369" s="11" t="s">
        <v>569</v>
      </c>
      <c r="B369" s="5" t="s">
        <v>570</v>
      </c>
      <c r="C369" s="356">
        <v>308323894</v>
      </c>
      <c r="D369" s="6">
        <f>+D370+D372</f>
        <v>401759463</v>
      </c>
      <c r="E369" s="6">
        <f t="shared" ref="E369:AO403" si="238">+E370+E372</f>
        <v>0</v>
      </c>
      <c r="F369" s="6">
        <f t="shared" si="238"/>
        <v>0</v>
      </c>
      <c r="G369" s="6">
        <f t="shared" si="238"/>
        <v>0</v>
      </c>
      <c r="H369" s="6">
        <f t="shared" si="197"/>
        <v>401759463</v>
      </c>
      <c r="I369" s="6">
        <f t="shared" si="238"/>
        <v>0</v>
      </c>
      <c r="J369" s="6">
        <f t="shared" si="238"/>
        <v>361759462.25999999</v>
      </c>
      <c r="K369" s="6">
        <f t="shared" si="198"/>
        <v>40000000.74000001</v>
      </c>
      <c r="L369" s="6">
        <f t="shared" si="238"/>
        <v>0</v>
      </c>
      <c r="M369" s="6">
        <f t="shared" si="238"/>
        <v>361759462.25999999</v>
      </c>
      <c r="N369" s="6">
        <f t="shared" si="200"/>
        <v>0</v>
      </c>
      <c r="O369" s="6">
        <f t="shared" si="238"/>
        <v>29530940</v>
      </c>
      <c r="P369" s="6">
        <f t="shared" si="238"/>
        <v>391290402.25999999</v>
      </c>
      <c r="Q369" s="6">
        <f t="shared" si="238"/>
        <v>29530940</v>
      </c>
      <c r="R369" s="6">
        <f t="shared" si="199"/>
        <v>10469060.74000001</v>
      </c>
      <c r="S369" s="6">
        <f t="shared" si="238"/>
        <v>361759462.25999999</v>
      </c>
      <c r="T369" s="6">
        <f t="shared" si="238"/>
        <v>0</v>
      </c>
      <c r="U369" s="335" t="s">
        <v>569</v>
      </c>
      <c r="V369" s="385" t="s">
        <v>570</v>
      </c>
      <c r="W369" s="387">
        <v>401759463</v>
      </c>
      <c r="X369" s="387">
        <v>0</v>
      </c>
      <c r="Y369" s="387">
        <v>0</v>
      </c>
      <c r="Z369" s="387">
        <v>0</v>
      </c>
      <c r="AA369" s="387">
        <v>0</v>
      </c>
      <c r="AB369" s="387">
        <v>0</v>
      </c>
      <c r="AC369" s="387">
        <v>40000000</v>
      </c>
      <c r="AD369" s="387">
        <v>29530940</v>
      </c>
      <c r="AE369" s="387">
        <v>10469060</v>
      </c>
      <c r="AF369" s="387">
        <v>29530940</v>
      </c>
      <c r="AG369" s="387">
        <v>0</v>
      </c>
      <c r="AH369" s="387">
        <v>29530940</v>
      </c>
      <c r="AI369" s="387">
        <v>0</v>
      </c>
      <c r="AJ369" s="387">
        <v>10469060</v>
      </c>
      <c r="AK369" s="387">
        <v>0</v>
      </c>
      <c r="AL369" s="345"/>
      <c r="AM369" s="345"/>
      <c r="AN369" s="345"/>
      <c r="AO369" s="345"/>
      <c r="AP369" s="345"/>
      <c r="AQ369" s="131"/>
      <c r="AR369" s="296" t="s">
        <v>1743</v>
      </c>
      <c r="AS369" s="297" t="s">
        <v>1744</v>
      </c>
      <c r="AT369" s="333">
        <v>40000000</v>
      </c>
      <c r="AU369"/>
    </row>
    <row r="370" spans="1:47" x14ac:dyDescent="0.25">
      <c r="A370" s="14" t="s">
        <v>571</v>
      </c>
      <c r="B370" s="9" t="s">
        <v>572</v>
      </c>
      <c r="C370" s="341">
        <v>308323894</v>
      </c>
      <c r="D370" s="10">
        <f>+D371</f>
        <v>361759463</v>
      </c>
      <c r="E370" s="10">
        <f t="shared" ref="E370:S370" si="239">+E371</f>
        <v>0</v>
      </c>
      <c r="F370" s="10">
        <f t="shared" si="239"/>
        <v>0</v>
      </c>
      <c r="G370" s="10">
        <f t="shared" si="239"/>
        <v>0</v>
      </c>
      <c r="H370" s="10">
        <f t="shared" si="239"/>
        <v>361759463</v>
      </c>
      <c r="I370" s="10">
        <f t="shared" si="239"/>
        <v>0</v>
      </c>
      <c r="J370" s="10">
        <f t="shared" si="239"/>
        <v>361759462.25999999</v>
      </c>
      <c r="K370" s="10">
        <f t="shared" si="239"/>
        <v>0.74000000953674316</v>
      </c>
      <c r="L370" s="10">
        <f t="shared" si="239"/>
        <v>0</v>
      </c>
      <c r="M370" s="10">
        <f t="shared" si="239"/>
        <v>361759462.25999999</v>
      </c>
      <c r="N370" s="10">
        <f t="shared" si="239"/>
        <v>0</v>
      </c>
      <c r="O370" s="10">
        <f t="shared" si="239"/>
        <v>0</v>
      </c>
      <c r="P370" s="10">
        <f t="shared" si="239"/>
        <v>361759462.25999999</v>
      </c>
      <c r="Q370" s="10">
        <f t="shared" si="239"/>
        <v>0</v>
      </c>
      <c r="R370" s="10">
        <f t="shared" si="199"/>
        <v>0.74000000953674316</v>
      </c>
      <c r="S370" s="10">
        <f t="shared" si="239"/>
        <v>361759462.25999999</v>
      </c>
      <c r="T370" s="4"/>
      <c r="U370" s="335" t="s">
        <v>571</v>
      </c>
      <c r="V370" s="385" t="s">
        <v>572</v>
      </c>
      <c r="W370" s="387">
        <v>361759463</v>
      </c>
      <c r="X370" s="387">
        <v>15250969182.250002</v>
      </c>
      <c r="Y370" s="387">
        <v>11593961571.210001</v>
      </c>
      <c r="Z370" s="387">
        <v>0</v>
      </c>
      <c r="AA370" s="387">
        <v>0</v>
      </c>
      <c r="AB370" s="387">
        <v>30534698235.549995</v>
      </c>
      <c r="AC370" s="387">
        <v>50009685498.689995</v>
      </c>
      <c r="AD370" s="387">
        <v>12407930186.48</v>
      </c>
      <c r="AE370" s="387">
        <v>37601755312.209991</v>
      </c>
      <c r="AF370" s="387">
        <v>5299629858.2200003</v>
      </c>
      <c r="AG370" s="387">
        <v>8471696085.0899992</v>
      </c>
      <c r="AH370" s="387">
        <v>20587806369.740002</v>
      </c>
      <c r="AI370" s="387">
        <v>8179876183.2600021</v>
      </c>
      <c r="AJ370" s="387">
        <v>29421879128.949993</v>
      </c>
      <c r="AK370" s="387">
        <v>0</v>
      </c>
      <c r="AL370" s="278"/>
      <c r="AM370" s="182"/>
      <c r="AN370" s="182"/>
      <c r="AO370" s="182"/>
      <c r="AP370" s="182"/>
      <c r="AR370" s="296" t="s">
        <v>527</v>
      </c>
      <c r="AS370" s="297" t="s">
        <v>528</v>
      </c>
      <c r="AT370" s="333">
        <v>90261341</v>
      </c>
    </row>
    <row r="371" spans="1:47" s="4" customFormat="1" x14ac:dyDescent="0.25">
      <c r="A371" s="13" t="s">
        <v>573</v>
      </c>
      <c r="B371" s="1" t="s">
        <v>572</v>
      </c>
      <c r="C371" s="247">
        <v>308323894</v>
      </c>
      <c r="D371" s="182">
        <v>361759463</v>
      </c>
      <c r="E371" s="182">
        <v>0</v>
      </c>
      <c r="F371" s="182">
        <v>0</v>
      </c>
      <c r="G371" s="182">
        <v>0</v>
      </c>
      <c r="H371" s="182">
        <f t="shared" si="197"/>
        <v>361759463</v>
      </c>
      <c r="I371" s="182">
        <v>0</v>
      </c>
      <c r="J371" s="182">
        <v>361759462.25999999</v>
      </c>
      <c r="K371" s="182">
        <f t="shared" si="198"/>
        <v>0.74000000953674316</v>
      </c>
      <c r="L371" s="182">
        <v>0</v>
      </c>
      <c r="M371" s="182">
        <v>361759462.25999999</v>
      </c>
      <c r="N371" s="182">
        <f t="shared" si="200"/>
        <v>0</v>
      </c>
      <c r="O371" s="182">
        <v>0</v>
      </c>
      <c r="P371" s="182">
        <v>361759462.25999999</v>
      </c>
      <c r="Q371" s="182">
        <f t="shared" si="201"/>
        <v>0</v>
      </c>
      <c r="R371" s="182">
        <f t="shared" si="199"/>
        <v>0.74000000953674316</v>
      </c>
      <c r="S371" s="182">
        <f t="shared" si="202"/>
        <v>361759462.25999999</v>
      </c>
      <c r="T371"/>
      <c r="U371" s="335" t="s">
        <v>573</v>
      </c>
      <c r="V371" s="385" t="s">
        <v>572</v>
      </c>
      <c r="W371" s="387">
        <v>361759463</v>
      </c>
      <c r="X371" s="387">
        <v>0</v>
      </c>
      <c r="Y371" s="387">
        <v>4284978039.6399999</v>
      </c>
      <c r="Z371" s="387">
        <v>0</v>
      </c>
      <c r="AA371" s="387">
        <v>0</v>
      </c>
      <c r="AB371" s="387">
        <v>2510638845.6399999</v>
      </c>
      <c r="AC371" s="387">
        <v>5106958653</v>
      </c>
      <c r="AD371" s="387">
        <v>4023665474</v>
      </c>
      <c r="AE371" s="387">
        <v>1083293179</v>
      </c>
      <c r="AF371" s="387">
        <v>2728515935</v>
      </c>
      <c r="AG371" s="387">
        <v>2398311350</v>
      </c>
      <c r="AH371" s="387">
        <v>5088467238</v>
      </c>
      <c r="AI371" s="387">
        <v>1064801764</v>
      </c>
      <c r="AJ371" s="387">
        <v>18491415</v>
      </c>
      <c r="AK371" s="387">
        <v>0</v>
      </c>
      <c r="AL371" s="278"/>
      <c r="AM371" s="182"/>
      <c r="AN371" s="182"/>
      <c r="AO371" s="182"/>
      <c r="AP371" s="182"/>
      <c r="AR371" s="296" t="s">
        <v>529</v>
      </c>
      <c r="AS371" s="297" t="s">
        <v>530</v>
      </c>
      <c r="AT371" s="333">
        <v>149494554</v>
      </c>
    </row>
    <row r="372" spans="1:47" s="4" customFormat="1" x14ac:dyDescent="0.25">
      <c r="A372" s="14" t="s">
        <v>574</v>
      </c>
      <c r="B372" s="9" t="s">
        <v>575</v>
      </c>
      <c r="C372" s="341"/>
      <c r="D372" s="10">
        <f>+D373</f>
        <v>40000000</v>
      </c>
      <c r="E372" s="10">
        <f t="shared" ref="E372:AO406" si="240">+E373</f>
        <v>0</v>
      </c>
      <c r="F372" s="10">
        <f t="shared" si="240"/>
        <v>0</v>
      </c>
      <c r="G372" s="10">
        <f t="shared" si="240"/>
        <v>0</v>
      </c>
      <c r="H372" s="10">
        <f t="shared" si="197"/>
        <v>40000000</v>
      </c>
      <c r="I372" s="10">
        <f t="shared" si="240"/>
        <v>0</v>
      </c>
      <c r="J372" s="10">
        <f t="shared" si="240"/>
        <v>0</v>
      </c>
      <c r="K372" s="10">
        <f t="shared" si="198"/>
        <v>40000000</v>
      </c>
      <c r="L372" s="10">
        <f t="shared" si="240"/>
        <v>0</v>
      </c>
      <c r="M372" s="10">
        <f t="shared" si="240"/>
        <v>0</v>
      </c>
      <c r="N372" s="10">
        <f t="shared" si="200"/>
        <v>0</v>
      </c>
      <c r="O372" s="10">
        <f t="shared" si="240"/>
        <v>29530940</v>
      </c>
      <c r="P372" s="10">
        <f t="shared" si="240"/>
        <v>29530940</v>
      </c>
      <c r="Q372" s="10">
        <f t="shared" si="240"/>
        <v>29530940</v>
      </c>
      <c r="R372" s="10">
        <f t="shared" si="199"/>
        <v>10469060</v>
      </c>
      <c r="S372" s="10">
        <f t="shared" si="240"/>
        <v>0</v>
      </c>
      <c r="T372" s="10">
        <f t="shared" si="240"/>
        <v>0</v>
      </c>
      <c r="U372" s="335" t="s">
        <v>574</v>
      </c>
      <c r="V372" s="385" t="s">
        <v>575</v>
      </c>
      <c r="W372" s="387">
        <v>40000000</v>
      </c>
      <c r="X372" s="387">
        <v>0</v>
      </c>
      <c r="Y372" s="387">
        <v>805176792</v>
      </c>
      <c r="Z372" s="387">
        <v>0</v>
      </c>
      <c r="AA372" s="387">
        <v>0</v>
      </c>
      <c r="AB372" s="387">
        <v>0</v>
      </c>
      <c r="AC372" s="387">
        <v>444823208</v>
      </c>
      <c r="AD372" s="387">
        <v>315343208</v>
      </c>
      <c r="AE372" s="387">
        <v>129480000</v>
      </c>
      <c r="AF372" s="387">
        <v>201111571</v>
      </c>
      <c r="AG372" s="387">
        <v>194231637</v>
      </c>
      <c r="AH372" s="387">
        <v>444823208</v>
      </c>
      <c r="AI372" s="387">
        <v>129480000</v>
      </c>
      <c r="AJ372" s="387">
        <v>0</v>
      </c>
      <c r="AK372" s="387">
        <v>0</v>
      </c>
      <c r="AL372" s="10"/>
      <c r="AM372" s="10">
        <f t="shared" si="219"/>
        <v>0</v>
      </c>
      <c r="AN372" s="10">
        <f t="shared" si="219"/>
        <v>0</v>
      </c>
      <c r="AO372" s="10">
        <f t="shared" si="219"/>
        <v>0</v>
      </c>
      <c r="AP372" s="10"/>
      <c r="AQ372"/>
      <c r="AR372" s="296"/>
      <c r="AS372" s="297"/>
      <c r="AT372" s="333"/>
    </row>
    <row r="373" spans="1:47" s="4" customFormat="1" x14ac:dyDescent="0.25">
      <c r="A373" s="13" t="s">
        <v>576</v>
      </c>
      <c r="B373" s="1" t="s">
        <v>575</v>
      </c>
      <c r="C373" s="247"/>
      <c r="D373" s="182">
        <v>40000000</v>
      </c>
      <c r="E373" s="182">
        <v>0</v>
      </c>
      <c r="F373" s="182">
        <v>0</v>
      </c>
      <c r="G373" s="182">
        <v>0</v>
      </c>
      <c r="H373" s="182">
        <f t="shared" si="197"/>
        <v>40000000</v>
      </c>
      <c r="I373" s="182">
        <v>0</v>
      </c>
      <c r="J373" s="182">
        <v>0</v>
      </c>
      <c r="K373" s="182">
        <f t="shared" si="198"/>
        <v>40000000</v>
      </c>
      <c r="L373" s="182">
        <v>0</v>
      </c>
      <c r="M373" s="182">
        <v>0</v>
      </c>
      <c r="N373" s="182">
        <f t="shared" si="200"/>
        <v>0</v>
      </c>
      <c r="O373" s="182">
        <v>29530940</v>
      </c>
      <c r="P373" s="182">
        <v>29530940</v>
      </c>
      <c r="Q373" s="182">
        <f t="shared" si="201"/>
        <v>29530940</v>
      </c>
      <c r="R373" s="182">
        <f t="shared" si="199"/>
        <v>10469060</v>
      </c>
      <c r="S373" s="182">
        <f t="shared" si="202"/>
        <v>0</v>
      </c>
      <c r="T373"/>
      <c r="U373" s="335" t="s">
        <v>576</v>
      </c>
      <c r="V373" s="385" t="s">
        <v>575</v>
      </c>
      <c r="W373" s="387">
        <v>40000000</v>
      </c>
      <c r="X373" s="387">
        <v>0</v>
      </c>
      <c r="Y373" s="387">
        <v>273200000</v>
      </c>
      <c r="Z373" s="387">
        <v>0</v>
      </c>
      <c r="AA373" s="387">
        <v>0</v>
      </c>
      <c r="AB373" s="387">
        <v>0</v>
      </c>
      <c r="AC373" s="387">
        <v>226800000</v>
      </c>
      <c r="AD373" s="387">
        <v>202800000</v>
      </c>
      <c r="AE373" s="387">
        <v>24000000</v>
      </c>
      <c r="AF373" s="387">
        <v>57700000</v>
      </c>
      <c r="AG373" s="387">
        <v>145100000</v>
      </c>
      <c r="AH373" s="387">
        <v>226800000</v>
      </c>
      <c r="AI373" s="387">
        <v>24000000</v>
      </c>
      <c r="AJ373" s="387">
        <v>0</v>
      </c>
      <c r="AK373" s="387">
        <v>0</v>
      </c>
      <c r="AL373" s="278"/>
      <c r="AM373" s="182"/>
      <c r="AN373" s="182"/>
      <c r="AO373" s="182"/>
      <c r="AP373" s="182"/>
      <c r="AR373" s="296"/>
      <c r="AS373" s="297"/>
      <c r="AT373" s="333"/>
    </row>
    <row r="374" spans="1:47" s="4" customFormat="1" x14ac:dyDescent="0.25">
      <c r="A374" s="11">
        <v>3</v>
      </c>
      <c r="B374" s="5" t="s">
        <v>577</v>
      </c>
      <c r="C374" s="356">
        <v>40667406354.810005</v>
      </c>
      <c r="D374" s="6">
        <f>+D375+D425+D540+D553+D580+D691+D741+D779+D789+D799+D885+D891</f>
        <v>20687865055.099998</v>
      </c>
      <c r="E374" s="6">
        <f>+E375+E425+E540+E553+E580+E691+E741+E779+E789+E799+E885+E891</f>
        <v>15466797318.25</v>
      </c>
      <c r="F374" s="6">
        <f>+F375+F425+F540+F553+F580+F691+F741+F779+F789+F799+F885+F891</f>
        <v>14612772318.25</v>
      </c>
      <c r="G374" s="6">
        <f>+G375+G425+G540+G553+G580+G691+G741+G779+G789+G799+G885+G891</f>
        <v>25653253678.550003</v>
      </c>
      <c r="H374" s="6">
        <f t="shared" si="197"/>
        <v>47195143733.650002</v>
      </c>
      <c r="I374" s="6">
        <f>+I375+I425+I540+I553+I580+I691+I741+I779+I789+I799+I885+I891</f>
        <v>3730459328.75</v>
      </c>
      <c r="J374" s="6">
        <f>+J375+J425+J540+J553+J580+J691+J741+J779+J789+J799+J885+J891</f>
        <v>10084552031.940001</v>
      </c>
      <c r="K374" s="6">
        <f t="shared" si="198"/>
        <v>37110591701.709999</v>
      </c>
      <c r="L374" s="6">
        <f>+L375+L425+L540+L553+L580+L691+L741+L779+L789+L799+L885+L891</f>
        <v>1174079516.96</v>
      </c>
      <c r="M374" s="6">
        <f>+M375+M425+M540+M553+M580+M691+M741+M779+M789+M799+M885+M891</f>
        <v>3592014263</v>
      </c>
      <c r="N374" s="6">
        <f t="shared" si="200"/>
        <v>6492537768.9400005</v>
      </c>
      <c r="O374" s="6">
        <f>+O375+O425+O540+O553+O580+O691+O741+O779+O789+O799+O885+O891</f>
        <v>2815383998</v>
      </c>
      <c r="P374" s="6">
        <f>+P375+P425+P540+P553+P580+P691+P741+P779+P789+P799+P885+P891</f>
        <v>19359076987.309998</v>
      </c>
      <c r="Q374" s="6">
        <f>+Q375+Q425+Q540+Q553+Q580+Q691+Q741+Q779+Q789+Q799+Q885+Q891</f>
        <v>9274524955.3699989</v>
      </c>
      <c r="R374" s="6">
        <f t="shared" si="199"/>
        <v>27836066746.340004</v>
      </c>
      <c r="S374" s="6">
        <f t="shared" ref="S374:AO408" si="241">+S375+S425+S540+S553+S580+S691+S741+S779+S789+S799+S885+S891</f>
        <v>3592014263</v>
      </c>
      <c r="T374" s="6">
        <f t="shared" si="241"/>
        <v>0</v>
      </c>
      <c r="U374" s="246">
        <v>3</v>
      </c>
      <c r="V374" s="385" t="s">
        <v>577</v>
      </c>
      <c r="W374" s="387">
        <v>15817979652.1</v>
      </c>
      <c r="X374" s="387">
        <v>0</v>
      </c>
      <c r="Y374" s="387">
        <v>50000000</v>
      </c>
      <c r="Z374" s="387">
        <v>0</v>
      </c>
      <c r="AA374" s="387">
        <v>0</v>
      </c>
      <c r="AB374" s="387">
        <v>0</v>
      </c>
      <c r="AC374" s="387">
        <v>0</v>
      </c>
      <c r="AD374" s="387">
        <v>0</v>
      </c>
      <c r="AE374" s="387">
        <v>0</v>
      </c>
      <c r="AF374" s="387">
        <v>0</v>
      </c>
      <c r="AG374" s="387">
        <v>0</v>
      </c>
      <c r="AH374" s="387">
        <v>0</v>
      </c>
      <c r="AI374" s="387">
        <v>0</v>
      </c>
      <c r="AJ374" s="387">
        <v>0</v>
      </c>
      <c r="AK374" s="387">
        <v>0</v>
      </c>
      <c r="AL374" s="10"/>
      <c r="AM374" s="10">
        <f t="shared" si="220"/>
        <v>0</v>
      </c>
      <c r="AN374" s="10">
        <f t="shared" si="220"/>
        <v>0</v>
      </c>
      <c r="AO374" s="10">
        <f t="shared" si="220"/>
        <v>0</v>
      </c>
      <c r="AP374" s="10"/>
      <c r="AQ374"/>
      <c r="AR374" s="294" t="s">
        <v>535</v>
      </c>
      <c r="AS374" s="295" t="s">
        <v>536</v>
      </c>
      <c r="AT374" s="332">
        <f t="shared" ref="AT374" si="242">+AT375+AT376</f>
        <v>47577977</v>
      </c>
    </row>
    <row r="375" spans="1:47" s="4" customFormat="1" x14ac:dyDescent="0.25">
      <c r="A375" s="11">
        <v>301</v>
      </c>
      <c r="B375" s="5" t="s">
        <v>578</v>
      </c>
      <c r="C375" s="356">
        <v>5772166986.8699999</v>
      </c>
      <c r="D375" s="6">
        <f>+D376+D392+D405+D416+D422</f>
        <v>6881297847</v>
      </c>
      <c r="E375" s="6">
        <f>+E376+E392+E405+E416+E422</f>
        <v>0</v>
      </c>
      <c r="F375" s="6">
        <f>+F376+F392+F405+F416+F422</f>
        <v>4284978039.6399999</v>
      </c>
      <c r="G375" s="6">
        <f>+G376+G392+G405+G416+G422</f>
        <v>2510638845.6399999</v>
      </c>
      <c r="H375" s="6">
        <f t="shared" si="197"/>
        <v>5106958653</v>
      </c>
      <c r="I375" s="6">
        <f>+I376+I392+I405+I416+I422</f>
        <v>643756328</v>
      </c>
      <c r="J375" s="6">
        <f>+J376+J392+J405+J416+J422</f>
        <v>2810511889</v>
      </c>
      <c r="K375" s="6">
        <f t="shared" si="198"/>
        <v>2296446764</v>
      </c>
      <c r="L375" s="6">
        <f>+L376+L392+L405+L416+L422</f>
        <v>524102470</v>
      </c>
      <c r="M375" s="6">
        <f>+M376+M392+M405+M416+M422</f>
        <v>1503607000</v>
      </c>
      <c r="N375" s="6">
        <f t="shared" si="200"/>
        <v>1306904889</v>
      </c>
      <c r="O375" s="6">
        <f>+O376+O392+O405+O416+O422</f>
        <v>69459463</v>
      </c>
      <c r="P375" s="6">
        <f>+P376+P392+P405+P416+P422</f>
        <v>5106958653</v>
      </c>
      <c r="Q375" s="6">
        <f>+Q376+Q392+Q405+Q416+Q422</f>
        <v>2296446764</v>
      </c>
      <c r="R375" s="6">
        <f t="shared" si="199"/>
        <v>0</v>
      </c>
      <c r="S375" s="6">
        <f t="shared" ref="S375:AO409" si="243">+S376+S392+S405+S416+S422</f>
        <v>1503607000</v>
      </c>
      <c r="T375" s="6">
        <f t="shared" si="243"/>
        <v>0</v>
      </c>
      <c r="U375" s="246">
        <v>301</v>
      </c>
      <c r="V375" s="385" t="s">
        <v>578</v>
      </c>
      <c r="W375" s="387">
        <v>6881297847</v>
      </c>
      <c r="X375" s="387">
        <v>0</v>
      </c>
      <c r="Y375" s="387">
        <v>25000000</v>
      </c>
      <c r="Z375" s="387">
        <v>0</v>
      </c>
      <c r="AA375" s="387">
        <v>0</v>
      </c>
      <c r="AB375" s="387">
        <v>0</v>
      </c>
      <c r="AC375" s="387">
        <v>0</v>
      </c>
      <c r="AD375" s="387">
        <v>0</v>
      </c>
      <c r="AE375" s="387">
        <v>0</v>
      </c>
      <c r="AF375" s="387">
        <v>0</v>
      </c>
      <c r="AG375" s="387">
        <v>0</v>
      </c>
      <c r="AH375" s="387">
        <v>0</v>
      </c>
      <c r="AI375" s="387">
        <v>0</v>
      </c>
      <c r="AJ375" s="387">
        <v>0</v>
      </c>
      <c r="AK375" s="387">
        <v>0</v>
      </c>
      <c r="AL375" s="278"/>
      <c r="AM375" s="182"/>
      <c r="AN375" s="182"/>
      <c r="AO375" s="182"/>
      <c r="AP375" s="182"/>
      <c r="AQ375"/>
      <c r="AR375" s="296" t="s">
        <v>537</v>
      </c>
      <c r="AS375" s="297" t="s">
        <v>538</v>
      </c>
      <c r="AT375" s="333">
        <v>2009260</v>
      </c>
      <c r="AU375"/>
    </row>
    <row r="376" spans="1:47" x14ac:dyDescent="0.25">
      <c r="A376" s="11">
        <v>30101</v>
      </c>
      <c r="B376" s="5" t="s">
        <v>579</v>
      </c>
      <c r="C376" s="356">
        <v>435786286.69999999</v>
      </c>
      <c r="D376" s="6">
        <f>+D377+D381</f>
        <v>1250000000</v>
      </c>
      <c r="E376" s="6">
        <f t="shared" ref="E376:AO410" si="244">+E377+E381</f>
        <v>0</v>
      </c>
      <c r="F376" s="6">
        <f t="shared" si="244"/>
        <v>805176792</v>
      </c>
      <c r="G376" s="6">
        <f t="shared" si="244"/>
        <v>0</v>
      </c>
      <c r="H376" s="6">
        <f t="shared" si="197"/>
        <v>444823208</v>
      </c>
      <c r="I376" s="6">
        <f t="shared" si="244"/>
        <v>43715672</v>
      </c>
      <c r="J376" s="6">
        <f t="shared" si="244"/>
        <v>315343208</v>
      </c>
      <c r="K376" s="6">
        <f t="shared" si="198"/>
        <v>129480000</v>
      </c>
      <c r="L376" s="6">
        <f t="shared" si="244"/>
        <v>94563208</v>
      </c>
      <c r="M376" s="6">
        <f t="shared" si="244"/>
        <v>134543208</v>
      </c>
      <c r="N376" s="6">
        <f t="shared" si="200"/>
        <v>180800000</v>
      </c>
      <c r="O376" s="6">
        <f t="shared" si="244"/>
        <v>3715672</v>
      </c>
      <c r="P376" s="6">
        <f t="shared" si="244"/>
        <v>444823208</v>
      </c>
      <c r="Q376" s="6">
        <f t="shared" si="244"/>
        <v>129480000</v>
      </c>
      <c r="R376" s="6">
        <f t="shared" si="199"/>
        <v>0</v>
      </c>
      <c r="S376" s="6">
        <f t="shared" si="244"/>
        <v>134543208</v>
      </c>
      <c r="T376" s="6">
        <f t="shared" si="244"/>
        <v>0</v>
      </c>
      <c r="U376" s="246">
        <v>30101</v>
      </c>
      <c r="V376" s="385" t="s">
        <v>579</v>
      </c>
      <c r="W376" s="387">
        <v>1250000000</v>
      </c>
      <c r="X376" s="387">
        <v>0</v>
      </c>
      <c r="Y376" s="387">
        <v>198200000</v>
      </c>
      <c r="Z376" s="387">
        <v>0</v>
      </c>
      <c r="AA376" s="387">
        <v>0</v>
      </c>
      <c r="AB376" s="387">
        <v>0</v>
      </c>
      <c r="AC376" s="387">
        <v>226800000</v>
      </c>
      <c r="AD376" s="387">
        <v>202800000</v>
      </c>
      <c r="AE376" s="387">
        <v>24000000</v>
      </c>
      <c r="AF376" s="387">
        <v>57700000</v>
      </c>
      <c r="AG376" s="387">
        <v>145100000</v>
      </c>
      <c r="AH376" s="387">
        <v>226800000</v>
      </c>
      <c r="AI376" s="387">
        <v>24000000</v>
      </c>
      <c r="AJ376" s="387">
        <v>0</v>
      </c>
      <c r="AK376" s="387">
        <v>0</v>
      </c>
      <c r="AL376" s="278"/>
      <c r="AM376" s="247"/>
      <c r="AN376" s="247"/>
      <c r="AO376" s="247"/>
      <c r="AP376" s="247"/>
      <c r="AQ376" s="281"/>
      <c r="AR376" s="296" t="s">
        <v>1745</v>
      </c>
      <c r="AS376" s="297" t="s">
        <v>1281</v>
      </c>
      <c r="AT376" s="333">
        <v>45568717</v>
      </c>
    </row>
    <row r="377" spans="1:47" x14ac:dyDescent="0.25">
      <c r="A377" s="14">
        <v>3010101</v>
      </c>
      <c r="B377" s="9" t="s">
        <v>580</v>
      </c>
      <c r="C377" s="341">
        <v>72000000</v>
      </c>
      <c r="D377" s="10">
        <f>+D378+D379+D380</f>
        <v>500000000</v>
      </c>
      <c r="E377" s="10">
        <f t="shared" ref="E377:AO411" si="245">+E378+E379+E380</f>
        <v>0</v>
      </c>
      <c r="F377" s="10">
        <f t="shared" si="245"/>
        <v>273200000</v>
      </c>
      <c r="G377" s="10">
        <f t="shared" si="245"/>
        <v>0</v>
      </c>
      <c r="H377" s="10">
        <f t="shared" si="197"/>
        <v>226800000</v>
      </c>
      <c r="I377" s="10">
        <f t="shared" si="245"/>
        <v>0</v>
      </c>
      <c r="J377" s="10">
        <f t="shared" si="245"/>
        <v>202800000</v>
      </c>
      <c r="K377" s="10">
        <f t="shared" si="198"/>
        <v>24000000</v>
      </c>
      <c r="L377" s="10">
        <f t="shared" si="245"/>
        <v>12500000</v>
      </c>
      <c r="M377" s="10">
        <f t="shared" si="245"/>
        <v>22000000</v>
      </c>
      <c r="N377" s="10">
        <f t="shared" si="200"/>
        <v>180800000</v>
      </c>
      <c r="O377" s="10">
        <f t="shared" si="245"/>
        <v>0</v>
      </c>
      <c r="P377" s="10">
        <f t="shared" si="245"/>
        <v>226800000</v>
      </c>
      <c r="Q377" s="10">
        <f t="shared" si="245"/>
        <v>24000000</v>
      </c>
      <c r="R377" s="10">
        <f t="shared" si="199"/>
        <v>0</v>
      </c>
      <c r="S377" s="10">
        <f t="shared" si="245"/>
        <v>22000000</v>
      </c>
      <c r="T377" s="10">
        <f t="shared" si="245"/>
        <v>0</v>
      </c>
      <c r="U377" s="246">
        <v>3010101</v>
      </c>
      <c r="V377" s="385" t="s">
        <v>580</v>
      </c>
      <c r="W377" s="387">
        <v>500000000</v>
      </c>
      <c r="X377" s="387">
        <v>0</v>
      </c>
      <c r="Y377" s="387">
        <v>531976792</v>
      </c>
      <c r="Z377" s="387">
        <v>0</v>
      </c>
      <c r="AA377" s="387">
        <v>0</v>
      </c>
      <c r="AB377" s="387">
        <v>0</v>
      </c>
      <c r="AC377" s="387">
        <v>218023208</v>
      </c>
      <c r="AD377" s="387">
        <v>112543208</v>
      </c>
      <c r="AE377" s="387">
        <v>105480000</v>
      </c>
      <c r="AF377" s="387">
        <v>143411571</v>
      </c>
      <c r="AG377" s="387">
        <v>49131637</v>
      </c>
      <c r="AH377" s="387">
        <v>218023208</v>
      </c>
      <c r="AI377" s="387">
        <v>105480000</v>
      </c>
      <c r="AJ377" s="387">
        <v>0</v>
      </c>
      <c r="AK377" s="387">
        <v>0</v>
      </c>
      <c r="AL377" s="278"/>
      <c r="AM377" s="182"/>
      <c r="AN377" s="182"/>
      <c r="AO377" s="182"/>
      <c r="AP377" s="182"/>
      <c r="AQ377" s="4"/>
      <c r="AR377" s="296"/>
      <c r="AS377" s="297"/>
      <c r="AT377" s="333"/>
      <c r="AU377" s="281"/>
    </row>
    <row r="378" spans="1:47" x14ac:dyDescent="0.25">
      <c r="A378" s="43">
        <v>301010101</v>
      </c>
      <c r="B378" s="1" t="s">
        <v>581</v>
      </c>
      <c r="C378" s="247">
        <v>72000000</v>
      </c>
      <c r="D378" s="182">
        <v>50000000</v>
      </c>
      <c r="E378" s="182">
        <v>0</v>
      </c>
      <c r="F378" s="182">
        <v>50000000</v>
      </c>
      <c r="G378" s="182">
        <v>0</v>
      </c>
      <c r="H378" s="182">
        <f t="shared" si="197"/>
        <v>0</v>
      </c>
      <c r="I378" s="182">
        <v>0</v>
      </c>
      <c r="J378" s="182">
        <v>0</v>
      </c>
      <c r="K378" s="182">
        <f t="shared" si="198"/>
        <v>0</v>
      </c>
      <c r="L378" s="182">
        <v>0</v>
      </c>
      <c r="M378" s="182">
        <v>0</v>
      </c>
      <c r="N378" s="182">
        <f t="shared" si="200"/>
        <v>0</v>
      </c>
      <c r="O378" s="182">
        <v>0</v>
      </c>
      <c r="P378" s="182">
        <v>0</v>
      </c>
      <c r="Q378" s="182">
        <f t="shared" si="201"/>
        <v>0</v>
      </c>
      <c r="R378" s="182">
        <f t="shared" si="199"/>
        <v>0</v>
      </c>
      <c r="S378" s="182">
        <f t="shared" si="202"/>
        <v>0</v>
      </c>
      <c r="U378" s="246">
        <v>301010101</v>
      </c>
      <c r="V378" s="385" t="s">
        <v>581</v>
      </c>
      <c r="W378" s="387">
        <v>50000000</v>
      </c>
      <c r="X378" s="387">
        <v>0</v>
      </c>
      <c r="Y378" s="387">
        <v>366652464</v>
      </c>
      <c r="Z378" s="387">
        <v>0</v>
      </c>
      <c r="AA378" s="387">
        <v>0</v>
      </c>
      <c r="AB378" s="387">
        <v>0</v>
      </c>
      <c r="AC378" s="387">
        <v>133347536</v>
      </c>
      <c r="AD378" s="387">
        <v>78347536</v>
      </c>
      <c r="AE378" s="387">
        <v>55000000</v>
      </c>
      <c r="AF378" s="387">
        <v>109215899</v>
      </c>
      <c r="AG378" s="387">
        <v>49131637</v>
      </c>
      <c r="AH378" s="387">
        <v>133347536</v>
      </c>
      <c r="AI378" s="387">
        <v>55000000</v>
      </c>
      <c r="AJ378" s="387">
        <v>0</v>
      </c>
      <c r="AK378" s="387">
        <v>0</v>
      </c>
      <c r="AL378" s="10"/>
      <c r="AM378" s="10">
        <f t="shared" si="222"/>
        <v>0</v>
      </c>
      <c r="AN378" s="10">
        <f t="shared" si="222"/>
        <v>0</v>
      </c>
      <c r="AO378" s="10">
        <f t="shared" si="222"/>
        <v>0</v>
      </c>
      <c r="AP378" s="10"/>
      <c r="AR378" s="294" t="s">
        <v>541</v>
      </c>
      <c r="AS378" s="295" t="s">
        <v>542</v>
      </c>
      <c r="AT378" s="332">
        <f t="shared" ref="AT378" si="246">+AT379</f>
        <v>82000000</v>
      </c>
    </row>
    <row r="379" spans="1:47" s="4" customFormat="1" x14ac:dyDescent="0.25">
      <c r="A379" s="44">
        <v>301010102</v>
      </c>
      <c r="B379" s="1" t="s">
        <v>582</v>
      </c>
      <c r="C379" s="247"/>
      <c r="D379" s="182">
        <v>25000000</v>
      </c>
      <c r="E379" s="182">
        <v>0</v>
      </c>
      <c r="F379" s="182">
        <v>25000000</v>
      </c>
      <c r="G379" s="182">
        <v>0</v>
      </c>
      <c r="H379" s="182">
        <f t="shared" si="197"/>
        <v>0</v>
      </c>
      <c r="I379" s="182">
        <v>0</v>
      </c>
      <c r="J379" s="182">
        <v>0</v>
      </c>
      <c r="K379" s="182">
        <f t="shared" si="198"/>
        <v>0</v>
      </c>
      <c r="L379" s="182">
        <v>0</v>
      </c>
      <c r="M379" s="182">
        <v>0</v>
      </c>
      <c r="N379" s="182">
        <f t="shared" si="200"/>
        <v>0</v>
      </c>
      <c r="O379" s="182">
        <v>0</v>
      </c>
      <c r="P379" s="182">
        <v>0</v>
      </c>
      <c r="Q379" s="182">
        <f t="shared" si="201"/>
        <v>0</v>
      </c>
      <c r="R379" s="182">
        <f t="shared" si="199"/>
        <v>0</v>
      </c>
      <c r="S379" s="182">
        <f t="shared" si="202"/>
        <v>0</v>
      </c>
      <c r="T379"/>
      <c r="U379" s="246">
        <v>301010102</v>
      </c>
      <c r="V379" s="385" t="s">
        <v>582</v>
      </c>
      <c r="W379" s="387">
        <v>25000000</v>
      </c>
      <c r="X379" s="387">
        <v>0</v>
      </c>
      <c r="Y379" s="387">
        <v>180000000</v>
      </c>
      <c r="Z379" s="387">
        <v>0</v>
      </c>
      <c r="AA379" s="387">
        <v>0</v>
      </c>
      <c r="AB379" s="387">
        <v>0</v>
      </c>
      <c r="AC379" s="387">
        <v>0</v>
      </c>
      <c r="AD379" s="387">
        <v>0</v>
      </c>
      <c r="AE379" s="387">
        <v>0</v>
      </c>
      <c r="AF379" s="387">
        <v>0</v>
      </c>
      <c r="AG379" s="387">
        <v>0</v>
      </c>
      <c r="AH379" s="387">
        <v>0</v>
      </c>
      <c r="AI379" s="387">
        <v>0</v>
      </c>
      <c r="AJ379" s="387">
        <v>0</v>
      </c>
      <c r="AK379" s="387">
        <v>0</v>
      </c>
      <c r="AL379" s="278"/>
      <c r="AM379" s="182"/>
      <c r="AN379" s="182"/>
      <c r="AO379" s="182"/>
      <c r="AP379" s="182"/>
      <c r="AR379" s="300" t="s">
        <v>543</v>
      </c>
      <c r="AS379" s="297" t="s">
        <v>544</v>
      </c>
      <c r="AT379" s="333">
        <v>82000000</v>
      </c>
      <c r="AU379"/>
    </row>
    <row r="380" spans="1:47" x14ac:dyDescent="0.25">
      <c r="A380" s="45">
        <v>301010103</v>
      </c>
      <c r="B380" s="1" t="s">
        <v>583</v>
      </c>
      <c r="C380" s="247"/>
      <c r="D380" s="182">
        <v>425000000</v>
      </c>
      <c r="E380" s="182">
        <v>0</v>
      </c>
      <c r="F380" s="182">
        <v>198200000</v>
      </c>
      <c r="G380" s="182">
        <v>0</v>
      </c>
      <c r="H380" s="182">
        <f t="shared" ref="H380:H449" si="247">+D380+E380-F380+G380</f>
        <v>226800000</v>
      </c>
      <c r="I380" s="182">
        <v>0</v>
      </c>
      <c r="J380" s="182">
        <v>202800000</v>
      </c>
      <c r="K380" s="182">
        <f t="shared" ref="K380:K449" si="248">+H380-J380</f>
        <v>24000000</v>
      </c>
      <c r="L380" s="182">
        <v>12500000</v>
      </c>
      <c r="M380" s="182">
        <v>22000000</v>
      </c>
      <c r="N380" s="182">
        <f t="shared" si="200"/>
        <v>180800000</v>
      </c>
      <c r="O380" s="182">
        <v>0</v>
      </c>
      <c r="P380" s="182">
        <v>226800000</v>
      </c>
      <c r="Q380" s="182">
        <f t="shared" si="201"/>
        <v>24000000</v>
      </c>
      <c r="R380" s="182">
        <f t="shared" ref="R380:R449" si="249">+H380-P380</f>
        <v>0</v>
      </c>
      <c r="S380" s="182">
        <f t="shared" ref="S380:S448" si="250">+M380</f>
        <v>22000000</v>
      </c>
      <c r="U380" s="246">
        <v>301010103</v>
      </c>
      <c r="V380" s="385" t="s">
        <v>583</v>
      </c>
      <c r="W380" s="387">
        <v>425000000</v>
      </c>
      <c r="X380" s="387">
        <v>0</v>
      </c>
      <c r="Y380" s="387">
        <v>5000000</v>
      </c>
      <c r="Z380" s="387">
        <v>0</v>
      </c>
      <c r="AA380" s="387">
        <v>0</v>
      </c>
      <c r="AB380" s="387">
        <v>0</v>
      </c>
      <c r="AC380" s="387">
        <v>0</v>
      </c>
      <c r="AD380" s="387">
        <v>0</v>
      </c>
      <c r="AE380" s="387">
        <v>0</v>
      </c>
      <c r="AF380" s="387">
        <v>0</v>
      </c>
      <c r="AG380" s="387">
        <v>0</v>
      </c>
      <c r="AH380" s="387">
        <v>0</v>
      </c>
      <c r="AI380" s="387">
        <v>0</v>
      </c>
      <c r="AJ380" s="387">
        <v>0</v>
      </c>
      <c r="AK380" s="387">
        <v>0</v>
      </c>
      <c r="AL380" s="6"/>
      <c r="AM380" s="6">
        <f t="shared" si="223"/>
        <v>0</v>
      </c>
      <c r="AN380" s="6">
        <f t="shared" si="223"/>
        <v>0</v>
      </c>
      <c r="AO380" s="6">
        <f t="shared" si="223"/>
        <v>0</v>
      </c>
      <c r="AP380" s="6"/>
      <c r="AR380" s="294" t="s">
        <v>545</v>
      </c>
      <c r="AS380" s="295" t="s">
        <v>42</v>
      </c>
      <c r="AT380" s="332">
        <f t="shared" ref="AT380" si="251">+AT381</f>
        <v>447804403</v>
      </c>
    </row>
    <row r="381" spans="1:47" x14ac:dyDescent="0.25">
      <c r="A381" s="11">
        <v>3010102</v>
      </c>
      <c r="B381" s="5" t="s">
        <v>584</v>
      </c>
      <c r="C381" s="356">
        <v>363786286.69999999</v>
      </c>
      <c r="D381" s="6">
        <f>+D382+D386</f>
        <v>750000000</v>
      </c>
      <c r="E381" s="6">
        <f t="shared" ref="E381:AO415" si="252">+E382+E386</f>
        <v>0</v>
      </c>
      <c r="F381" s="6">
        <f t="shared" si="252"/>
        <v>531976792</v>
      </c>
      <c r="G381" s="6">
        <f t="shared" si="252"/>
        <v>0</v>
      </c>
      <c r="H381" s="6">
        <f t="shared" si="247"/>
        <v>218023208</v>
      </c>
      <c r="I381" s="6">
        <f t="shared" si="252"/>
        <v>43715672</v>
      </c>
      <c r="J381" s="6">
        <f t="shared" si="252"/>
        <v>112543208</v>
      </c>
      <c r="K381" s="6">
        <f t="shared" si="248"/>
        <v>105480000</v>
      </c>
      <c r="L381" s="6">
        <f t="shared" si="252"/>
        <v>82063208</v>
      </c>
      <c r="M381" s="6">
        <f t="shared" si="252"/>
        <v>112543208</v>
      </c>
      <c r="N381" s="6">
        <f t="shared" ref="N381:N450" si="253">+J381-M381</f>
        <v>0</v>
      </c>
      <c r="O381" s="6">
        <f t="shared" si="252"/>
        <v>3715672</v>
      </c>
      <c r="P381" s="6">
        <f t="shared" si="252"/>
        <v>218023208</v>
      </c>
      <c r="Q381" s="6">
        <f t="shared" si="252"/>
        <v>105480000</v>
      </c>
      <c r="R381" s="6">
        <f t="shared" si="249"/>
        <v>0</v>
      </c>
      <c r="S381" s="6">
        <f t="shared" si="252"/>
        <v>112543208</v>
      </c>
      <c r="T381" s="6">
        <f t="shared" si="252"/>
        <v>0</v>
      </c>
      <c r="U381" s="246">
        <v>3010102</v>
      </c>
      <c r="V381" s="385" t="s">
        <v>584</v>
      </c>
      <c r="W381" s="387">
        <v>750000000</v>
      </c>
      <c r="X381" s="387">
        <v>0</v>
      </c>
      <c r="Y381" s="387">
        <v>181652464</v>
      </c>
      <c r="Z381" s="387">
        <v>0</v>
      </c>
      <c r="AA381" s="387">
        <v>0</v>
      </c>
      <c r="AB381" s="387">
        <v>0</v>
      </c>
      <c r="AC381" s="387">
        <v>133347536</v>
      </c>
      <c r="AD381" s="387">
        <v>78347536</v>
      </c>
      <c r="AE381" s="387">
        <v>55000000</v>
      </c>
      <c r="AF381" s="387">
        <v>109215899</v>
      </c>
      <c r="AG381" s="387">
        <v>49131637</v>
      </c>
      <c r="AH381" s="387">
        <v>133347536</v>
      </c>
      <c r="AI381" s="387">
        <v>55000000</v>
      </c>
      <c r="AJ381" s="387">
        <v>0</v>
      </c>
      <c r="AK381" s="387">
        <v>0</v>
      </c>
      <c r="AL381" s="278"/>
      <c r="AM381" s="182"/>
      <c r="AN381" s="182"/>
      <c r="AO381" s="182"/>
      <c r="AP381" s="182"/>
      <c r="AQ381" s="4"/>
      <c r="AR381" s="296" t="s">
        <v>546</v>
      </c>
      <c r="AS381" s="297" t="s">
        <v>42</v>
      </c>
      <c r="AT381" s="333">
        <v>447804403</v>
      </c>
      <c r="AU381" s="4"/>
    </row>
    <row r="382" spans="1:47" x14ac:dyDescent="0.25">
      <c r="A382" s="14">
        <v>301010201</v>
      </c>
      <c r="B382" s="9" t="s">
        <v>585</v>
      </c>
      <c r="C382" s="341">
        <v>250172056.69999999</v>
      </c>
      <c r="D382" s="10">
        <f>+D383+D384+D385</f>
        <v>500000000</v>
      </c>
      <c r="E382" s="10">
        <f t="shared" ref="E382:AO416" si="254">+E383+E384+E385</f>
        <v>0</v>
      </c>
      <c r="F382" s="10">
        <f t="shared" si="254"/>
        <v>366652464</v>
      </c>
      <c r="G382" s="10">
        <f t="shared" si="254"/>
        <v>0</v>
      </c>
      <c r="H382" s="10">
        <f t="shared" si="247"/>
        <v>133347536</v>
      </c>
      <c r="I382" s="10">
        <f t="shared" si="254"/>
        <v>40000000</v>
      </c>
      <c r="J382" s="10">
        <f t="shared" si="254"/>
        <v>78347536</v>
      </c>
      <c r="K382" s="10">
        <f t="shared" si="248"/>
        <v>55000000</v>
      </c>
      <c r="L382" s="10">
        <f t="shared" si="254"/>
        <v>78347536</v>
      </c>
      <c r="M382" s="10">
        <f t="shared" si="254"/>
        <v>78347536</v>
      </c>
      <c r="N382" s="10">
        <f t="shared" si="253"/>
        <v>0</v>
      </c>
      <c r="O382" s="10">
        <f t="shared" si="254"/>
        <v>0</v>
      </c>
      <c r="P382" s="10">
        <f t="shared" si="254"/>
        <v>133347536</v>
      </c>
      <c r="Q382" s="10">
        <f t="shared" si="254"/>
        <v>55000000</v>
      </c>
      <c r="R382" s="10">
        <f t="shared" si="249"/>
        <v>0</v>
      </c>
      <c r="S382" s="10">
        <f t="shared" si="254"/>
        <v>78347536</v>
      </c>
      <c r="T382" s="10">
        <f t="shared" si="254"/>
        <v>0</v>
      </c>
      <c r="U382" s="246">
        <v>301010201</v>
      </c>
      <c r="V382" s="385" t="s">
        <v>585</v>
      </c>
      <c r="W382" s="387">
        <v>500000000</v>
      </c>
      <c r="X382" s="387">
        <v>0</v>
      </c>
      <c r="Y382" s="387">
        <v>165324328</v>
      </c>
      <c r="Z382" s="387">
        <v>0</v>
      </c>
      <c r="AA382" s="387">
        <v>0</v>
      </c>
      <c r="AB382" s="387">
        <v>0</v>
      </c>
      <c r="AC382" s="387">
        <v>84675672</v>
      </c>
      <c r="AD382" s="387">
        <v>34195672</v>
      </c>
      <c r="AE382" s="387">
        <v>50480000</v>
      </c>
      <c r="AF382" s="387">
        <v>34195672</v>
      </c>
      <c r="AG382" s="387">
        <v>0</v>
      </c>
      <c r="AH382" s="387">
        <v>84675672</v>
      </c>
      <c r="AI382" s="387">
        <v>50480000</v>
      </c>
      <c r="AJ382" s="387">
        <v>0</v>
      </c>
      <c r="AK382" s="387">
        <v>0</v>
      </c>
      <c r="AL382" s="6"/>
      <c r="AM382" s="6">
        <f t="shared" si="225"/>
        <v>0</v>
      </c>
      <c r="AN382" s="6">
        <f t="shared" si="225"/>
        <v>0</v>
      </c>
      <c r="AO382" s="6">
        <f t="shared" si="225"/>
        <v>0</v>
      </c>
      <c r="AP382" s="6"/>
      <c r="AQ382" s="4"/>
      <c r="AR382" s="292" t="s">
        <v>547</v>
      </c>
      <c r="AS382" s="293" t="s">
        <v>548</v>
      </c>
      <c r="AT382" s="331">
        <v>1099254501</v>
      </c>
    </row>
    <row r="383" spans="1:47" s="4" customFormat="1" x14ac:dyDescent="0.25">
      <c r="A383" s="43">
        <v>30101020101</v>
      </c>
      <c r="B383" s="1" t="s">
        <v>586</v>
      </c>
      <c r="C383" s="247">
        <v>150191514.40000001</v>
      </c>
      <c r="D383" s="182">
        <v>180000000</v>
      </c>
      <c r="E383" s="182">
        <v>0</v>
      </c>
      <c r="F383" s="182">
        <v>180000000</v>
      </c>
      <c r="G383" s="182">
        <v>0</v>
      </c>
      <c r="H383" s="182">
        <f t="shared" si="247"/>
        <v>0</v>
      </c>
      <c r="I383" s="182">
        <v>0</v>
      </c>
      <c r="J383" s="182">
        <v>0</v>
      </c>
      <c r="K383" s="182">
        <f t="shared" si="248"/>
        <v>0</v>
      </c>
      <c r="L383" s="182">
        <v>0</v>
      </c>
      <c r="M383" s="182">
        <v>0</v>
      </c>
      <c r="N383" s="182">
        <f t="shared" si="253"/>
        <v>0</v>
      </c>
      <c r="O383" s="182">
        <v>0</v>
      </c>
      <c r="P383" s="182">
        <v>0</v>
      </c>
      <c r="Q383" s="182">
        <f t="shared" ref="Q383:Q450" si="255">+P383-J383</f>
        <v>0</v>
      </c>
      <c r="R383" s="182">
        <f t="shared" si="249"/>
        <v>0</v>
      </c>
      <c r="S383" s="182">
        <f t="shared" si="250"/>
        <v>0</v>
      </c>
      <c r="T383"/>
      <c r="U383" s="246">
        <v>30101020101</v>
      </c>
      <c r="V383" s="385" t="s">
        <v>586</v>
      </c>
      <c r="W383" s="387">
        <v>180000000</v>
      </c>
      <c r="X383" s="387">
        <v>0</v>
      </c>
      <c r="Y383" s="387">
        <v>70000000</v>
      </c>
      <c r="Z383" s="387">
        <v>0</v>
      </c>
      <c r="AA383" s="387">
        <v>0</v>
      </c>
      <c r="AB383" s="387">
        <v>0</v>
      </c>
      <c r="AC383" s="387">
        <v>0</v>
      </c>
      <c r="AD383" s="387">
        <v>0</v>
      </c>
      <c r="AE383" s="387">
        <v>0</v>
      </c>
      <c r="AF383" s="387">
        <v>0</v>
      </c>
      <c r="AG383" s="387">
        <v>0</v>
      </c>
      <c r="AH383" s="387">
        <v>0</v>
      </c>
      <c r="AI383" s="387">
        <v>0</v>
      </c>
      <c r="AJ383" s="387">
        <v>0</v>
      </c>
      <c r="AK383" s="387">
        <v>0</v>
      </c>
      <c r="AL383" s="6"/>
      <c r="AM383" s="6">
        <f t="shared" si="225"/>
        <v>0</v>
      </c>
      <c r="AN383" s="6">
        <f t="shared" si="225"/>
        <v>0</v>
      </c>
      <c r="AO383" s="6">
        <f t="shared" si="225"/>
        <v>0</v>
      </c>
      <c r="AP383" s="6"/>
      <c r="AR383" s="292" t="s">
        <v>549</v>
      </c>
      <c r="AS383" s="293" t="s">
        <v>550</v>
      </c>
      <c r="AT383" s="331">
        <v>184172636</v>
      </c>
      <c r="AU383"/>
    </row>
    <row r="384" spans="1:47" x14ac:dyDescent="0.25">
      <c r="A384" s="44">
        <v>30101020102</v>
      </c>
      <c r="B384" s="1" t="s">
        <v>587</v>
      </c>
      <c r="C384" s="247"/>
      <c r="D384" s="182">
        <v>5000000</v>
      </c>
      <c r="E384" s="182">
        <v>0</v>
      </c>
      <c r="F384" s="182">
        <v>5000000</v>
      </c>
      <c r="G384" s="182">
        <v>0</v>
      </c>
      <c r="H384" s="182">
        <f t="shared" si="247"/>
        <v>0</v>
      </c>
      <c r="I384" s="182">
        <v>0</v>
      </c>
      <c r="J384" s="182">
        <v>0</v>
      </c>
      <c r="K384" s="182">
        <f t="shared" si="248"/>
        <v>0</v>
      </c>
      <c r="L384" s="182">
        <v>0</v>
      </c>
      <c r="M384" s="182">
        <v>0</v>
      </c>
      <c r="N384" s="182">
        <f t="shared" si="253"/>
        <v>0</v>
      </c>
      <c r="O384" s="182">
        <v>0</v>
      </c>
      <c r="P384" s="182">
        <v>0</v>
      </c>
      <c r="Q384" s="182">
        <f t="shared" si="255"/>
        <v>0</v>
      </c>
      <c r="R384" s="182">
        <f t="shared" si="249"/>
        <v>0</v>
      </c>
      <c r="S384" s="182">
        <f t="shared" si="250"/>
        <v>0</v>
      </c>
      <c r="U384" s="246">
        <v>30101020102</v>
      </c>
      <c r="V384" s="385" t="s">
        <v>587</v>
      </c>
      <c r="W384" s="387">
        <v>5000000</v>
      </c>
      <c r="X384" s="387">
        <v>0</v>
      </c>
      <c r="Y384" s="387">
        <v>95324328</v>
      </c>
      <c r="Z384" s="387">
        <v>0</v>
      </c>
      <c r="AA384" s="387">
        <v>0</v>
      </c>
      <c r="AB384" s="387">
        <v>0</v>
      </c>
      <c r="AC384" s="387">
        <v>84675672</v>
      </c>
      <c r="AD384" s="387">
        <v>34195672</v>
      </c>
      <c r="AE384" s="387">
        <v>50480000</v>
      </c>
      <c r="AF384" s="387">
        <v>34195672</v>
      </c>
      <c r="AG384" s="387">
        <v>0</v>
      </c>
      <c r="AH384" s="387">
        <v>84675672</v>
      </c>
      <c r="AI384" s="387">
        <v>50480000</v>
      </c>
      <c r="AJ384" s="387">
        <v>0</v>
      </c>
      <c r="AK384" s="387">
        <v>0</v>
      </c>
      <c r="AL384" s="6"/>
      <c r="AM384" s="6">
        <f t="shared" si="225"/>
        <v>0</v>
      </c>
      <c r="AN384" s="6">
        <f t="shared" si="225"/>
        <v>0</v>
      </c>
      <c r="AO384" s="6">
        <f t="shared" si="225"/>
        <v>0</v>
      </c>
      <c r="AP384" s="6"/>
      <c r="AQ384" s="4"/>
      <c r="AR384" s="292" t="s">
        <v>551</v>
      </c>
      <c r="AS384" s="293" t="s">
        <v>552</v>
      </c>
      <c r="AT384" s="331">
        <v>184172636</v>
      </c>
      <c r="AU384" s="4"/>
    </row>
    <row r="385" spans="1:47" x14ac:dyDescent="0.25">
      <c r="A385" s="45">
        <v>30101020103</v>
      </c>
      <c r="B385" s="1" t="s">
        <v>588</v>
      </c>
      <c r="C385" s="247">
        <v>99980542.299999997</v>
      </c>
      <c r="D385" s="182">
        <v>315000000</v>
      </c>
      <c r="E385" s="182">
        <v>0</v>
      </c>
      <c r="F385" s="182">
        <v>181652464</v>
      </c>
      <c r="G385" s="182">
        <v>0</v>
      </c>
      <c r="H385" s="182">
        <f t="shared" si="247"/>
        <v>133347536</v>
      </c>
      <c r="I385" s="182">
        <v>40000000</v>
      </c>
      <c r="J385" s="182">
        <v>78347536</v>
      </c>
      <c r="K385" s="182">
        <f t="shared" si="248"/>
        <v>55000000</v>
      </c>
      <c r="L385" s="182">
        <v>78347536</v>
      </c>
      <c r="M385" s="182">
        <v>78347536</v>
      </c>
      <c r="N385" s="182">
        <f t="shared" si="253"/>
        <v>0</v>
      </c>
      <c r="O385" s="182">
        <v>0</v>
      </c>
      <c r="P385" s="182">
        <v>133347536</v>
      </c>
      <c r="Q385" s="182">
        <f t="shared" si="255"/>
        <v>55000000</v>
      </c>
      <c r="R385" s="182">
        <f t="shared" si="249"/>
        <v>0</v>
      </c>
      <c r="S385" s="182">
        <f t="shared" si="250"/>
        <v>78347536</v>
      </c>
      <c r="U385" s="246">
        <v>30101020103</v>
      </c>
      <c r="V385" s="385" t="s">
        <v>588</v>
      </c>
      <c r="W385" s="387">
        <v>315000000</v>
      </c>
      <c r="X385" s="387">
        <v>0</v>
      </c>
      <c r="Y385" s="387">
        <v>1557321506.6399999</v>
      </c>
      <c r="Z385" s="387">
        <v>0</v>
      </c>
      <c r="AA385" s="387">
        <v>0</v>
      </c>
      <c r="AB385" s="387">
        <v>2510638845.6399999</v>
      </c>
      <c r="AC385" s="387">
        <v>3664615185.9999995</v>
      </c>
      <c r="AD385" s="387">
        <v>3219621760</v>
      </c>
      <c r="AE385" s="387">
        <v>444993425.99999952</v>
      </c>
      <c r="AF385" s="387">
        <v>1490498908</v>
      </c>
      <c r="AG385" s="387">
        <v>1901884663</v>
      </c>
      <c r="AH385" s="387">
        <v>3646123771</v>
      </c>
      <c r="AI385" s="387">
        <v>426502011</v>
      </c>
      <c r="AJ385" s="387">
        <v>18491414.999999523</v>
      </c>
      <c r="AK385" s="387">
        <v>0</v>
      </c>
      <c r="AL385" s="10"/>
      <c r="AM385" s="10">
        <f t="shared" si="225"/>
        <v>0</v>
      </c>
      <c r="AN385" s="10">
        <f t="shared" si="225"/>
        <v>0</v>
      </c>
      <c r="AO385" s="10">
        <f t="shared" si="225"/>
        <v>0</v>
      </c>
      <c r="AP385" s="10"/>
      <c r="AR385" s="294" t="s">
        <v>553</v>
      </c>
      <c r="AS385" s="295" t="s">
        <v>552</v>
      </c>
      <c r="AT385" s="332">
        <v>184172636</v>
      </c>
    </row>
    <row r="386" spans="1:47" x14ac:dyDescent="0.25">
      <c r="A386" s="14">
        <v>301010202</v>
      </c>
      <c r="B386" s="9" t="s">
        <v>589</v>
      </c>
      <c r="C386" s="341">
        <v>112374834</v>
      </c>
      <c r="D386" s="10">
        <f>+D387+D389</f>
        <v>250000000</v>
      </c>
      <c r="E386" s="10">
        <f>+E387+E389</f>
        <v>0</v>
      </c>
      <c r="F386" s="10">
        <f>+F387+F389</f>
        <v>165324328</v>
      </c>
      <c r="G386" s="10">
        <f>+G387+G389</f>
        <v>0</v>
      </c>
      <c r="H386" s="10">
        <f t="shared" si="247"/>
        <v>84675672</v>
      </c>
      <c r="I386" s="10">
        <f>+I387+I389</f>
        <v>3715672</v>
      </c>
      <c r="J386" s="10">
        <f>+J387+J389</f>
        <v>34195672</v>
      </c>
      <c r="K386" s="10">
        <f t="shared" si="248"/>
        <v>50480000</v>
      </c>
      <c r="L386" s="10">
        <f>+L387+L389</f>
        <v>3715672</v>
      </c>
      <c r="M386" s="10">
        <f>+M387+M389</f>
        <v>34195672</v>
      </c>
      <c r="N386" s="10">
        <f t="shared" si="253"/>
        <v>0</v>
      </c>
      <c r="O386" s="10">
        <f>+O387+O389</f>
        <v>3715672</v>
      </c>
      <c r="P386" s="10">
        <f>+P387+P389</f>
        <v>84675672</v>
      </c>
      <c r="Q386" s="10">
        <f>+Q387+Q389</f>
        <v>50480000</v>
      </c>
      <c r="R386" s="10">
        <f t="shared" si="249"/>
        <v>0</v>
      </c>
      <c r="S386" s="10">
        <f t="shared" ref="S386:AO420" si="256">+S387+S389</f>
        <v>34195672</v>
      </c>
      <c r="T386" s="10">
        <f t="shared" si="256"/>
        <v>0</v>
      </c>
      <c r="U386" s="246">
        <v>301010202</v>
      </c>
      <c r="V386" s="385" t="s">
        <v>589</v>
      </c>
      <c r="W386" s="387">
        <v>250000000</v>
      </c>
      <c r="X386" s="387">
        <v>0</v>
      </c>
      <c r="Y386" s="387">
        <v>1557321506.6399999</v>
      </c>
      <c r="Z386" s="387">
        <v>0</v>
      </c>
      <c r="AA386" s="387">
        <v>0</v>
      </c>
      <c r="AB386" s="387">
        <v>2510638845.6399999</v>
      </c>
      <c r="AC386" s="387">
        <v>3664615185.9999995</v>
      </c>
      <c r="AD386" s="387">
        <v>3219621760</v>
      </c>
      <c r="AE386" s="387">
        <v>444993425.99999952</v>
      </c>
      <c r="AF386" s="387">
        <v>1490498908</v>
      </c>
      <c r="AG386" s="387">
        <v>1901884663</v>
      </c>
      <c r="AH386" s="387">
        <v>3646123771</v>
      </c>
      <c r="AI386" s="387">
        <v>426502011</v>
      </c>
      <c r="AJ386" s="387">
        <v>18491414.999999523</v>
      </c>
      <c r="AK386" s="387">
        <v>0</v>
      </c>
      <c r="AL386" s="278"/>
      <c r="AM386" s="182"/>
      <c r="AN386" s="182"/>
      <c r="AO386" s="182"/>
      <c r="AP386" s="182"/>
      <c r="AQ386" s="4"/>
      <c r="AR386" s="296" t="s">
        <v>554</v>
      </c>
      <c r="AS386" s="297" t="s">
        <v>552</v>
      </c>
      <c r="AT386" s="333">
        <v>184172636</v>
      </c>
      <c r="AU386" s="4"/>
    </row>
    <row r="387" spans="1:47" s="4" customFormat="1" x14ac:dyDescent="0.25">
      <c r="A387" s="43">
        <v>30101020201</v>
      </c>
      <c r="B387" s="1" t="s">
        <v>590</v>
      </c>
      <c r="C387" s="247">
        <v>72374834</v>
      </c>
      <c r="D387" s="182">
        <v>70000000</v>
      </c>
      <c r="E387" s="182">
        <v>0</v>
      </c>
      <c r="F387" s="182">
        <v>70000000</v>
      </c>
      <c r="G387" s="182">
        <v>0</v>
      </c>
      <c r="H387" s="182">
        <f t="shared" si="247"/>
        <v>0</v>
      </c>
      <c r="I387" s="182">
        <v>0</v>
      </c>
      <c r="J387" s="182">
        <v>0</v>
      </c>
      <c r="K387" s="182">
        <f t="shared" si="248"/>
        <v>0</v>
      </c>
      <c r="L387" s="182">
        <v>0</v>
      </c>
      <c r="M387" s="182">
        <v>0</v>
      </c>
      <c r="N387" s="182">
        <f t="shared" si="253"/>
        <v>0</v>
      </c>
      <c r="O387" s="182">
        <v>0</v>
      </c>
      <c r="P387" s="182">
        <v>0</v>
      </c>
      <c r="Q387" s="182">
        <f t="shared" si="255"/>
        <v>0</v>
      </c>
      <c r="R387" s="182">
        <f t="shared" si="249"/>
        <v>0</v>
      </c>
      <c r="S387" s="182">
        <f t="shared" si="250"/>
        <v>0</v>
      </c>
      <c r="T387"/>
      <c r="U387" s="246">
        <v>30101020201</v>
      </c>
      <c r="V387" s="385" t="s">
        <v>590</v>
      </c>
      <c r="W387" s="387">
        <v>70000000</v>
      </c>
      <c r="X387" s="387">
        <v>0</v>
      </c>
      <c r="Y387" s="387">
        <v>1025472149</v>
      </c>
      <c r="Z387" s="387">
        <v>0</v>
      </c>
      <c r="AA387" s="387">
        <v>0</v>
      </c>
      <c r="AB387" s="387">
        <v>1600000000</v>
      </c>
      <c r="AC387" s="387">
        <v>2885825698</v>
      </c>
      <c r="AD387" s="387">
        <v>2750484283</v>
      </c>
      <c r="AE387" s="387">
        <v>135341415</v>
      </c>
      <c r="AF387" s="387">
        <v>1432611896</v>
      </c>
      <c r="AG387" s="387">
        <v>1490085903</v>
      </c>
      <c r="AH387" s="387">
        <v>2867334283</v>
      </c>
      <c r="AI387" s="387">
        <v>116850000</v>
      </c>
      <c r="AJ387" s="387">
        <v>18491415</v>
      </c>
      <c r="AK387" s="387">
        <v>0</v>
      </c>
      <c r="AL387" s="6"/>
      <c r="AM387" s="6"/>
      <c r="AN387" s="6"/>
      <c r="AO387" s="6"/>
      <c r="AP387" s="6"/>
      <c r="AR387" s="292" t="s">
        <v>1746</v>
      </c>
      <c r="AS387" s="293" t="s">
        <v>1037</v>
      </c>
      <c r="AT387" s="331">
        <v>915081865</v>
      </c>
      <c r="AU387" s="281"/>
    </row>
    <row r="388" spans="1:47" s="4" customFormat="1" x14ac:dyDescent="0.25">
      <c r="A388" s="44">
        <v>30101020202</v>
      </c>
      <c r="B388" s="282" t="s">
        <v>1755</v>
      </c>
      <c r="C388" s="247">
        <v>40000000</v>
      </c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81"/>
      <c r="U388" s="246">
        <v>30101020203</v>
      </c>
      <c r="V388" s="385" t="s">
        <v>591</v>
      </c>
      <c r="W388" s="387">
        <v>180000000</v>
      </c>
      <c r="X388" s="387">
        <v>0</v>
      </c>
      <c r="Y388" s="387">
        <v>1015472149</v>
      </c>
      <c r="Z388" s="387">
        <v>0</v>
      </c>
      <c r="AA388" s="387">
        <v>0</v>
      </c>
      <c r="AB388" s="387">
        <v>1600000000</v>
      </c>
      <c r="AC388" s="387">
        <v>2885825698</v>
      </c>
      <c r="AD388" s="387">
        <v>2750484283</v>
      </c>
      <c r="AE388" s="387">
        <v>135341415</v>
      </c>
      <c r="AF388" s="387">
        <v>1432611896</v>
      </c>
      <c r="AG388" s="387">
        <v>1490085903</v>
      </c>
      <c r="AH388" s="387">
        <v>2867334283</v>
      </c>
      <c r="AI388" s="387">
        <v>116850000</v>
      </c>
      <c r="AJ388" s="387">
        <v>18491415</v>
      </c>
      <c r="AK388" s="387">
        <v>0</v>
      </c>
      <c r="AL388" s="10"/>
      <c r="AM388" s="10"/>
      <c r="AN388" s="10"/>
      <c r="AO388" s="10"/>
      <c r="AP388" s="10"/>
      <c r="AQ388" s="281"/>
      <c r="AR388" s="294" t="s">
        <v>1747</v>
      </c>
      <c r="AS388" s="295" t="s">
        <v>1748</v>
      </c>
      <c r="AT388" s="332">
        <v>915081865</v>
      </c>
      <c r="AU388" s="281"/>
    </row>
    <row r="389" spans="1:47" x14ac:dyDescent="0.25">
      <c r="A389" s="45">
        <v>30101020203</v>
      </c>
      <c r="B389" s="1" t="s">
        <v>591</v>
      </c>
      <c r="C389" s="247"/>
      <c r="D389" s="182">
        <v>180000000</v>
      </c>
      <c r="E389" s="182">
        <v>0</v>
      </c>
      <c r="F389" s="182">
        <v>95324328</v>
      </c>
      <c r="G389" s="182">
        <v>0</v>
      </c>
      <c r="H389" s="182">
        <f t="shared" si="247"/>
        <v>84675672</v>
      </c>
      <c r="I389" s="182">
        <v>3715672</v>
      </c>
      <c r="J389" s="182">
        <v>34195672</v>
      </c>
      <c r="K389" s="182">
        <f t="shared" si="248"/>
        <v>50480000</v>
      </c>
      <c r="L389" s="182">
        <v>3715672</v>
      </c>
      <c r="M389" s="182">
        <v>34195672</v>
      </c>
      <c r="N389" s="182">
        <f t="shared" si="253"/>
        <v>0</v>
      </c>
      <c r="O389" s="182">
        <v>3715672</v>
      </c>
      <c r="P389" s="182">
        <v>84675672</v>
      </c>
      <c r="Q389" s="182">
        <f t="shared" si="255"/>
        <v>50480000</v>
      </c>
      <c r="R389" s="182">
        <f t="shared" si="249"/>
        <v>0</v>
      </c>
      <c r="S389" s="182">
        <f t="shared" si="250"/>
        <v>34195672</v>
      </c>
      <c r="U389" s="246">
        <v>30102</v>
      </c>
      <c r="V389" s="385" t="s">
        <v>592</v>
      </c>
      <c r="W389" s="387">
        <v>2711297847</v>
      </c>
      <c r="X389" s="387">
        <v>0</v>
      </c>
      <c r="Y389" s="387">
        <v>650000000</v>
      </c>
      <c r="Z389" s="387">
        <v>0</v>
      </c>
      <c r="AA389" s="387">
        <v>0</v>
      </c>
      <c r="AB389" s="387">
        <v>0</v>
      </c>
      <c r="AC389" s="387">
        <v>0</v>
      </c>
      <c r="AD389" s="387">
        <v>0</v>
      </c>
      <c r="AE389" s="387">
        <v>0</v>
      </c>
      <c r="AF389" s="387">
        <v>0</v>
      </c>
      <c r="AG389" s="387">
        <v>0</v>
      </c>
      <c r="AH389" s="387">
        <v>0</v>
      </c>
      <c r="AI389" s="387">
        <v>0</v>
      </c>
      <c r="AJ389" s="387">
        <v>0</v>
      </c>
      <c r="AK389" s="387">
        <v>0</v>
      </c>
      <c r="AL389" s="278"/>
      <c r="AM389" s="247"/>
      <c r="AN389" s="247"/>
      <c r="AO389" s="247"/>
      <c r="AP389" s="247"/>
      <c r="AQ389" s="4"/>
      <c r="AR389" s="296" t="s">
        <v>1749</v>
      </c>
      <c r="AS389" s="297" t="s">
        <v>1750</v>
      </c>
      <c r="AT389" s="333">
        <v>915081865</v>
      </c>
      <c r="AU389" s="4"/>
    </row>
    <row r="390" spans="1:47" s="4" customFormat="1" x14ac:dyDescent="0.25">
      <c r="A390" s="11">
        <v>301010203</v>
      </c>
      <c r="B390" s="5" t="s">
        <v>1756</v>
      </c>
      <c r="C390" s="356">
        <v>1239396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246">
        <v>3010201</v>
      </c>
      <c r="V390" s="385" t="s">
        <v>593</v>
      </c>
      <c r="W390" s="387">
        <v>2711297847</v>
      </c>
      <c r="X390" s="387">
        <v>0</v>
      </c>
      <c r="Y390" s="387">
        <v>0</v>
      </c>
      <c r="Z390" s="387">
        <v>0</v>
      </c>
      <c r="AA390" s="387">
        <v>0</v>
      </c>
      <c r="AB390" s="387">
        <v>0</v>
      </c>
      <c r="AC390" s="387">
        <v>312000000</v>
      </c>
      <c r="AD390" s="387">
        <v>196000000</v>
      </c>
      <c r="AE390" s="387">
        <v>116000000</v>
      </c>
      <c r="AF390" s="387">
        <v>0</v>
      </c>
      <c r="AG390" s="387">
        <v>196000000</v>
      </c>
      <c r="AH390" s="387">
        <v>312000000</v>
      </c>
      <c r="AI390" s="387">
        <v>116000000</v>
      </c>
      <c r="AJ390" s="387">
        <v>0</v>
      </c>
      <c r="AK390" s="387">
        <v>0</v>
      </c>
      <c r="AL390" s="6"/>
      <c r="AM390" s="6"/>
      <c r="AN390" s="6"/>
      <c r="AO390" s="6"/>
      <c r="AP390" s="6"/>
      <c r="AR390" s="292" t="s">
        <v>1751</v>
      </c>
      <c r="AS390" s="293" t="s">
        <v>1287</v>
      </c>
      <c r="AT390" s="331">
        <v>0</v>
      </c>
      <c r="AU390" s="281"/>
    </row>
    <row r="391" spans="1:47" x14ac:dyDescent="0.25">
      <c r="A391" s="44">
        <v>30101020302</v>
      </c>
      <c r="B391" s="282" t="s">
        <v>1757</v>
      </c>
      <c r="C391" s="247">
        <v>1239396</v>
      </c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  <c r="T391" s="281"/>
      <c r="U391" s="246">
        <v>301020101</v>
      </c>
      <c r="V391" s="385" t="s">
        <v>594</v>
      </c>
      <c r="W391" s="387">
        <v>2311297847</v>
      </c>
      <c r="X391" s="387">
        <v>0</v>
      </c>
      <c r="Y391" s="387">
        <v>365472149</v>
      </c>
      <c r="Z391" s="387">
        <v>0</v>
      </c>
      <c r="AA391" s="387">
        <v>0</v>
      </c>
      <c r="AB391" s="387">
        <v>1600000000</v>
      </c>
      <c r="AC391" s="387">
        <v>2573825698</v>
      </c>
      <c r="AD391" s="387">
        <v>2554484283</v>
      </c>
      <c r="AE391" s="387">
        <v>19341415</v>
      </c>
      <c r="AF391" s="387">
        <v>1432611896</v>
      </c>
      <c r="AG391" s="387">
        <v>1294085903</v>
      </c>
      <c r="AH391" s="387">
        <v>2555334283</v>
      </c>
      <c r="AI391" s="387">
        <v>850000</v>
      </c>
      <c r="AJ391" s="387">
        <v>18491415</v>
      </c>
      <c r="AK391" s="387">
        <v>0</v>
      </c>
      <c r="AL391" s="6"/>
      <c r="AM391" s="6"/>
      <c r="AN391" s="6"/>
      <c r="AO391" s="6"/>
      <c r="AP391" s="6"/>
      <c r="AQ391" s="4"/>
      <c r="AR391" s="292" t="s">
        <v>1752</v>
      </c>
      <c r="AS391" s="293" t="s">
        <v>1287</v>
      </c>
      <c r="AT391" s="331">
        <v>0</v>
      </c>
      <c r="AU391" s="281"/>
    </row>
    <row r="392" spans="1:47" x14ac:dyDescent="0.25">
      <c r="A392" s="11">
        <v>30102</v>
      </c>
      <c r="B392" s="5" t="s">
        <v>592</v>
      </c>
      <c r="C392" s="356">
        <v>2827889153.4200001</v>
      </c>
      <c r="D392" s="6">
        <f>+D393</f>
        <v>2711297847</v>
      </c>
      <c r="E392" s="6">
        <f t="shared" ref="E392:AO426" si="257">+E393</f>
        <v>0</v>
      </c>
      <c r="F392" s="6">
        <f t="shared" si="257"/>
        <v>1557321506.6399999</v>
      </c>
      <c r="G392" s="6">
        <f t="shared" si="257"/>
        <v>2510638845.6399999</v>
      </c>
      <c r="H392" s="6">
        <f t="shared" si="247"/>
        <v>3664615186</v>
      </c>
      <c r="I392" s="6">
        <f t="shared" si="257"/>
        <v>515614068</v>
      </c>
      <c r="J392" s="6">
        <f t="shared" si="257"/>
        <v>2069113175</v>
      </c>
      <c r="K392" s="6">
        <f t="shared" si="248"/>
        <v>1595502011</v>
      </c>
      <c r="L392" s="6">
        <f t="shared" si="257"/>
        <v>52432297</v>
      </c>
      <c r="M392" s="6">
        <f t="shared" si="257"/>
        <v>959108286</v>
      </c>
      <c r="N392" s="6">
        <f t="shared" si="253"/>
        <v>1110004889</v>
      </c>
      <c r="O392" s="6">
        <f t="shared" si="257"/>
        <v>18000000</v>
      </c>
      <c r="P392" s="6">
        <f t="shared" si="257"/>
        <v>3664615186</v>
      </c>
      <c r="Q392" s="6">
        <f t="shared" si="257"/>
        <v>1595502011</v>
      </c>
      <c r="R392" s="6">
        <f t="shared" si="249"/>
        <v>0</v>
      </c>
      <c r="S392" s="6">
        <f t="shared" si="257"/>
        <v>959108286</v>
      </c>
      <c r="T392" s="6">
        <f t="shared" si="257"/>
        <v>0</v>
      </c>
      <c r="U392" s="246">
        <v>30102010101</v>
      </c>
      <c r="V392" s="385" t="s">
        <v>595</v>
      </c>
      <c r="W392" s="387">
        <v>2301297847</v>
      </c>
      <c r="X392" s="387">
        <v>0</v>
      </c>
      <c r="Y392" s="387">
        <v>10000000</v>
      </c>
      <c r="Z392" s="387">
        <v>0</v>
      </c>
      <c r="AA392" s="387">
        <v>0</v>
      </c>
      <c r="AB392" s="387">
        <v>0</v>
      </c>
      <c r="AC392" s="387">
        <v>0</v>
      </c>
      <c r="AD392" s="387">
        <v>0</v>
      </c>
      <c r="AE392" s="387">
        <v>0</v>
      </c>
      <c r="AF392" s="387">
        <v>0</v>
      </c>
      <c r="AG392" s="387">
        <v>0</v>
      </c>
      <c r="AH392" s="387">
        <v>0</v>
      </c>
      <c r="AI392" s="387">
        <v>0</v>
      </c>
      <c r="AJ392" s="387">
        <v>0</v>
      </c>
      <c r="AK392" s="387">
        <v>0</v>
      </c>
      <c r="AL392" s="10"/>
      <c r="AM392" s="10"/>
      <c r="AN392" s="10"/>
      <c r="AO392" s="10"/>
      <c r="AP392" s="10"/>
      <c r="AQ392" s="281"/>
      <c r="AR392" s="294" t="s">
        <v>1753</v>
      </c>
      <c r="AS392" s="295" t="s">
        <v>1287</v>
      </c>
      <c r="AT392" s="332">
        <v>0</v>
      </c>
      <c r="AU392" s="281"/>
    </row>
    <row r="393" spans="1:47" x14ac:dyDescent="0.25">
      <c r="A393" s="11">
        <v>3010201</v>
      </c>
      <c r="B393" s="5" t="s">
        <v>593</v>
      </c>
      <c r="C393" s="356">
        <v>2827889153.4200001</v>
      </c>
      <c r="D393" s="6">
        <f>+D394+D401</f>
        <v>2711297847</v>
      </c>
      <c r="E393" s="6">
        <f t="shared" ref="E393:AO427" si="258">+E394+E401</f>
        <v>0</v>
      </c>
      <c r="F393" s="6">
        <f t="shared" si="258"/>
        <v>1557321506.6399999</v>
      </c>
      <c r="G393" s="6">
        <f t="shared" si="258"/>
        <v>2510638845.6399999</v>
      </c>
      <c r="H393" s="6">
        <f t="shared" si="247"/>
        <v>3664615186</v>
      </c>
      <c r="I393" s="6">
        <f t="shared" si="258"/>
        <v>515614068</v>
      </c>
      <c r="J393" s="6">
        <f t="shared" si="258"/>
        <v>2069113175</v>
      </c>
      <c r="K393" s="6">
        <f t="shared" si="248"/>
        <v>1595502011</v>
      </c>
      <c r="L393" s="6">
        <f t="shared" si="258"/>
        <v>52432297</v>
      </c>
      <c r="M393" s="6">
        <f t="shared" si="258"/>
        <v>959108286</v>
      </c>
      <c r="N393" s="6">
        <f t="shared" si="253"/>
        <v>1110004889</v>
      </c>
      <c r="O393" s="6">
        <f t="shared" si="258"/>
        <v>18000000</v>
      </c>
      <c r="P393" s="6">
        <f t="shared" si="258"/>
        <v>3664615186</v>
      </c>
      <c r="Q393" s="6">
        <f t="shared" si="258"/>
        <v>1595502011</v>
      </c>
      <c r="R393" s="6">
        <f t="shared" si="249"/>
        <v>0</v>
      </c>
      <c r="S393" s="6">
        <f t="shared" si="258"/>
        <v>959108286</v>
      </c>
      <c r="T393" s="6">
        <f t="shared" si="258"/>
        <v>0</v>
      </c>
      <c r="U393" s="246">
        <v>3010201010101</v>
      </c>
      <c r="V393" s="385" t="s">
        <v>596</v>
      </c>
      <c r="W393" s="387">
        <v>650000000</v>
      </c>
      <c r="X393" s="387">
        <v>0</v>
      </c>
      <c r="Y393" s="387">
        <v>10000000</v>
      </c>
      <c r="Z393" s="387">
        <v>0</v>
      </c>
      <c r="AA393" s="387">
        <v>0</v>
      </c>
      <c r="AB393" s="387">
        <v>0</v>
      </c>
      <c r="AC393" s="387">
        <v>0</v>
      </c>
      <c r="AD393" s="387">
        <v>0</v>
      </c>
      <c r="AE393" s="387">
        <v>0</v>
      </c>
      <c r="AF393" s="387">
        <v>0</v>
      </c>
      <c r="AG393" s="387">
        <v>0</v>
      </c>
      <c r="AH393" s="387">
        <v>0</v>
      </c>
      <c r="AI393" s="387">
        <v>0</v>
      </c>
      <c r="AJ393" s="387">
        <v>0</v>
      </c>
      <c r="AK393" s="387">
        <v>0</v>
      </c>
      <c r="AL393" s="278"/>
      <c r="AM393" s="247"/>
      <c r="AN393" s="247"/>
      <c r="AO393" s="247"/>
      <c r="AP393" s="247"/>
      <c r="AQ393" s="4"/>
      <c r="AR393" s="296" t="s">
        <v>1754</v>
      </c>
      <c r="AS393" s="297" t="s">
        <v>1287</v>
      </c>
      <c r="AT393" s="333">
        <v>0</v>
      </c>
    </row>
    <row r="394" spans="1:47" s="4" customFormat="1" x14ac:dyDescent="0.25">
      <c r="A394" s="14">
        <v>301020101</v>
      </c>
      <c r="B394" s="9" t="s">
        <v>594</v>
      </c>
      <c r="C394" s="341">
        <v>2551657120.4200001</v>
      </c>
      <c r="D394" s="10">
        <f>+D395+D399</f>
        <v>2311297847</v>
      </c>
      <c r="E394" s="10">
        <f t="shared" ref="E394:AO428" si="259">+E395+E399</f>
        <v>0</v>
      </c>
      <c r="F394" s="10">
        <f t="shared" si="259"/>
        <v>1025472149</v>
      </c>
      <c r="G394" s="10">
        <f t="shared" si="259"/>
        <v>1600000000</v>
      </c>
      <c r="H394" s="10">
        <f t="shared" si="247"/>
        <v>2885825698</v>
      </c>
      <c r="I394" s="10">
        <f t="shared" si="259"/>
        <v>200000000</v>
      </c>
      <c r="J394" s="10">
        <f t="shared" si="259"/>
        <v>1614975698</v>
      </c>
      <c r="K394" s="10">
        <f t="shared" si="248"/>
        <v>1270850000</v>
      </c>
      <c r="L394" s="10">
        <f t="shared" si="259"/>
        <v>47432297</v>
      </c>
      <c r="M394" s="10">
        <f t="shared" si="259"/>
        <v>946931623</v>
      </c>
      <c r="N394" s="10">
        <f t="shared" si="253"/>
        <v>668044075</v>
      </c>
      <c r="O394" s="10">
        <f t="shared" si="259"/>
        <v>0</v>
      </c>
      <c r="P394" s="10">
        <f t="shared" si="259"/>
        <v>2885825698</v>
      </c>
      <c r="Q394" s="10">
        <f t="shared" si="259"/>
        <v>1270850000</v>
      </c>
      <c r="R394" s="10">
        <f t="shared" si="249"/>
        <v>0</v>
      </c>
      <c r="S394" s="10">
        <f t="shared" si="259"/>
        <v>946931623</v>
      </c>
      <c r="T394" s="10">
        <f t="shared" si="259"/>
        <v>0</v>
      </c>
      <c r="U394" s="246">
        <v>3010201010102</v>
      </c>
      <c r="V394" s="385" t="s">
        <v>597</v>
      </c>
      <c r="W394" s="387">
        <v>312000000</v>
      </c>
      <c r="X394" s="387">
        <v>0</v>
      </c>
      <c r="Y394" s="387">
        <v>531849357.63999999</v>
      </c>
      <c r="Z394" s="387">
        <v>0</v>
      </c>
      <c r="AA394" s="387">
        <v>0</v>
      </c>
      <c r="AB394" s="387">
        <v>910638845.63999999</v>
      </c>
      <c r="AC394" s="387">
        <v>778789487.99999988</v>
      </c>
      <c r="AD394" s="387">
        <v>469137477</v>
      </c>
      <c r="AE394" s="387">
        <v>309652010.99999988</v>
      </c>
      <c r="AF394" s="387">
        <v>57887012</v>
      </c>
      <c r="AG394" s="387">
        <v>411798760</v>
      </c>
      <c r="AH394" s="387">
        <v>778789488</v>
      </c>
      <c r="AI394" s="387">
        <v>309652011</v>
      </c>
      <c r="AJ394" s="387">
        <v>-1.1920928955078125E-7</v>
      </c>
      <c r="AK394" s="387">
        <v>0</v>
      </c>
      <c r="AL394" s="6"/>
      <c r="AM394" s="6">
        <f t="shared" si="229"/>
        <v>0</v>
      </c>
      <c r="AN394" s="6">
        <f t="shared" si="229"/>
        <v>0</v>
      </c>
      <c r="AO394" s="6">
        <f t="shared" si="229"/>
        <v>0</v>
      </c>
      <c r="AP394" s="6"/>
      <c r="AR394" s="292" t="s">
        <v>555</v>
      </c>
      <c r="AS394" s="293" t="s">
        <v>556</v>
      </c>
      <c r="AT394" s="331">
        <v>455640066</v>
      </c>
    </row>
    <row r="395" spans="1:47" x14ac:dyDescent="0.25">
      <c r="A395" s="14">
        <v>30102010101</v>
      </c>
      <c r="B395" s="9" t="s">
        <v>595</v>
      </c>
      <c r="C395" s="341">
        <v>2522896516.4200001</v>
      </c>
      <c r="D395" s="10">
        <f>+D396+D397+D398</f>
        <v>2301297847</v>
      </c>
      <c r="E395" s="10">
        <f t="shared" ref="E395:AO429" si="260">+E396+E397+E398</f>
        <v>0</v>
      </c>
      <c r="F395" s="10">
        <f t="shared" si="260"/>
        <v>1015472149</v>
      </c>
      <c r="G395" s="10">
        <f t="shared" si="260"/>
        <v>1600000000</v>
      </c>
      <c r="H395" s="10">
        <f t="shared" si="247"/>
        <v>2885825698</v>
      </c>
      <c r="I395" s="10">
        <f t="shared" si="260"/>
        <v>200000000</v>
      </c>
      <c r="J395" s="10">
        <f t="shared" si="260"/>
        <v>1614975698</v>
      </c>
      <c r="K395" s="10">
        <f t="shared" si="248"/>
        <v>1270850000</v>
      </c>
      <c r="L395" s="10">
        <f t="shared" si="260"/>
        <v>47432297</v>
      </c>
      <c r="M395" s="10">
        <f t="shared" si="260"/>
        <v>946931623</v>
      </c>
      <c r="N395" s="10">
        <f t="shared" si="253"/>
        <v>668044075</v>
      </c>
      <c r="O395" s="10">
        <f t="shared" si="260"/>
        <v>0</v>
      </c>
      <c r="P395" s="10">
        <f t="shared" si="260"/>
        <v>2885825698</v>
      </c>
      <c r="Q395" s="10">
        <f t="shared" si="260"/>
        <v>1270850000</v>
      </c>
      <c r="R395" s="10">
        <f t="shared" si="249"/>
        <v>0</v>
      </c>
      <c r="S395" s="10">
        <f t="shared" si="260"/>
        <v>946931623</v>
      </c>
      <c r="T395" s="10">
        <f t="shared" si="260"/>
        <v>0</v>
      </c>
      <c r="U395" s="246">
        <v>3010201010103</v>
      </c>
      <c r="V395" s="385" t="s">
        <v>598</v>
      </c>
      <c r="W395" s="387">
        <v>1339297847</v>
      </c>
      <c r="X395" s="387">
        <v>0</v>
      </c>
      <c r="Y395" s="387">
        <v>250000000</v>
      </c>
      <c r="Z395" s="387">
        <v>0</v>
      </c>
      <c r="AA395" s="387">
        <v>0</v>
      </c>
      <c r="AB395" s="387">
        <v>0</v>
      </c>
      <c r="AC395" s="387">
        <v>0</v>
      </c>
      <c r="AD395" s="387">
        <v>0</v>
      </c>
      <c r="AE395" s="387">
        <v>0</v>
      </c>
      <c r="AF395" s="387">
        <v>0</v>
      </c>
      <c r="AG395" s="387">
        <v>0</v>
      </c>
      <c r="AH395" s="387">
        <v>0</v>
      </c>
      <c r="AI395" s="387">
        <v>0</v>
      </c>
      <c r="AJ395" s="387">
        <v>0</v>
      </c>
      <c r="AK395" s="387">
        <v>0</v>
      </c>
      <c r="AL395" s="6"/>
      <c r="AM395" s="6">
        <f t="shared" si="232"/>
        <v>0</v>
      </c>
      <c r="AN395" s="6">
        <f t="shared" si="232"/>
        <v>0</v>
      </c>
      <c r="AO395" s="6">
        <f t="shared" si="232"/>
        <v>0</v>
      </c>
      <c r="AP395" s="6"/>
      <c r="AQ395" s="4"/>
      <c r="AR395" s="292" t="s">
        <v>557</v>
      </c>
      <c r="AS395" s="293" t="s">
        <v>558</v>
      </c>
      <c r="AT395" s="331">
        <v>91546069</v>
      </c>
    </row>
    <row r="396" spans="1:47" x14ac:dyDescent="0.25">
      <c r="A396" s="43">
        <v>3010201010101</v>
      </c>
      <c r="B396" s="1" t="s">
        <v>596</v>
      </c>
      <c r="C396" s="247">
        <v>925832587</v>
      </c>
      <c r="D396" s="182">
        <v>650000000</v>
      </c>
      <c r="E396" s="182">
        <v>0</v>
      </c>
      <c r="F396" s="182">
        <v>650000000</v>
      </c>
      <c r="G396" s="182">
        <v>0</v>
      </c>
      <c r="H396" s="182">
        <f t="shared" si="247"/>
        <v>0</v>
      </c>
      <c r="I396" s="182">
        <v>0</v>
      </c>
      <c r="J396" s="182">
        <v>0</v>
      </c>
      <c r="K396" s="182">
        <f t="shared" si="248"/>
        <v>0</v>
      </c>
      <c r="L396" s="182">
        <v>0</v>
      </c>
      <c r="M396" s="182">
        <v>0</v>
      </c>
      <c r="N396" s="182">
        <f t="shared" si="253"/>
        <v>0</v>
      </c>
      <c r="O396" s="182">
        <v>0</v>
      </c>
      <c r="P396" s="182">
        <v>0</v>
      </c>
      <c r="Q396" s="182">
        <f t="shared" si="255"/>
        <v>0</v>
      </c>
      <c r="R396" s="182">
        <f t="shared" si="249"/>
        <v>0</v>
      </c>
      <c r="S396" s="182">
        <f t="shared" si="250"/>
        <v>0</v>
      </c>
      <c r="U396" s="246">
        <v>30102010102</v>
      </c>
      <c r="V396" s="385" t="s">
        <v>599</v>
      </c>
      <c r="W396" s="387">
        <v>10000000</v>
      </c>
      <c r="X396" s="387">
        <v>0</v>
      </c>
      <c r="Y396" s="387">
        <v>281849357.63999999</v>
      </c>
      <c r="Z396" s="387">
        <v>0</v>
      </c>
      <c r="AA396" s="387">
        <v>0</v>
      </c>
      <c r="AB396" s="387">
        <v>910638845.63999999</v>
      </c>
      <c r="AC396" s="387">
        <v>778789488</v>
      </c>
      <c r="AD396" s="387">
        <v>469137477</v>
      </c>
      <c r="AE396" s="387">
        <v>309652011</v>
      </c>
      <c r="AF396" s="387">
        <v>57887012</v>
      </c>
      <c r="AG396" s="387">
        <v>411798760</v>
      </c>
      <c r="AH396" s="387">
        <v>778789488</v>
      </c>
      <c r="AI396" s="387">
        <v>309652011</v>
      </c>
      <c r="AJ396" s="387">
        <v>0</v>
      </c>
      <c r="AK396" s="387">
        <v>0</v>
      </c>
      <c r="AL396" s="6"/>
      <c r="AM396" s="6">
        <f t="shared" si="232"/>
        <v>0</v>
      </c>
      <c r="AN396" s="6">
        <f t="shared" si="232"/>
        <v>0</v>
      </c>
      <c r="AO396" s="6">
        <f t="shared" si="232"/>
        <v>0</v>
      </c>
      <c r="AP396" s="6"/>
      <c r="AQ396" s="4"/>
      <c r="AR396" s="292" t="s">
        <v>559</v>
      </c>
      <c r="AS396" s="293" t="s">
        <v>560</v>
      </c>
      <c r="AT396" s="331">
        <v>91546069</v>
      </c>
    </row>
    <row r="397" spans="1:47" x14ac:dyDescent="0.25">
      <c r="A397" s="44">
        <v>3010201010102</v>
      </c>
      <c r="B397" s="1" t="s">
        <v>597</v>
      </c>
      <c r="C397" s="247">
        <v>149403301</v>
      </c>
      <c r="D397" s="182">
        <v>312000000</v>
      </c>
      <c r="E397" s="182">
        <v>0</v>
      </c>
      <c r="F397" s="182">
        <v>0</v>
      </c>
      <c r="G397" s="182">
        <v>0</v>
      </c>
      <c r="H397" s="182">
        <f t="shared" si="247"/>
        <v>312000000</v>
      </c>
      <c r="I397" s="182">
        <v>0</v>
      </c>
      <c r="J397" s="182">
        <v>0</v>
      </c>
      <c r="K397" s="182">
        <f t="shared" si="248"/>
        <v>312000000</v>
      </c>
      <c r="L397" s="182">
        <v>0</v>
      </c>
      <c r="M397" s="182">
        <v>0</v>
      </c>
      <c r="N397" s="182">
        <f t="shared" si="253"/>
        <v>0</v>
      </c>
      <c r="O397" s="182">
        <v>0</v>
      </c>
      <c r="P397" s="182">
        <v>312000000</v>
      </c>
      <c r="Q397" s="182">
        <f t="shared" si="255"/>
        <v>312000000</v>
      </c>
      <c r="R397" s="182">
        <f t="shared" si="249"/>
        <v>0</v>
      </c>
      <c r="S397" s="182">
        <f t="shared" si="250"/>
        <v>0</v>
      </c>
      <c r="U397" s="246">
        <v>3010201010201</v>
      </c>
      <c r="V397" s="385" t="s">
        <v>600</v>
      </c>
      <c r="W397" s="387">
        <v>10000000</v>
      </c>
      <c r="X397" s="387">
        <v>0</v>
      </c>
      <c r="Y397" s="387">
        <v>1513155000</v>
      </c>
      <c r="Z397" s="387">
        <v>0</v>
      </c>
      <c r="AA397" s="387">
        <v>0</v>
      </c>
      <c r="AB397" s="387">
        <v>0</v>
      </c>
      <c r="AC397" s="387">
        <v>886845000</v>
      </c>
      <c r="AD397" s="387">
        <v>388025247</v>
      </c>
      <c r="AE397" s="387">
        <v>498819753</v>
      </c>
      <c r="AF397" s="387">
        <v>952330197</v>
      </c>
      <c r="AG397" s="387">
        <v>285695050</v>
      </c>
      <c r="AH397" s="387">
        <v>886845000</v>
      </c>
      <c r="AI397" s="387">
        <v>498819753</v>
      </c>
      <c r="AJ397" s="387">
        <v>0</v>
      </c>
      <c r="AK397" s="387">
        <v>0</v>
      </c>
      <c r="AL397" s="10"/>
      <c r="AM397" s="10">
        <f t="shared" si="232"/>
        <v>0</v>
      </c>
      <c r="AN397" s="10">
        <f t="shared" si="232"/>
        <v>0</v>
      </c>
      <c r="AO397" s="10">
        <f t="shared" si="232"/>
        <v>0</v>
      </c>
      <c r="AP397" s="10"/>
      <c r="AR397" s="294" t="s">
        <v>561</v>
      </c>
      <c r="AS397" s="295" t="s">
        <v>560</v>
      </c>
      <c r="AT397" s="332">
        <v>91546069</v>
      </c>
      <c r="AU397" s="4"/>
    </row>
    <row r="398" spans="1:47" s="4" customFormat="1" x14ac:dyDescent="0.25">
      <c r="A398" s="45">
        <v>3010201010103</v>
      </c>
      <c r="B398" s="1" t="s">
        <v>598</v>
      </c>
      <c r="C398" s="247">
        <v>1447660628.4200001</v>
      </c>
      <c r="D398" s="182">
        <v>1339297847</v>
      </c>
      <c r="E398" s="182"/>
      <c r="F398" s="182">
        <f>357150360+8321789</f>
        <v>365472149</v>
      </c>
      <c r="G398" s="247">
        <v>1600000000</v>
      </c>
      <c r="H398" s="182">
        <f t="shared" si="247"/>
        <v>2573825698</v>
      </c>
      <c r="I398" s="182">
        <v>200000000</v>
      </c>
      <c r="J398" s="182">
        <v>1614975698</v>
      </c>
      <c r="K398" s="182">
        <f t="shared" si="248"/>
        <v>958850000</v>
      </c>
      <c r="L398" s="182">
        <v>47432297</v>
      </c>
      <c r="M398" s="182">
        <v>946931623</v>
      </c>
      <c r="N398" s="182">
        <f t="shared" si="253"/>
        <v>668044075</v>
      </c>
      <c r="O398" s="182">
        <v>0</v>
      </c>
      <c r="P398" s="182">
        <v>2573825698</v>
      </c>
      <c r="Q398" s="182">
        <f t="shared" si="255"/>
        <v>958850000</v>
      </c>
      <c r="R398" s="284">
        <f t="shared" si="249"/>
        <v>0</v>
      </c>
      <c r="S398" s="182">
        <f t="shared" si="250"/>
        <v>946931623</v>
      </c>
      <c r="T398"/>
      <c r="U398" s="246">
        <v>301020103</v>
      </c>
      <c r="V398" s="385" t="s">
        <v>601</v>
      </c>
      <c r="W398" s="387">
        <v>400000000</v>
      </c>
      <c r="X398" s="387">
        <v>0</v>
      </c>
      <c r="Y398" s="387">
        <v>350000000</v>
      </c>
      <c r="Z398" s="387">
        <v>0</v>
      </c>
      <c r="AA398" s="387">
        <v>0</v>
      </c>
      <c r="AB398" s="387">
        <v>0</v>
      </c>
      <c r="AC398" s="387">
        <v>850000000</v>
      </c>
      <c r="AD398" s="387">
        <v>358380247</v>
      </c>
      <c r="AE398" s="387">
        <v>491619753</v>
      </c>
      <c r="AF398" s="387">
        <v>952330197</v>
      </c>
      <c r="AG398" s="387">
        <v>256050050</v>
      </c>
      <c r="AH398" s="387">
        <v>850000000</v>
      </c>
      <c r="AI398" s="387">
        <v>491619753</v>
      </c>
      <c r="AJ398" s="387">
        <v>0</v>
      </c>
      <c r="AK398" s="387">
        <v>0</v>
      </c>
      <c r="AL398" s="278"/>
      <c r="AM398" s="182"/>
      <c r="AN398" s="182"/>
      <c r="AO398" s="182"/>
      <c r="AP398" s="182"/>
      <c r="AR398" s="296" t="s">
        <v>562</v>
      </c>
      <c r="AS398" s="297" t="s">
        <v>563</v>
      </c>
      <c r="AT398" s="333">
        <v>91546069</v>
      </c>
      <c r="AU398"/>
    </row>
    <row r="399" spans="1:47" x14ac:dyDescent="0.25">
      <c r="A399" s="14">
        <v>30102010102</v>
      </c>
      <c r="B399" s="9" t="s">
        <v>599</v>
      </c>
      <c r="C399" s="341">
        <v>28760604</v>
      </c>
      <c r="D399" s="10">
        <f>+D400</f>
        <v>10000000</v>
      </c>
      <c r="E399" s="10">
        <f t="shared" ref="E399:AO433" si="261">+E400</f>
        <v>0</v>
      </c>
      <c r="F399" s="10">
        <f t="shared" si="261"/>
        <v>10000000</v>
      </c>
      <c r="G399" s="10">
        <f t="shared" si="261"/>
        <v>0</v>
      </c>
      <c r="H399" s="10">
        <f t="shared" si="247"/>
        <v>0</v>
      </c>
      <c r="I399" s="10">
        <f t="shared" si="261"/>
        <v>0</v>
      </c>
      <c r="J399" s="10">
        <f t="shared" si="261"/>
        <v>0</v>
      </c>
      <c r="K399" s="10">
        <f t="shared" si="248"/>
        <v>0</v>
      </c>
      <c r="L399" s="10">
        <f t="shared" si="261"/>
        <v>0</v>
      </c>
      <c r="M399" s="10">
        <f t="shared" si="261"/>
        <v>0</v>
      </c>
      <c r="N399" s="10">
        <f t="shared" si="253"/>
        <v>0</v>
      </c>
      <c r="O399" s="10">
        <f t="shared" si="261"/>
        <v>0</v>
      </c>
      <c r="P399" s="10">
        <f t="shared" si="261"/>
        <v>0</v>
      </c>
      <c r="Q399" s="10">
        <f t="shared" si="261"/>
        <v>0</v>
      </c>
      <c r="R399" s="10">
        <f t="shared" si="249"/>
        <v>0</v>
      </c>
      <c r="S399" s="10">
        <f t="shared" si="261"/>
        <v>0</v>
      </c>
      <c r="T399" s="10">
        <f t="shared" si="261"/>
        <v>0</v>
      </c>
      <c r="U399" s="246">
        <v>30102010301</v>
      </c>
      <c r="V399" s="385" t="s">
        <v>602</v>
      </c>
      <c r="W399" s="387">
        <v>250000000</v>
      </c>
      <c r="X399" s="387">
        <v>0</v>
      </c>
      <c r="Y399" s="387">
        <v>350000000</v>
      </c>
      <c r="Z399" s="387">
        <v>0</v>
      </c>
      <c r="AA399" s="387">
        <v>0</v>
      </c>
      <c r="AB399" s="387">
        <v>0</v>
      </c>
      <c r="AC399" s="387">
        <v>850000000</v>
      </c>
      <c r="AD399" s="387">
        <v>358380247</v>
      </c>
      <c r="AE399" s="387">
        <v>491619753</v>
      </c>
      <c r="AF399" s="387">
        <v>952330197</v>
      </c>
      <c r="AG399" s="387">
        <v>256050050</v>
      </c>
      <c r="AH399" s="387">
        <v>850000000</v>
      </c>
      <c r="AI399" s="387">
        <v>491619753</v>
      </c>
      <c r="AJ399" s="387">
        <v>0</v>
      </c>
      <c r="AK399" s="387">
        <v>0</v>
      </c>
      <c r="AL399" s="6"/>
      <c r="AM399" s="6">
        <f t="shared" si="235"/>
        <v>0</v>
      </c>
      <c r="AN399" s="6">
        <f t="shared" si="235"/>
        <v>0</v>
      </c>
      <c r="AO399" s="6">
        <f t="shared" si="235"/>
        <v>0</v>
      </c>
      <c r="AP399" s="6"/>
      <c r="AQ399" s="4"/>
      <c r="AR399" s="292" t="s">
        <v>564</v>
      </c>
      <c r="AS399" s="293" t="s">
        <v>565</v>
      </c>
      <c r="AT399" s="331">
        <v>55770103</v>
      </c>
      <c r="AU399" s="4"/>
    </row>
    <row r="400" spans="1:47" x14ac:dyDescent="0.25">
      <c r="A400" s="43">
        <v>3010201010201</v>
      </c>
      <c r="B400" s="1" t="s">
        <v>600</v>
      </c>
      <c r="C400" s="247">
        <v>28760604</v>
      </c>
      <c r="D400" s="182">
        <v>10000000</v>
      </c>
      <c r="E400" s="182">
        <v>0</v>
      </c>
      <c r="F400" s="182">
        <v>10000000</v>
      </c>
      <c r="G400" s="182">
        <v>0</v>
      </c>
      <c r="H400" s="182">
        <f t="shared" si="247"/>
        <v>0</v>
      </c>
      <c r="I400" s="182">
        <v>0</v>
      </c>
      <c r="J400" s="182">
        <v>0</v>
      </c>
      <c r="K400" s="182">
        <f t="shared" si="248"/>
        <v>0</v>
      </c>
      <c r="L400" s="182">
        <v>0</v>
      </c>
      <c r="M400" s="182">
        <v>0</v>
      </c>
      <c r="N400" s="182">
        <f t="shared" si="253"/>
        <v>0</v>
      </c>
      <c r="O400" s="182">
        <v>0</v>
      </c>
      <c r="P400" s="182">
        <v>0</v>
      </c>
      <c r="Q400" s="182">
        <f t="shared" si="255"/>
        <v>0</v>
      </c>
      <c r="R400" s="182">
        <f t="shared" si="249"/>
        <v>0</v>
      </c>
      <c r="S400" s="182">
        <f t="shared" si="250"/>
        <v>0</v>
      </c>
      <c r="U400" s="246">
        <v>30102010303</v>
      </c>
      <c r="V400" s="385" t="s">
        <v>603</v>
      </c>
      <c r="W400" s="387">
        <v>150000000</v>
      </c>
      <c r="X400" s="387">
        <v>0</v>
      </c>
      <c r="Y400" s="387">
        <v>350000000</v>
      </c>
      <c r="Z400" s="387">
        <v>0</v>
      </c>
      <c r="AA400" s="387">
        <v>0</v>
      </c>
      <c r="AB400" s="387">
        <v>0</v>
      </c>
      <c r="AC400" s="387">
        <v>0</v>
      </c>
      <c r="AD400" s="387">
        <v>0</v>
      </c>
      <c r="AE400" s="387">
        <v>0</v>
      </c>
      <c r="AF400" s="387">
        <v>0</v>
      </c>
      <c r="AG400" s="387">
        <v>0</v>
      </c>
      <c r="AH400" s="387">
        <v>0</v>
      </c>
      <c r="AI400" s="387">
        <v>0</v>
      </c>
      <c r="AJ400" s="387">
        <v>0</v>
      </c>
      <c r="AK400" s="387">
        <v>0</v>
      </c>
      <c r="AL400" s="6"/>
      <c r="AM400" s="6">
        <f t="shared" si="235"/>
        <v>0</v>
      </c>
      <c r="AN400" s="6">
        <f t="shared" si="235"/>
        <v>0</v>
      </c>
      <c r="AO400" s="6">
        <f t="shared" si="235"/>
        <v>0</v>
      </c>
      <c r="AP400" s="6"/>
      <c r="AQ400" s="4"/>
      <c r="AR400" s="292" t="s">
        <v>566</v>
      </c>
      <c r="AS400" s="293" t="s">
        <v>565</v>
      </c>
      <c r="AT400" s="331">
        <v>55770103</v>
      </c>
    </row>
    <row r="401" spans="1:47" x14ac:dyDescent="0.25">
      <c r="A401" s="14">
        <v>301020103</v>
      </c>
      <c r="B401" s="9" t="s">
        <v>601</v>
      </c>
      <c r="C401" s="341">
        <v>276232033</v>
      </c>
      <c r="D401" s="10">
        <f>+D402+D404</f>
        <v>400000000</v>
      </c>
      <c r="E401" s="10">
        <f>+E402+E404</f>
        <v>0</v>
      </c>
      <c r="F401" s="10">
        <f>+F402+F404</f>
        <v>531849357.63999999</v>
      </c>
      <c r="G401" s="10">
        <f>+G402+G404</f>
        <v>910638845.63999999</v>
      </c>
      <c r="H401" s="10">
        <f t="shared" si="247"/>
        <v>778789488</v>
      </c>
      <c r="I401" s="10">
        <f>+I402+I404</f>
        <v>315614068</v>
      </c>
      <c r="J401" s="10">
        <f>+J402+J404</f>
        <v>454137477</v>
      </c>
      <c r="K401" s="10">
        <f t="shared" si="248"/>
        <v>324652011</v>
      </c>
      <c r="L401" s="10">
        <f>+L402+L404</f>
        <v>5000000</v>
      </c>
      <c r="M401" s="10">
        <f>+M402+M404</f>
        <v>12176663</v>
      </c>
      <c r="N401" s="10">
        <f t="shared" si="253"/>
        <v>441960814</v>
      </c>
      <c r="O401" s="10">
        <f>+O402+O404</f>
        <v>18000000</v>
      </c>
      <c r="P401" s="10">
        <f>+P402+P404</f>
        <v>778789488</v>
      </c>
      <c r="Q401" s="10">
        <f>+Q402+Q404</f>
        <v>324652011</v>
      </c>
      <c r="R401" s="10">
        <f t="shared" si="249"/>
        <v>0</v>
      </c>
      <c r="S401" s="10">
        <f t="shared" ref="S401:AO435" si="262">+S402+S404</f>
        <v>12176663</v>
      </c>
      <c r="T401" s="10">
        <f t="shared" si="262"/>
        <v>0</v>
      </c>
      <c r="U401" s="246">
        <v>30103</v>
      </c>
      <c r="V401" s="385" t="s">
        <v>604</v>
      </c>
      <c r="W401" s="387">
        <v>2400000000</v>
      </c>
      <c r="X401" s="387">
        <v>0</v>
      </c>
      <c r="Y401" s="387">
        <v>0</v>
      </c>
      <c r="Z401" s="387">
        <v>0</v>
      </c>
      <c r="AA401" s="387">
        <v>0</v>
      </c>
      <c r="AB401" s="387">
        <v>0</v>
      </c>
      <c r="AC401" s="387">
        <v>350000000</v>
      </c>
      <c r="AD401" s="387">
        <v>47000000</v>
      </c>
      <c r="AE401" s="387">
        <v>303000000</v>
      </c>
      <c r="AF401" s="387">
        <v>350000000</v>
      </c>
      <c r="AG401" s="387">
        <v>47000000</v>
      </c>
      <c r="AH401" s="387">
        <v>350000000</v>
      </c>
      <c r="AI401" s="387">
        <v>303000000</v>
      </c>
      <c r="AJ401" s="387">
        <v>0</v>
      </c>
      <c r="AK401" s="387">
        <v>0</v>
      </c>
      <c r="AL401" s="10"/>
      <c r="AM401" s="10">
        <f t="shared" si="235"/>
        <v>0</v>
      </c>
      <c r="AN401" s="10">
        <f t="shared" si="235"/>
        <v>0</v>
      </c>
      <c r="AO401" s="10">
        <f t="shared" si="235"/>
        <v>0</v>
      </c>
      <c r="AP401" s="10"/>
      <c r="AR401" s="294" t="s">
        <v>567</v>
      </c>
      <c r="AS401" s="295" t="s">
        <v>565</v>
      </c>
      <c r="AT401" s="332">
        <v>55770103</v>
      </c>
      <c r="AU401" s="4"/>
    </row>
    <row r="402" spans="1:47" s="4" customFormat="1" x14ac:dyDescent="0.25">
      <c r="A402" s="43">
        <v>30102010301</v>
      </c>
      <c r="B402" s="1" t="s">
        <v>602</v>
      </c>
      <c r="C402" s="247">
        <v>167732033</v>
      </c>
      <c r="D402" s="182">
        <v>250000000</v>
      </c>
      <c r="E402" s="182">
        <v>0</v>
      </c>
      <c r="F402" s="182">
        <v>250000000</v>
      </c>
      <c r="G402" s="182">
        <v>0</v>
      </c>
      <c r="H402" s="182">
        <f t="shared" si="247"/>
        <v>0</v>
      </c>
      <c r="I402" s="182">
        <v>0</v>
      </c>
      <c r="J402" s="182">
        <v>0</v>
      </c>
      <c r="K402" s="182">
        <f t="shared" si="248"/>
        <v>0</v>
      </c>
      <c r="L402" s="182">
        <v>0</v>
      </c>
      <c r="M402" s="182">
        <v>0</v>
      </c>
      <c r="N402" s="182">
        <f t="shared" si="253"/>
        <v>0</v>
      </c>
      <c r="O402" s="182">
        <v>0</v>
      </c>
      <c r="P402" s="182">
        <v>0</v>
      </c>
      <c r="Q402" s="182">
        <f t="shared" si="255"/>
        <v>0</v>
      </c>
      <c r="R402" s="182">
        <f t="shared" si="249"/>
        <v>0</v>
      </c>
      <c r="S402" s="182">
        <f t="shared" si="250"/>
        <v>0</v>
      </c>
      <c r="T402"/>
      <c r="U402" s="246">
        <v>3010301</v>
      </c>
      <c r="V402" s="385" t="s">
        <v>605</v>
      </c>
      <c r="W402" s="387">
        <v>1200000000</v>
      </c>
      <c r="X402" s="387">
        <v>0</v>
      </c>
      <c r="Y402" s="387">
        <v>0</v>
      </c>
      <c r="Z402" s="387">
        <v>0</v>
      </c>
      <c r="AA402" s="387">
        <v>0</v>
      </c>
      <c r="AB402" s="387">
        <v>0</v>
      </c>
      <c r="AC402" s="387">
        <v>500000000</v>
      </c>
      <c r="AD402" s="387">
        <v>311380247</v>
      </c>
      <c r="AE402" s="387">
        <v>188619753</v>
      </c>
      <c r="AF402" s="387">
        <v>602330197</v>
      </c>
      <c r="AG402" s="387">
        <v>209050050</v>
      </c>
      <c r="AH402" s="387">
        <v>500000000</v>
      </c>
      <c r="AI402" s="387">
        <v>188619753</v>
      </c>
      <c r="AJ402" s="387">
        <v>0</v>
      </c>
      <c r="AK402" s="387">
        <v>0</v>
      </c>
      <c r="AL402" s="278"/>
      <c r="AM402" s="182"/>
      <c r="AN402" s="182"/>
      <c r="AO402" s="182"/>
      <c r="AP402" s="182"/>
      <c r="AR402" s="296" t="s">
        <v>568</v>
      </c>
      <c r="AS402" s="297" t="s">
        <v>565</v>
      </c>
      <c r="AT402" s="333">
        <v>55770103</v>
      </c>
    </row>
    <row r="403" spans="1:47" x14ac:dyDescent="0.25">
      <c r="A403" s="44">
        <v>30102010302</v>
      </c>
      <c r="B403" s="282" t="s">
        <v>1758</v>
      </c>
      <c r="C403" s="247">
        <v>108500000</v>
      </c>
      <c r="D403" s="247"/>
      <c r="E403" s="247"/>
      <c r="F403" s="247"/>
      <c r="G403" s="247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  <c r="T403" s="281"/>
      <c r="U403" s="246">
        <v>301030101</v>
      </c>
      <c r="V403" s="385" t="s">
        <v>606</v>
      </c>
      <c r="W403" s="387">
        <v>1200000000</v>
      </c>
      <c r="X403" s="387">
        <v>0</v>
      </c>
      <c r="Y403" s="387">
        <v>1163155000</v>
      </c>
      <c r="Z403" s="387">
        <v>0</v>
      </c>
      <c r="AA403" s="387">
        <v>0</v>
      </c>
      <c r="AB403" s="387">
        <v>0</v>
      </c>
      <c r="AC403" s="387">
        <v>36845000</v>
      </c>
      <c r="AD403" s="387">
        <v>29645000</v>
      </c>
      <c r="AE403" s="387">
        <v>7200000</v>
      </c>
      <c r="AF403" s="387">
        <v>0</v>
      </c>
      <c r="AG403" s="387">
        <v>29645000</v>
      </c>
      <c r="AH403" s="387">
        <v>36845000</v>
      </c>
      <c r="AI403" s="387">
        <v>7200000</v>
      </c>
      <c r="AJ403" s="387">
        <v>0</v>
      </c>
      <c r="AK403" s="387">
        <v>0</v>
      </c>
      <c r="AL403" s="6"/>
      <c r="AM403" s="6">
        <f t="shared" si="238"/>
        <v>0</v>
      </c>
      <c r="AN403" s="6">
        <f t="shared" si="238"/>
        <v>0</v>
      </c>
      <c r="AO403" s="6">
        <f t="shared" si="238"/>
        <v>0</v>
      </c>
      <c r="AP403" s="6"/>
      <c r="AQ403" s="4"/>
      <c r="AR403" s="292" t="s">
        <v>569</v>
      </c>
      <c r="AS403" s="293" t="s">
        <v>570</v>
      </c>
      <c r="AT403" s="331">
        <v>308323894</v>
      </c>
      <c r="AU403" s="4"/>
    </row>
    <row r="404" spans="1:47" s="4" customFormat="1" x14ac:dyDescent="0.25">
      <c r="A404" s="45">
        <v>30102010303</v>
      </c>
      <c r="B404" s="1" t="s">
        <v>603</v>
      </c>
      <c r="C404" s="247"/>
      <c r="D404" s="182">
        <v>150000000</v>
      </c>
      <c r="E404" s="182"/>
      <c r="F404" s="182">
        <f>281296062.64+553295</f>
        <v>281849357.63999999</v>
      </c>
      <c r="G404" s="247">
        <v>910638845.63999999</v>
      </c>
      <c r="H404" s="182">
        <f t="shared" si="247"/>
        <v>778789488</v>
      </c>
      <c r="I404" s="182">
        <v>315614068</v>
      </c>
      <c r="J404" s="182">
        <v>454137477</v>
      </c>
      <c r="K404" s="182">
        <f t="shared" si="248"/>
        <v>324652011</v>
      </c>
      <c r="L404" s="182">
        <v>5000000</v>
      </c>
      <c r="M404" s="182">
        <v>12176663</v>
      </c>
      <c r="N404" s="182">
        <f t="shared" si="253"/>
        <v>441960814</v>
      </c>
      <c r="O404" s="182">
        <v>18000000</v>
      </c>
      <c r="P404" s="182">
        <v>778789488</v>
      </c>
      <c r="Q404" s="182">
        <f t="shared" si="255"/>
        <v>324652011</v>
      </c>
      <c r="R404" s="284">
        <f t="shared" si="249"/>
        <v>0</v>
      </c>
      <c r="S404" s="182">
        <f t="shared" si="250"/>
        <v>12176663</v>
      </c>
      <c r="T404"/>
      <c r="U404" s="246">
        <v>30103010101</v>
      </c>
      <c r="V404" s="385" t="s">
        <v>607</v>
      </c>
      <c r="W404" s="387">
        <v>350000000</v>
      </c>
      <c r="X404" s="387">
        <v>0</v>
      </c>
      <c r="Y404" s="387">
        <v>1163155000</v>
      </c>
      <c r="Z404" s="387">
        <v>0</v>
      </c>
      <c r="AA404" s="387">
        <v>0</v>
      </c>
      <c r="AB404" s="387">
        <v>0</v>
      </c>
      <c r="AC404" s="387">
        <v>36845000</v>
      </c>
      <c r="AD404" s="387">
        <v>29645000</v>
      </c>
      <c r="AE404" s="387">
        <v>7200000</v>
      </c>
      <c r="AF404" s="387">
        <v>0</v>
      </c>
      <c r="AG404" s="387">
        <v>29645000</v>
      </c>
      <c r="AH404" s="387">
        <v>36845000</v>
      </c>
      <c r="AI404" s="387">
        <v>7200000</v>
      </c>
      <c r="AJ404" s="387">
        <v>0</v>
      </c>
      <c r="AK404" s="387">
        <v>0</v>
      </c>
      <c r="AL404" s="278"/>
      <c r="AM404" s="10"/>
      <c r="AN404" s="10"/>
      <c r="AO404" s="10"/>
      <c r="AP404" s="10"/>
      <c r="AQ404"/>
      <c r="AR404" s="294" t="s">
        <v>571</v>
      </c>
      <c r="AS404" s="295" t="s">
        <v>572</v>
      </c>
      <c r="AT404" s="332">
        <v>308323894</v>
      </c>
    </row>
    <row r="405" spans="1:47" x14ac:dyDescent="0.25">
      <c r="A405" s="11">
        <v>30103</v>
      </c>
      <c r="B405" s="5" t="s">
        <v>604</v>
      </c>
      <c r="C405" s="356">
        <v>2276914178</v>
      </c>
      <c r="D405" s="6">
        <f>+D406+D411</f>
        <v>2400000000</v>
      </c>
      <c r="E405" s="6">
        <f t="shared" ref="E405:AO439" si="263">+E406+E411</f>
        <v>0</v>
      </c>
      <c r="F405" s="6">
        <f t="shared" si="263"/>
        <v>1513155000</v>
      </c>
      <c r="G405" s="6">
        <f t="shared" si="263"/>
        <v>0</v>
      </c>
      <c r="H405" s="6">
        <f t="shared" si="247"/>
        <v>886845000</v>
      </c>
      <c r="I405" s="6">
        <f t="shared" si="263"/>
        <v>63327797</v>
      </c>
      <c r="J405" s="6">
        <f t="shared" si="263"/>
        <v>330380247</v>
      </c>
      <c r="K405" s="6">
        <f t="shared" si="248"/>
        <v>556464753</v>
      </c>
      <c r="L405" s="6">
        <f t="shared" si="263"/>
        <v>330380247</v>
      </c>
      <c r="M405" s="6">
        <f t="shared" si="263"/>
        <v>330380247</v>
      </c>
      <c r="N405" s="6">
        <f t="shared" si="253"/>
        <v>0</v>
      </c>
      <c r="O405" s="6">
        <f t="shared" si="263"/>
        <v>29645000</v>
      </c>
      <c r="P405" s="6">
        <f t="shared" si="263"/>
        <v>886845000</v>
      </c>
      <c r="Q405" s="6">
        <f t="shared" si="263"/>
        <v>556464753</v>
      </c>
      <c r="R405" s="6">
        <f t="shared" si="249"/>
        <v>0</v>
      </c>
      <c r="S405" s="6">
        <f t="shared" si="263"/>
        <v>330380247</v>
      </c>
      <c r="T405" s="6">
        <f t="shared" si="263"/>
        <v>0</v>
      </c>
      <c r="U405" s="246">
        <v>30103010102</v>
      </c>
      <c r="V405" s="385" t="s">
        <v>608</v>
      </c>
      <c r="W405" s="387">
        <v>350000000</v>
      </c>
      <c r="X405" s="387">
        <v>0</v>
      </c>
      <c r="Y405" s="387">
        <v>1163155000</v>
      </c>
      <c r="Z405" s="387">
        <v>0</v>
      </c>
      <c r="AA405" s="387">
        <v>0</v>
      </c>
      <c r="AB405" s="387">
        <v>0</v>
      </c>
      <c r="AC405" s="387">
        <v>36845000</v>
      </c>
      <c r="AD405" s="387">
        <v>29645000</v>
      </c>
      <c r="AE405" s="387">
        <v>7200000</v>
      </c>
      <c r="AF405" s="387">
        <v>0</v>
      </c>
      <c r="AG405" s="387">
        <v>29645000</v>
      </c>
      <c r="AH405" s="387">
        <v>36845000</v>
      </c>
      <c r="AI405" s="387">
        <v>7200000</v>
      </c>
      <c r="AJ405" s="387">
        <v>0</v>
      </c>
      <c r="AK405" s="387">
        <v>0</v>
      </c>
      <c r="AL405" s="278"/>
      <c r="AM405" s="182"/>
      <c r="AN405" s="182"/>
      <c r="AO405" s="182"/>
      <c r="AP405" s="182"/>
      <c r="AQ405" s="4"/>
      <c r="AR405" s="296" t="s">
        <v>573</v>
      </c>
      <c r="AS405" s="297" t="s">
        <v>572</v>
      </c>
      <c r="AT405" s="333">
        <v>308323894</v>
      </c>
    </row>
    <row r="406" spans="1:47" x14ac:dyDescent="0.25">
      <c r="A406" s="11">
        <v>3010301</v>
      </c>
      <c r="B406" s="5" t="s">
        <v>605</v>
      </c>
      <c r="C406" s="356">
        <v>800000000</v>
      </c>
      <c r="D406" s="6">
        <f>+D407</f>
        <v>1200000000</v>
      </c>
      <c r="E406" s="6">
        <f t="shared" ref="E406:AO440" si="264">+E407</f>
        <v>0</v>
      </c>
      <c r="F406" s="6">
        <f t="shared" si="264"/>
        <v>350000000</v>
      </c>
      <c r="G406" s="6">
        <f t="shared" si="264"/>
        <v>0</v>
      </c>
      <c r="H406" s="6">
        <f t="shared" si="247"/>
        <v>850000000</v>
      </c>
      <c r="I406" s="6">
        <f t="shared" si="264"/>
        <v>63327797</v>
      </c>
      <c r="J406" s="6">
        <f t="shared" si="264"/>
        <v>330380247</v>
      </c>
      <c r="K406" s="6">
        <f t="shared" si="248"/>
        <v>519619753</v>
      </c>
      <c r="L406" s="6">
        <f t="shared" si="264"/>
        <v>330380247</v>
      </c>
      <c r="M406" s="6">
        <f t="shared" si="264"/>
        <v>330380247</v>
      </c>
      <c r="N406" s="6">
        <f t="shared" si="253"/>
        <v>0</v>
      </c>
      <c r="O406" s="6">
        <f t="shared" si="264"/>
        <v>0</v>
      </c>
      <c r="P406" s="6">
        <f t="shared" si="264"/>
        <v>850000000</v>
      </c>
      <c r="Q406" s="6">
        <f t="shared" si="264"/>
        <v>519619753</v>
      </c>
      <c r="R406" s="6">
        <f t="shared" si="249"/>
        <v>0</v>
      </c>
      <c r="S406" s="6">
        <f t="shared" si="264"/>
        <v>330380247</v>
      </c>
      <c r="T406" s="6">
        <f t="shared" si="264"/>
        <v>0</v>
      </c>
      <c r="U406" s="246">
        <v>30103010103</v>
      </c>
      <c r="V406" s="385" t="s">
        <v>609</v>
      </c>
      <c r="W406" s="387">
        <v>500000000</v>
      </c>
      <c r="X406" s="387">
        <v>0</v>
      </c>
      <c r="Y406" s="387">
        <v>800000000</v>
      </c>
      <c r="Z406" s="387">
        <v>0</v>
      </c>
      <c r="AA406" s="387">
        <v>0</v>
      </c>
      <c r="AB406" s="387">
        <v>0</v>
      </c>
      <c r="AC406" s="387">
        <v>0</v>
      </c>
      <c r="AD406" s="387">
        <v>0</v>
      </c>
      <c r="AE406" s="387">
        <v>0</v>
      </c>
      <c r="AF406" s="387">
        <v>0</v>
      </c>
      <c r="AG406" s="387">
        <v>0</v>
      </c>
      <c r="AH406" s="387">
        <v>0</v>
      </c>
      <c r="AI406" s="387">
        <v>0</v>
      </c>
      <c r="AJ406" s="387">
        <v>0</v>
      </c>
      <c r="AK406" s="387">
        <v>0</v>
      </c>
      <c r="AL406" s="10"/>
      <c r="AM406" s="10">
        <f t="shared" si="240"/>
        <v>0</v>
      </c>
      <c r="AN406" s="10">
        <f t="shared" si="240"/>
        <v>0</v>
      </c>
      <c r="AO406" s="10">
        <f t="shared" si="240"/>
        <v>0</v>
      </c>
      <c r="AP406" s="10"/>
      <c r="AR406" s="296"/>
      <c r="AS406" s="297"/>
      <c r="AT406" s="333"/>
      <c r="AU406" s="281"/>
    </row>
    <row r="407" spans="1:47" s="4" customFormat="1" x14ac:dyDescent="0.25">
      <c r="A407" s="14">
        <v>301030101</v>
      </c>
      <c r="B407" s="9" t="s">
        <v>606</v>
      </c>
      <c r="C407" s="341">
        <v>800000000</v>
      </c>
      <c r="D407" s="10">
        <f>+D408+D409+D410</f>
        <v>1200000000</v>
      </c>
      <c r="E407" s="10">
        <f t="shared" ref="E407:AO441" si="265">+E408+E409+E410</f>
        <v>0</v>
      </c>
      <c r="F407" s="10">
        <f t="shared" si="265"/>
        <v>350000000</v>
      </c>
      <c r="G407" s="10">
        <f t="shared" si="265"/>
        <v>0</v>
      </c>
      <c r="H407" s="10">
        <f t="shared" si="247"/>
        <v>850000000</v>
      </c>
      <c r="I407" s="10">
        <f t="shared" si="265"/>
        <v>63327797</v>
      </c>
      <c r="J407" s="10">
        <f t="shared" si="265"/>
        <v>330380247</v>
      </c>
      <c r="K407" s="10">
        <f t="shared" si="248"/>
        <v>519619753</v>
      </c>
      <c r="L407" s="10">
        <f t="shared" si="265"/>
        <v>330380247</v>
      </c>
      <c r="M407" s="10">
        <f t="shared" si="265"/>
        <v>330380247</v>
      </c>
      <c r="N407" s="10">
        <f t="shared" si="253"/>
        <v>0</v>
      </c>
      <c r="O407" s="10">
        <f t="shared" si="265"/>
        <v>0</v>
      </c>
      <c r="P407" s="10">
        <f t="shared" si="265"/>
        <v>850000000</v>
      </c>
      <c r="Q407" s="10">
        <f t="shared" si="265"/>
        <v>519619753</v>
      </c>
      <c r="R407" s="10">
        <f t="shared" si="249"/>
        <v>0</v>
      </c>
      <c r="S407" s="10">
        <f t="shared" si="265"/>
        <v>330380247</v>
      </c>
      <c r="T407" s="10">
        <f t="shared" si="265"/>
        <v>0</v>
      </c>
      <c r="U407" s="246">
        <v>3010302</v>
      </c>
      <c r="V407" s="385" t="s">
        <v>610</v>
      </c>
      <c r="W407" s="387">
        <v>1200000000</v>
      </c>
      <c r="X407" s="387">
        <v>0</v>
      </c>
      <c r="Y407" s="387">
        <v>363155000</v>
      </c>
      <c r="Z407" s="387">
        <v>0</v>
      </c>
      <c r="AA407" s="387">
        <v>0</v>
      </c>
      <c r="AB407" s="387">
        <v>0</v>
      </c>
      <c r="AC407" s="387">
        <v>36845000</v>
      </c>
      <c r="AD407" s="387">
        <v>29645000</v>
      </c>
      <c r="AE407" s="387">
        <v>7200000</v>
      </c>
      <c r="AF407" s="387">
        <v>0</v>
      </c>
      <c r="AG407" s="387">
        <v>29645000</v>
      </c>
      <c r="AH407" s="387">
        <v>36845000</v>
      </c>
      <c r="AI407" s="387">
        <v>7200000</v>
      </c>
      <c r="AJ407" s="387">
        <v>0</v>
      </c>
      <c r="AK407" s="387">
        <v>0</v>
      </c>
      <c r="AL407" s="278"/>
      <c r="AM407" s="182"/>
      <c r="AN407" s="182"/>
      <c r="AO407" s="182"/>
      <c r="AP407" s="182"/>
      <c r="AR407" s="296"/>
      <c r="AS407" s="297"/>
      <c r="AT407" s="333"/>
    </row>
    <row r="408" spans="1:47" x14ac:dyDescent="0.25">
      <c r="A408" s="43">
        <v>30103010101</v>
      </c>
      <c r="B408" s="1" t="s">
        <v>607</v>
      </c>
      <c r="C408" s="247">
        <v>350000000</v>
      </c>
      <c r="D408" s="182">
        <v>350000000</v>
      </c>
      <c r="E408" s="182">
        <v>0</v>
      </c>
      <c r="F408" s="182">
        <v>350000000</v>
      </c>
      <c r="G408" s="182">
        <v>0</v>
      </c>
      <c r="H408" s="182">
        <f t="shared" si="247"/>
        <v>0</v>
      </c>
      <c r="I408" s="182">
        <v>0</v>
      </c>
      <c r="J408" s="182">
        <v>0</v>
      </c>
      <c r="K408" s="182">
        <f t="shared" si="248"/>
        <v>0</v>
      </c>
      <c r="L408" s="182">
        <v>0</v>
      </c>
      <c r="M408" s="182">
        <v>0</v>
      </c>
      <c r="N408" s="182">
        <f t="shared" si="253"/>
        <v>0</v>
      </c>
      <c r="O408" s="182">
        <v>0</v>
      </c>
      <c r="P408" s="182">
        <v>0</v>
      </c>
      <c r="Q408" s="182">
        <f t="shared" si="255"/>
        <v>0</v>
      </c>
      <c r="R408" s="182">
        <f t="shared" si="249"/>
        <v>0</v>
      </c>
      <c r="S408" s="182">
        <f t="shared" si="250"/>
        <v>0</v>
      </c>
      <c r="U408" s="246">
        <v>301030201</v>
      </c>
      <c r="V408" s="385" t="s">
        <v>611</v>
      </c>
      <c r="W408" s="387">
        <v>1200000000</v>
      </c>
      <c r="X408" s="387">
        <v>0</v>
      </c>
      <c r="Y408" s="387">
        <v>389324741</v>
      </c>
      <c r="Z408" s="387">
        <v>0</v>
      </c>
      <c r="AA408" s="387">
        <v>0</v>
      </c>
      <c r="AB408" s="387">
        <v>0</v>
      </c>
      <c r="AC408" s="387">
        <v>110675259</v>
      </c>
      <c r="AD408" s="387">
        <v>100675259</v>
      </c>
      <c r="AE408" s="387">
        <v>10000000</v>
      </c>
      <c r="AF408" s="387">
        <v>84575259</v>
      </c>
      <c r="AG408" s="387">
        <v>16500000</v>
      </c>
      <c r="AH408" s="387">
        <v>110675259</v>
      </c>
      <c r="AI408" s="387">
        <v>10000000</v>
      </c>
      <c r="AJ408" s="387">
        <v>0</v>
      </c>
      <c r="AK408" s="387">
        <v>0</v>
      </c>
      <c r="AL408" s="6"/>
      <c r="AM408" s="6">
        <f t="shared" si="241"/>
        <v>0</v>
      </c>
      <c r="AN408" s="6">
        <f t="shared" si="241"/>
        <v>0</v>
      </c>
      <c r="AO408" s="6">
        <f t="shared" si="241"/>
        <v>0</v>
      </c>
      <c r="AP408" s="6"/>
      <c r="AQ408" s="4"/>
      <c r="AR408" s="292">
        <v>3</v>
      </c>
      <c r="AS408" s="293" t="s">
        <v>577</v>
      </c>
      <c r="AT408" s="331">
        <f>+AT409+AT459+AT574+AT587+AT725+AT614</f>
        <v>40667406354.810005</v>
      </c>
      <c r="AU408" s="4"/>
    </row>
    <row r="409" spans="1:47" x14ac:dyDescent="0.25">
      <c r="A409" s="44">
        <v>30103010102</v>
      </c>
      <c r="B409" s="1" t="s">
        <v>608</v>
      </c>
      <c r="C409" s="247">
        <v>350000000</v>
      </c>
      <c r="D409" s="182">
        <v>350000000</v>
      </c>
      <c r="E409" s="182">
        <v>0</v>
      </c>
      <c r="F409" s="182">
        <v>0</v>
      </c>
      <c r="G409" s="182">
        <v>0</v>
      </c>
      <c r="H409" s="182">
        <f t="shared" si="247"/>
        <v>350000000</v>
      </c>
      <c r="I409" s="182">
        <v>47000000</v>
      </c>
      <c r="J409" s="182">
        <v>47000000</v>
      </c>
      <c r="K409" s="182">
        <f t="shared" si="248"/>
        <v>303000000</v>
      </c>
      <c r="L409" s="182">
        <v>47000000</v>
      </c>
      <c r="M409" s="182">
        <v>47000000</v>
      </c>
      <c r="N409" s="182">
        <f t="shared" si="253"/>
        <v>0</v>
      </c>
      <c r="O409" s="182">
        <v>0</v>
      </c>
      <c r="P409" s="182">
        <v>350000000</v>
      </c>
      <c r="Q409" s="182">
        <f t="shared" si="255"/>
        <v>303000000</v>
      </c>
      <c r="R409" s="182">
        <f t="shared" si="249"/>
        <v>0</v>
      </c>
      <c r="S409" s="182">
        <f t="shared" si="250"/>
        <v>47000000</v>
      </c>
      <c r="U409" s="246">
        <v>30103020101</v>
      </c>
      <c r="V409" s="385" t="s">
        <v>612</v>
      </c>
      <c r="W409" s="387">
        <v>1200000000</v>
      </c>
      <c r="X409" s="387">
        <v>0</v>
      </c>
      <c r="Y409" s="387">
        <v>389324741</v>
      </c>
      <c r="Z409" s="387">
        <v>0</v>
      </c>
      <c r="AA409" s="387">
        <v>0</v>
      </c>
      <c r="AB409" s="387">
        <v>0</v>
      </c>
      <c r="AC409" s="387">
        <v>110675259</v>
      </c>
      <c r="AD409" s="387">
        <v>100675259</v>
      </c>
      <c r="AE409" s="387">
        <v>10000000</v>
      </c>
      <c r="AF409" s="387">
        <v>84575259</v>
      </c>
      <c r="AG409" s="387">
        <v>16500000</v>
      </c>
      <c r="AH409" s="387">
        <v>110675259</v>
      </c>
      <c r="AI409" s="387">
        <v>10000000</v>
      </c>
      <c r="AJ409" s="387">
        <v>0</v>
      </c>
      <c r="AK409" s="387">
        <v>0</v>
      </c>
      <c r="AL409" s="6"/>
      <c r="AM409" s="6">
        <f t="shared" si="243"/>
        <v>0</v>
      </c>
      <c r="AN409" s="6">
        <f t="shared" si="243"/>
        <v>0</v>
      </c>
      <c r="AO409" s="6">
        <f t="shared" si="243"/>
        <v>0</v>
      </c>
      <c r="AP409" s="6"/>
      <c r="AQ409" s="4"/>
      <c r="AR409" s="302">
        <v>301</v>
      </c>
      <c r="AS409" s="303" t="s">
        <v>578</v>
      </c>
      <c r="AT409" s="331">
        <f>+AT410+AT426+AT439+AT450</f>
        <v>5772166986.8699999</v>
      </c>
      <c r="AU409" s="4"/>
    </row>
    <row r="410" spans="1:47" s="4" customFormat="1" x14ac:dyDescent="0.25">
      <c r="A410" s="45">
        <v>30103010103</v>
      </c>
      <c r="B410" s="1" t="s">
        <v>609</v>
      </c>
      <c r="C410" s="247">
        <v>100000000</v>
      </c>
      <c r="D410" s="182">
        <v>500000000</v>
      </c>
      <c r="E410" s="182">
        <v>0</v>
      </c>
      <c r="F410" s="182">
        <v>0</v>
      </c>
      <c r="G410" s="182">
        <v>0</v>
      </c>
      <c r="H410" s="182">
        <f t="shared" si="247"/>
        <v>500000000</v>
      </c>
      <c r="I410" s="182">
        <v>16327797</v>
      </c>
      <c r="J410" s="182">
        <v>283380247</v>
      </c>
      <c r="K410" s="182">
        <f t="shared" si="248"/>
        <v>216619753</v>
      </c>
      <c r="L410" s="182">
        <v>283380247</v>
      </c>
      <c r="M410" s="182">
        <v>283380247</v>
      </c>
      <c r="N410" s="182">
        <f t="shared" si="253"/>
        <v>0</v>
      </c>
      <c r="O410" s="182">
        <v>0</v>
      </c>
      <c r="P410" s="182">
        <v>500000000</v>
      </c>
      <c r="Q410" s="182">
        <f t="shared" si="255"/>
        <v>216619753</v>
      </c>
      <c r="R410" s="182">
        <f t="shared" si="249"/>
        <v>0</v>
      </c>
      <c r="S410" s="182">
        <f t="shared" si="250"/>
        <v>283380247</v>
      </c>
      <c r="T410"/>
      <c r="U410" s="246">
        <v>3010302010101</v>
      </c>
      <c r="V410" s="385" t="s">
        <v>613</v>
      </c>
      <c r="W410" s="387">
        <v>800000000</v>
      </c>
      <c r="X410" s="387">
        <v>0</v>
      </c>
      <c r="Y410" s="387">
        <v>389324741</v>
      </c>
      <c r="Z410" s="387">
        <v>0</v>
      </c>
      <c r="AA410" s="387">
        <v>0</v>
      </c>
      <c r="AB410" s="387">
        <v>0</v>
      </c>
      <c r="AC410" s="387">
        <v>110675259</v>
      </c>
      <c r="AD410" s="387">
        <v>100675259</v>
      </c>
      <c r="AE410" s="387">
        <v>10000000</v>
      </c>
      <c r="AF410" s="387">
        <v>84575259</v>
      </c>
      <c r="AG410" s="387">
        <v>16500000</v>
      </c>
      <c r="AH410" s="387">
        <v>110675259</v>
      </c>
      <c r="AI410" s="387">
        <v>10000000</v>
      </c>
      <c r="AJ410" s="387">
        <v>0</v>
      </c>
      <c r="AK410" s="387">
        <v>0</v>
      </c>
      <c r="AL410" s="6"/>
      <c r="AM410" s="6">
        <f t="shared" si="244"/>
        <v>0</v>
      </c>
      <c r="AN410" s="6">
        <f t="shared" si="244"/>
        <v>0</v>
      </c>
      <c r="AO410" s="6">
        <f t="shared" si="244"/>
        <v>0</v>
      </c>
      <c r="AP410" s="6"/>
      <c r="AR410" s="292">
        <v>30101</v>
      </c>
      <c r="AS410" s="293" t="s">
        <v>579</v>
      </c>
      <c r="AT410" s="331">
        <f>+AT411+AT415</f>
        <v>435786286.69999999</v>
      </c>
    </row>
    <row r="411" spans="1:47" x14ac:dyDescent="0.25">
      <c r="A411" s="11">
        <v>3010302</v>
      </c>
      <c r="B411" s="5" t="s">
        <v>610</v>
      </c>
      <c r="C411" s="356">
        <v>1476914178</v>
      </c>
      <c r="D411" s="6">
        <f>+D412</f>
        <v>1200000000</v>
      </c>
      <c r="E411" s="6">
        <f t="shared" ref="E411:AO446" si="266">+E412</f>
        <v>0</v>
      </c>
      <c r="F411" s="6">
        <f t="shared" si="266"/>
        <v>1163155000</v>
      </c>
      <c r="G411" s="6">
        <f t="shared" si="266"/>
        <v>0</v>
      </c>
      <c r="H411" s="6">
        <f t="shared" si="247"/>
        <v>36845000</v>
      </c>
      <c r="I411" s="6">
        <f t="shared" si="266"/>
        <v>0</v>
      </c>
      <c r="J411" s="6">
        <f t="shared" si="266"/>
        <v>0</v>
      </c>
      <c r="K411" s="6">
        <f t="shared" si="248"/>
        <v>36845000</v>
      </c>
      <c r="L411" s="6">
        <f t="shared" si="266"/>
        <v>0</v>
      </c>
      <c r="M411" s="6">
        <f t="shared" si="266"/>
        <v>0</v>
      </c>
      <c r="N411" s="6">
        <f t="shared" si="253"/>
        <v>0</v>
      </c>
      <c r="O411" s="6">
        <f t="shared" si="266"/>
        <v>29645000</v>
      </c>
      <c r="P411" s="6">
        <f t="shared" si="266"/>
        <v>36845000</v>
      </c>
      <c r="Q411" s="6">
        <f t="shared" si="266"/>
        <v>36845000</v>
      </c>
      <c r="R411" s="6">
        <f t="shared" si="249"/>
        <v>0</v>
      </c>
      <c r="S411" s="6">
        <f t="shared" si="266"/>
        <v>0</v>
      </c>
      <c r="T411" s="6">
        <f t="shared" si="266"/>
        <v>0</v>
      </c>
      <c r="U411" s="246">
        <v>3010302010102</v>
      </c>
      <c r="V411" s="385" t="s">
        <v>614</v>
      </c>
      <c r="W411" s="387">
        <v>400000000</v>
      </c>
      <c r="X411" s="387">
        <v>0</v>
      </c>
      <c r="Y411" s="387">
        <v>170000000</v>
      </c>
      <c r="Z411" s="387">
        <v>0</v>
      </c>
      <c r="AA411" s="387">
        <v>0</v>
      </c>
      <c r="AB411" s="387">
        <v>0</v>
      </c>
      <c r="AC411" s="387">
        <v>0</v>
      </c>
      <c r="AD411" s="387">
        <v>0</v>
      </c>
      <c r="AE411" s="387">
        <v>0</v>
      </c>
      <c r="AF411" s="387">
        <v>0</v>
      </c>
      <c r="AG411" s="387">
        <v>0</v>
      </c>
      <c r="AH411" s="387">
        <v>0</v>
      </c>
      <c r="AI411" s="387">
        <v>0</v>
      </c>
      <c r="AJ411" s="387">
        <v>0</v>
      </c>
      <c r="AK411" s="387">
        <v>0</v>
      </c>
      <c r="AL411" s="10"/>
      <c r="AM411" s="10">
        <f t="shared" si="245"/>
        <v>0</v>
      </c>
      <c r="AN411" s="10">
        <f t="shared" si="245"/>
        <v>0</v>
      </c>
      <c r="AO411" s="10">
        <f t="shared" si="245"/>
        <v>0</v>
      </c>
      <c r="AP411" s="10"/>
      <c r="AR411" s="294">
        <v>3010101</v>
      </c>
      <c r="AS411" s="295" t="s">
        <v>580</v>
      </c>
      <c r="AT411" s="332">
        <f t="shared" ref="AT411" si="267">+AT412</f>
        <v>72000000</v>
      </c>
    </row>
    <row r="412" spans="1:47" x14ac:dyDescent="0.25">
      <c r="A412" s="14">
        <v>301030201</v>
      </c>
      <c r="B412" s="9" t="s">
        <v>611</v>
      </c>
      <c r="C412" s="341">
        <v>1476914178</v>
      </c>
      <c r="D412" s="10">
        <f>+D413</f>
        <v>1200000000</v>
      </c>
      <c r="E412" s="10">
        <f t="shared" si="266"/>
        <v>0</v>
      </c>
      <c r="F412" s="10">
        <f t="shared" si="266"/>
        <v>1163155000</v>
      </c>
      <c r="G412" s="10">
        <f t="shared" si="266"/>
        <v>0</v>
      </c>
      <c r="H412" s="10">
        <f t="shared" si="247"/>
        <v>36845000</v>
      </c>
      <c r="I412" s="10">
        <f t="shared" si="266"/>
        <v>0</v>
      </c>
      <c r="J412" s="10">
        <f t="shared" si="266"/>
        <v>0</v>
      </c>
      <c r="K412" s="10">
        <f t="shared" si="248"/>
        <v>36845000</v>
      </c>
      <c r="L412" s="10">
        <f t="shared" si="266"/>
        <v>0</v>
      </c>
      <c r="M412" s="10">
        <f t="shared" si="266"/>
        <v>0</v>
      </c>
      <c r="N412" s="10">
        <f t="shared" si="253"/>
        <v>0</v>
      </c>
      <c r="O412" s="10">
        <f t="shared" si="266"/>
        <v>29645000</v>
      </c>
      <c r="P412" s="10">
        <f t="shared" si="266"/>
        <v>36845000</v>
      </c>
      <c r="Q412" s="10">
        <f t="shared" si="266"/>
        <v>36845000</v>
      </c>
      <c r="R412" s="10">
        <f t="shared" si="249"/>
        <v>0</v>
      </c>
      <c r="S412" s="10">
        <f t="shared" si="266"/>
        <v>0</v>
      </c>
      <c r="T412" s="10">
        <f t="shared" si="266"/>
        <v>0</v>
      </c>
      <c r="U412" s="246">
        <v>30104</v>
      </c>
      <c r="V412" s="385" t="s">
        <v>615</v>
      </c>
      <c r="W412" s="387">
        <v>500000000</v>
      </c>
      <c r="X412" s="387">
        <v>0</v>
      </c>
      <c r="Y412" s="387">
        <v>219324741</v>
      </c>
      <c r="Z412" s="387">
        <v>0</v>
      </c>
      <c r="AA412" s="387">
        <v>0</v>
      </c>
      <c r="AB412" s="387">
        <v>0</v>
      </c>
      <c r="AC412" s="387">
        <v>110675259</v>
      </c>
      <c r="AD412" s="387">
        <v>100675259</v>
      </c>
      <c r="AE412" s="387">
        <v>10000000</v>
      </c>
      <c r="AF412" s="387">
        <v>84575259</v>
      </c>
      <c r="AG412" s="387">
        <v>16500000</v>
      </c>
      <c r="AH412" s="387">
        <v>110675259</v>
      </c>
      <c r="AI412" s="387">
        <v>10000000</v>
      </c>
      <c r="AJ412" s="387">
        <v>0</v>
      </c>
      <c r="AK412" s="387">
        <v>0</v>
      </c>
      <c r="AL412" s="278"/>
      <c r="AM412" s="182"/>
      <c r="AN412" s="182"/>
      <c r="AO412" s="182"/>
      <c r="AP412" s="182"/>
      <c r="AR412" s="304">
        <v>301010101</v>
      </c>
      <c r="AS412" s="297" t="s">
        <v>583</v>
      </c>
      <c r="AT412" s="333">
        <v>72000000</v>
      </c>
      <c r="AU412" s="4"/>
    </row>
    <row r="413" spans="1:47" x14ac:dyDescent="0.25">
      <c r="A413" s="14">
        <v>30103020101</v>
      </c>
      <c r="B413" s="9" t="s">
        <v>612</v>
      </c>
      <c r="C413" s="341">
        <v>1476914178</v>
      </c>
      <c r="D413" s="10">
        <f>+D414+D415</f>
        <v>1200000000</v>
      </c>
      <c r="E413" s="10">
        <f t="shared" ref="E413:AO447" si="268">+E414+E415</f>
        <v>0</v>
      </c>
      <c r="F413" s="10">
        <f t="shared" si="268"/>
        <v>1163155000</v>
      </c>
      <c r="G413" s="10">
        <f t="shared" si="268"/>
        <v>0</v>
      </c>
      <c r="H413" s="10">
        <f t="shared" si="247"/>
        <v>36845000</v>
      </c>
      <c r="I413" s="10">
        <f t="shared" si="268"/>
        <v>0</v>
      </c>
      <c r="J413" s="10">
        <f t="shared" si="268"/>
        <v>0</v>
      </c>
      <c r="K413" s="10">
        <f t="shared" si="248"/>
        <v>36845000</v>
      </c>
      <c r="L413" s="10">
        <f t="shared" si="268"/>
        <v>0</v>
      </c>
      <c r="M413" s="10">
        <f t="shared" si="268"/>
        <v>0</v>
      </c>
      <c r="N413" s="10">
        <f t="shared" si="253"/>
        <v>0</v>
      </c>
      <c r="O413" s="10">
        <f t="shared" si="268"/>
        <v>29645000</v>
      </c>
      <c r="P413" s="10">
        <f t="shared" si="268"/>
        <v>36845000</v>
      </c>
      <c r="Q413" s="10">
        <f t="shared" si="268"/>
        <v>36845000</v>
      </c>
      <c r="R413" s="10">
        <f t="shared" si="249"/>
        <v>0</v>
      </c>
      <c r="S413" s="10">
        <f t="shared" si="268"/>
        <v>0</v>
      </c>
      <c r="T413" s="10">
        <f t="shared" si="268"/>
        <v>0</v>
      </c>
      <c r="U413" s="246">
        <v>3010401</v>
      </c>
      <c r="V413" s="385" t="s">
        <v>616</v>
      </c>
      <c r="W413" s="387">
        <v>500000000</v>
      </c>
      <c r="X413" s="387">
        <v>0</v>
      </c>
      <c r="Y413" s="387">
        <v>20000000</v>
      </c>
      <c r="Z413" s="387">
        <v>0</v>
      </c>
      <c r="AA413" s="387">
        <v>0</v>
      </c>
      <c r="AB413" s="387">
        <v>0</v>
      </c>
      <c r="AC413" s="387">
        <v>0</v>
      </c>
      <c r="AD413" s="387">
        <v>0</v>
      </c>
      <c r="AE413" s="387">
        <v>0</v>
      </c>
      <c r="AF413" s="387">
        <v>0</v>
      </c>
      <c r="AG413" s="387">
        <v>0</v>
      </c>
      <c r="AH413" s="387">
        <v>0</v>
      </c>
      <c r="AI413" s="387">
        <v>0</v>
      </c>
      <c r="AJ413" s="387">
        <v>0</v>
      </c>
      <c r="AK413" s="387">
        <v>0</v>
      </c>
      <c r="AL413" s="278"/>
      <c r="AM413" s="182"/>
      <c r="AN413" s="182"/>
      <c r="AO413" s="182"/>
      <c r="AP413" s="182"/>
      <c r="AR413" s="304"/>
      <c r="AS413" s="297"/>
      <c r="AT413" s="333"/>
      <c r="AU413" s="4"/>
    </row>
    <row r="414" spans="1:47" s="4" customFormat="1" ht="30" x14ac:dyDescent="0.25">
      <c r="A414" s="43">
        <v>3010302010101</v>
      </c>
      <c r="B414" s="41" t="s">
        <v>613</v>
      </c>
      <c r="C414" s="358">
        <v>1077264250</v>
      </c>
      <c r="D414" s="182">
        <v>800000000</v>
      </c>
      <c r="E414" s="182">
        <v>0</v>
      </c>
      <c r="F414" s="182">
        <v>800000000</v>
      </c>
      <c r="G414" s="182">
        <v>0</v>
      </c>
      <c r="H414" s="182">
        <f t="shared" si="247"/>
        <v>0</v>
      </c>
      <c r="I414" s="182">
        <v>0</v>
      </c>
      <c r="J414" s="182">
        <v>0</v>
      </c>
      <c r="K414" s="182">
        <f t="shared" si="248"/>
        <v>0</v>
      </c>
      <c r="L414" s="182">
        <v>0</v>
      </c>
      <c r="M414" s="182">
        <v>0</v>
      </c>
      <c r="N414" s="182">
        <f t="shared" si="253"/>
        <v>0</v>
      </c>
      <c r="O414" s="182">
        <v>0</v>
      </c>
      <c r="P414" s="182">
        <v>0</v>
      </c>
      <c r="Q414" s="182">
        <f t="shared" si="255"/>
        <v>0</v>
      </c>
      <c r="R414" s="182">
        <f t="shared" si="249"/>
        <v>0</v>
      </c>
      <c r="S414" s="182">
        <f t="shared" si="250"/>
        <v>0</v>
      </c>
      <c r="T414"/>
      <c r="U414" s="246">
        <v>301040101</v>
      </c>
      <c r="V414" s="385" t="s">
        <v>617</v>
      </c>
      <c r="W414" s="387">
        <v>500000000</v>
      </c>
      <c r="X414" s="387">
        <v>0</v>
      </c>
      <c r="Y414" s="387">
        <v>20000000</v>
      </c>
      <c r="Z414" s="387">
        <v>0</v>
      </c>
      <c r="AA414" s="387">
        <v>0</v>
      </c>
      <c r="AB414" s="387">
        <v>0</v>
      </c>
      <c r="AC414" s="387">
        <v>0</v>
      </c>
      <c r="AD414" s="387">
        <v>0</v>
      </c>
      <c r="AE414" s="387">
        <v>0</v>
      </c>
      <c r="AF414" s="387">
        <v>0</v>
      </c>
      <c r="AG414" s="387">
        <v>0</v>
      </c>
      <c r="AH414" s="387">
        <v>0</v>
      </c>
      <c r="AI414" s="387">
        <v>0</v>
      </c>
      <c r="AJ414" s="387">
        <v>0</v>
      </c>
      <c r="AK414" s="387">
        <v>0</v>
      </c>
      <c r="AL414" s="278"/>
      <c r="AM414" s="182"/>
      <c r="AN414" s="182"/>
      <c r="AO414" s="182"/>
      <c r="AP414" s="182"/>
      <c r="AR414" s="304"/>
      <c r="AS414" s="297"/>
      <c r="AT414" s="333"/>
    </row>
    <row r="415" spans="1:47" x14ac:dyDescent="0.25">
      <c r="A415" s="44">
        <v>3010302010102</v>
      </c>
      <c r="B415" s="73" t="s">
        <v>614</v>
      </c>
      <c r="C415" s="359">
        <v>399649928</v>
      </c>
      <c r="D415" s="182">
        <v>400000000</v>
      </c>
      <c r="E415" s="182">
        <v>0</v>
      </c>
      <c r="F415" s="182">
        <v>363155000</v>
      </c>
      <c r="G415" s="182">
        <v>0</v>
      </c>
      <c r="H415" s="182">
        <f t="shared" si="247"/>
        <v>36845000</v>
      </c>
      <c r="I415" s="182">
        <v>0</v>
      </c>
      <c r="J415" s="182">
        <v>0</v>
      </c>
      <c r="K415" s="182">
        <f t="shared" si="248"/>
        <v>36845000</v>
      </c>
      <c r="L415" s="182">
        <v>0</v>
      </c>
      <c r="M415" s="182">
        <v>0</v>
      </c>
      <c r="N415" s="182">
        <f t="shared" si="253"/>
        <v>0</v>
      </c>
      <c r="O415" s="182">
        <v>29645000</v>
      </c>
      <c r="P415" s="182">
        <v>36845000</v>
      </c>
      <c r="Q415" s="182">
        <f t="shared" si="255"/>
        <v>36845000</v>
      </c>
      <c r="R415" s="182">
        <f t="shared" si="249"/>
        <v>0</v>
      </c>
      <c r="S415" s="182">
        <f t="shared" si="250"/>
        <v>0</v>
      </c>
      <c r="U415" s="246">
        <v>30104010101</v>
      </c>
      <c r="V415" s="385" t="s">
        <v>618</v>
      </c>
      <c r="W415" s="387">
        <v>170000000</v>
      </c>
      <c r="X415" s="387">
        <v>0</v>
      </c>
      <c r="Y415" s="387">
        <v>20000000</v>
      </c>
      <c r="Z415" s="387">
        <v>0</v>
      </c>
      <c r="AA415" s="387">
        <v>0</v>
      </c>
      <c r="AB415" s="387">
        <v>0</v>
      </c>
      <c r="AC415" s="387">
        <v>0</v>
      </c>
      <c r="AD415" s="387">
        <v>0</v>
      </c>
      <c r="AE415" s="387">
        <v>0</v>
      </c>
      <c r="AF415" s="387">
        <v>0</v>
      </c>
      <c r="AG415" s="387">
        <v>0</v>
      </c>
      <c r="AH415" s="387">
        <v>0</v>
      </c>
      <c r="AI415" s="387">
        <v>0</v>
      </c>
      <c r="AJ415" s="387">
        <v>0</v>
      </c>
      <c r="AK415" s="387">
        <v>0</v>
      </c>
      <c r="AL415" s="6"/>
      <c r="AM415" s="6">
        <f t="shared" si="252"/>
        <v>0</v>
      </c>
      <c r="AN415" s="6">
        <f t="shared" si="252"/>
        <v>0</v>
      </c>
      <c r="AO415" s="6">
        <f t="shared" si="252"/>
        <v>0</v>
      </c>
      <c r="AP415" s="6"/>
      <c r="AQ415" s="4"/>
      <c r="AR415" s="294">
        <v>3010102</v>
      </c>
      <c r="AS415" s="295" t="s">
        <v>584</v>
      </c>
      <c r="AT415" s="332">
        <f>+AT416+AT420+AT424</f>
        <v>363786286.69999999</v>
      </c>
      <c r="AU415" s="4"/>
    </row>
    <row r="416" spans="1:47" x14ac:dyDescent="0.25">
      <c r="A416" s="11">
        <v>30104</v>
      </c>
      <c r="B416" s="5" t="s">
        <v>615</v>
      </c>
      <c r="C416" s="356">
        <v>231577368.75</v>
      </c>
      <c r="D416" s="6">
        <f>+D417</f>
        <v>500000000</v>
      </c>
      <c r="E416" s="6">
        <f t="shared" ref="E416:AO451" si="269">+E417</f>
        <v>0</v>
      </c>
      <c r="F416" s="6">
        <f t="shared" si="269"/>
        <v>389324741</v>
      </c>
      <c r="G416" s="6">
        <f t="shared" si="269"/>
        <v>0</v>
      </c>
      <c r="H416" s="6">
        <f t="shared" si="247"/>
        <v>110675259</v>
      </c>
      <c r="I416" s="6">
        <f t="shared" si="269"/>
        <v>21098791</v>
      </c>
      <c r="J416" s="6">
        <f t="shared" si="269"/>
        <v>95675259</v>
      </c>
      <c r="K416" s="6">
        <f t="shared" si="248"/>
        <v>15000000</v>
      </c>
      <c r="L416" s="6">
        <f t="shared" si="269"/>
        <v>46726718</v>
      </c>
      <c r="M416" s="6">
        <f t="shared" si="269"/>
        <v>79575259</v>
      </c>
      <c r="N416" s="6">
        <f t="shared" si="253"/>
        <v>16100000</v>
      </c>
      <c r="O416" s="6">
        <f t="shared" si="269"/>
        <v>18098791</v>
      </c>
      <c r="P416" s="6">
        <f t="shared" si="269"/>
        <v>110675259</v>
      </c>
      <c r="Q416" s="6">
        <f t="shared" si="269"/>
        <v>15000000</v>
      </c>
      <c r="R416" s="6">
        <f t="shared" si="249"/>
        <v>0</v>
      </c>
      <c r="S416" s="6">
        <f t="shared" si="269"/>
        <v>79575259</v>
      </c>
      <c r="T416" s="6">
        <f t="shared" si="269"/>
        <v>0</v>
      </c>
      <c r="U416" s="246">
        <v>30104010103</v>
      </c>
      <c r="V416" s="385" t="s">
        <v>619</v>
      </c>
      <c r="W416" s="387">
        <v>330000000</v>
      </c>
      <c r="X416" s="387">
        <v>0</v>
      </c>
      <c r="Y416" s="387">
        <v>1710429515</v>
      </c>
      <c r="Z416" s="387">
        <v>0</v>
      </c>
      <c r="AA416" s="387">
        <v>0</v>
      </c>
      <c r="AB416" s="387">
        <v>0</v>
      </c>
      <c r="AC416" s="387">
        <v>2192762978</v>
      </c>
      <c r="AD416" s="387">
        <v>1785419695</v>
      </c>
      <c r="AE416" s="387">
        <v>407343283</v>
      </c>
      <c r="AF416" s="387">
        <v>695472699</v>
      </c>
      <c r="AG416" s="387">
        <v>1314946996</v>
      </c>
      <c r="AH416" s="387">
        <v>2192762978</v>
      </c>
      <c r="AI416" s="387">
        <v>407343283</v>
      </c>
      <c r="AJ416" s="387">
        <v>0</v>
      </c>
      <c r="AK416" s="387">
        <v>0</v>
      </c>
      <c r="AL416" s="10"/>
      <c r="AM416" s="10">
        <f t="shared" si="254"/>
        <v>0</v>
      </c>
      <c r="AN416" s="10">
        <f t="shared" si="254"/>
        <v>0</v>
      </c>
      <c r="AO416" s="10">
        <f t="shared" si="254"/>
        <v>0</v>
      </c>
      <c r="AP416" s="10"/>
      <c r="AR416" s="294">
        <v>301010201</v>
      </c>
      <c r="AS416" s="295" t="s">
        <v>585</v>
      </c>
      <c r="AT416" s="332">
        <f>+AT417+AT419</f>
        <v>250172056.69999999</v>
      </c>
      <c r="AU416" s="4"/>
    </row>
    <row r="417" spans="1:47" x14ac:dyDescent="0.25">
      <c r="A417" s="11">
        <v>3010401</v>
      </c>
      <c r="B417" s="5" t="s">
        <v>616</v>
      </c>
      <c r="C417" s="356">
        <v>231577368.75</v>
      </c>
      <c r="D417" s="6">
        <f>+D418</f>
        <v>500000000</v>
      </c>
      <c r="E417" s="6">
        <f t="shared" si="269"/>
        <v>0</v>
      </c>
      <c r="F417" s="6">
        <f t="shared" si="269"/>
        <v>389324741</v>
      </c>
      <c r="G417" s="6">
        <f t="shared" si="269"/>
        <v>0</v>
      </c>
      <c r="H417" s="6">
        <f t="shared" si="247"/>
        <v>110675259</v>
      </c>
      <c r="I417" s="6">
        <f t="shared" si="269"/>
        <v>21098791</v>
      </c>
      <c r="J417" s="6">
        <f t="shared" si="269"/>
        <v>95675259</v>
      </c>
      <c r="K417" s="6">
        <f t="shared" si="248"/>
        <v>15000000</v>
      </c>
      <c r="L417" s="6">
        <f t="shared" si="269"/>
        <v>46726718</v>
      </c>
      <c r="M417" s="6">
        <f t="shared" si="269"/>
        <v>79575259</v>
      </c>
      <c r="N417" s="6">
        <f t="shared" si="253"/>
        <v>16100000</v>
      </c>
      <c r="O417" s="6">
        <f t="shared" si="269"/>
        <v>18098791</v>
      </c>
      <c r="P417" s="6">
        <f t="shared" si="269"/>
        <v>110675259</v>
      </c>
      <c r="Q417" s="6">
        <f t="shared" si="269"/>
        <v>15000000</v>
      </c>
      <c r="R417" s="6">
        <f t="shared" si="249"/>
        <v>0</v>
      </c>
      <c r="S417" s="6">
        <f t="shared" si="269"/>
        <v>79575259</v>
      </c>
      <c r="T417" s="6">
        <f t="shared" si="269"/>
        <v>0</v>
      </c>
      <c r="U417" s="246">
        <v>30105</v>
      </c>
      <c r="V417" s="385" t="s">
        <v>620</v>
      </c>
      <c r="W417" s="387">
        <v>20000000</v>
      </c>
      <c r="X417" s="387">
        <v>0</v>
      </c>
      <c r="Y417" s="387">
        <v>1572251234</v>
      </c>
      <c r="Z417" s="387">
        <v>0</v>
      </c>
      <c r="AA417" s="387">
        <v>0</v>
      </c>
      <c r="AB417" s="387">
        <v>0</v>
      </c>
      <c r="AC417" s="387">
        <v>1935762978</v>
      </c>
      <c r="AD417" s="387">
        <v>1719061714</v>
      </c>
      <c r="AE417" s="387">
        <v>216701264</v>
      </c>
      <c r="AF417" s="387">
        <v>454047955</v>
      </c>
      <c r="AG417" s="387">
        <v>1265013759</v>
      </c>
      <c r="AH417" s="387">
        <v>1935762978</v>
      </c>
      <c r="AI417" s="387">
        <v>216701264</v>
      </c>
      <c r="AJ417" s="387">
        <v>0</v>
      </c>
      <c r="AK417" s="387">
        <v>0</v>
      </c>
      <c r="AL417" s="278"/>
      <c r="AM417" s="182"/>
      <c r="AN417" s="182"/>
      <c r="AO417" s="182"/>
      <c r="AP417" s="182"/>
      <c r="AR417" s="305">
        <v>30101020101</v>
      </c>
      <c r="AS417" s="297" t="s">
        <v>586</v>
      </c>
      <c r="AT417" s="333">
        <v>150191514.40000001</v>
      </c>
    </row>
    <row r="418" spans="1:47" s="4" customFormat="1" x14ac:dyDescent="0.25">
      <c r="A418" s="14">
        <v>301040101</v>
      </c>
      <c r="B418" s="9" t="s">
        <v>617</v>
      </c>
      <c r="C418" s="341">
        <v>231577368.75</v>
      </c>
      <c r="D418" s="10">
        <f>+D419+D421</f>
        <v>500000000</v>
      </c>
      <c r="E418" s="10">
        <f>+E419+E421</f>
        <v>0</v>
      </c>
      <c r="F418" s="10">
        <f>+F419+F421</f>
        <v>389324741</v>
      </c>
      <c r="G418" s="10">
        <f>+G419+G421</f>
        <v>0</v>
      </c>
      <c r="H418" s="10">
        <f t="shared" si="247"/>
        <v>110675259</v>
      </c>
      <c r="I418" s="10">
        <f>+I419+I421</f>
        <v>21098791</v>
      </c>
      <c r="J418" s="10">
        <f>+J419+J421</f>
        <v>95675259</v>
      </c>
      <c r="K418" s="10">
        <f t="shared" si="248"/>
        <v>15000000</v>
      </c>
      <c r="L418" s="10">
        <f>+L419+L421</f>
        <v>46726718</v>
      </c>
      <c r="M418" s="10">
        <f>+M419+M421</f>
        <v>79575259</v>
      </c>
      <c r="N418" s="10">
        <f t="shared" si="253"/>
        <v>16100000</v>
      </c>
      <c r="O418" s="10">
        <f>+O419+O421</f>
        <v>18098791</v>
      </c>
      <c r="P418" s="10">
        <f>+P419+P421</f>
        <v>110675259</v>
      </c>
      <c r="Q418" s="10">
        <f>+Q419+Q421</f>
        <v>15000000</v>
      </c>
      <c r="R418" s="10">
        <f t="shared" si="249"/>
        <v>0</v>
      </c>
      <c r="S418" s="10">
        <f t="shared" ref="S418:AO452" si="270">+S419+S421</f>
        <v>79575259</v>
      </c>
      <c r="T418" s="10">
        <f t="shared" si="270"/>
        <v>0</v>
      </c>
      <c r="U418" s="246">
        <v>3010501</v>
      </c>
      <c r="V418" s="385" t="s">
        <v>621</v>
      </c>
      <c r="W418" s="387">
        <v>20000000</v>
      </c>
      <c r="X418" s="387">
        <v>0</v>
      </c>
      <c r="Y418" s="387">
        <v>462354200</v>
      </c>
      <c r="Z418" s="387">
        <v>0</v>
      </c>
      <c r="AA418" s="387">
        <v>0</v>
      </c>
      <c r="AB418" s="387">
        <v>0</v>
      </c>
      <c r="AC418" s="387">
        <v>472645800</v>
      </c>
      <c r="AD418" s="387">
        <v>446647624</v>
      </c>
      <c r="AE418" s="387">
        <v>25998176</v>
      </c>
      <c r="AF418" s="387">
        <v>107261538</v>
      </c>
      <c r="AG418" s="387">
        <v>339386086</v>
      </c>
      <c r="AH418" s="387">
        <v>472645800</v>
      </c>
      <c r="AI418" s="387">
        <v>25998176</v>
      </c>
      <c r="AJ418" s="387">
        <v>0</v>
      </c>
      <c r="AK418" s="387">
        <v>0</v>
      </c>
      <c r="AL418" s="278"/>
      <c r="AM418" s="182"/>
      <c r="AN418" s="182"/>
      <c r="AO418" s="182"/>
      <c r="AP418" s="182"/>
      <c r="AQ418"/>
      <c r="AR418" s="305"/>
      <c r="AS418" s="297"/>
      <c r="AT418" s="333"/>
      <c r="AU418" s="281"/>
    </row>
    <row r="419" spans="1:47" s="4" customFormat="1" x14ac:dyDescent="0.25">
      <c r="A419" s="43">
        <v>30104010101</v>
      </c>
      <c r="B419" s="1" t="s">
        <v>618</v>
      </c>
      <c r="C419" s="247">
        <v>71500000</v>
      </c>
      <c r="D419" s="182">
        <v>170000000</v>
      </c>
      <c r="E419" s="182">
        <v>0</v>
      </c>
      <c r="F419" s="182">
        <v>170000000</v>
      </c>
      <c r="G419" s="182">
        <v>0</v>
      </c>
      <c r="H419" s="182">
        <f t="shared" si="247"/>
        <v>0</v>
      </c>
      <c r="I419" s="182">
        <v>0</v>
      </c>
      <c r="J419" s="182">
        <v>0</v>
      </c>
      <c r="K419" s="182">
        <f t="shared" si="248"/>
        <v>0</v>
      </c>
      <c r="L419" s="182">
        <v>0</v>
      </c>
      <c r="M419" s="182">
        <v>0</v>
      </c>
      <c r="N419" s="182">
        <f t="shared" si="253"/>
        <v>0</v>
      </c>
      <c r="O419" s="182">
        <v>0</v>
      </c>
      <c r="P419" s="182">
        <v>0</v>
      </c>
      <c r="Q419" s="182">
        <f t="shared" si="255"/>
        <v>0</v>
      </c>
      <c r="R419" s="182">
        <f t="shared" si="249"/>
        <v>0</v>
      </c>
      <c r="S419" s="182">
        <f t="shared" si="250"/>
        <v>0</v>
      </c>
      <c r="T419"/>
      <c r="U419" s="246">
        <v>301050101</v>
      </c>
      <c r="V419" s="385" t="s">
        <v>622</v>
      </c>
      <c r="W419" s="387">
        <v>20000000</v>
      </c>
      <c r="X419" s="387">
        <v>0</v>
      </c>
      <c r="Y419" s="387">
        <v>462354200</v>
      </c>
      <c r="Z419" s="387">
        <v>0</v>
      </c>
      <c r="AA419" s="387">
        <v>0</v>
      </c>
      <c r="AB419" s="387">
        <v>0</v>
      </c>
      <c r="AC419" s="387">
        <v>472645800</v>
      </c>
      <c r="AD419" s="387">
        <v>446647624</v>
      </c>
      <c r="AE419" s="387">
        <v>25998176</v>
      </c>
      <c r="AF419" s="387">
        <v>107261538</v>
      </c>
      <c r="AG419" s="387">
        <v>339386086</v>
      </c>
      <c r="AH419" s="387">
        <v>472645800</v>
      </c>
      <c r="AI419" s="387">
        <v>25998176</v>
      </c>
      <c r="AJ419" s="387">
        <v>0</v>
      </c>
      <c r="AK419" s="387">
        <v>0</v>
      </c>
      <c r="AL419" s="278"/>
      <c r="AM419" s="182"/>
      <c r="AN419" s="182"/>
      <c r="AO419" s="182"/>
      <c r="AP419" s="182"/>
      <c r="AR419" s="304">
        <v>30101020103</v>
      </c>
      <c r="AS419" s="297" t="s">
        <v>588</v>
      </c>
      <c r="AT419" s="333">
        <v>99980542.299999997</v>
      </c>
    </row>
    <row r="420" spans="1:47" x14ac:dyDescent="0.25">
      <c r="A420" s="44">
        <v>30104010102</v>
      </c>
      <c r="B420" s="282" t="s">
        <v>1759</v>
      </c>
      <c r="C420" s="247">
        <v>75982471</v>
      </c>
      <c r="D420" s="247"/>
      <c r="E420" s="247"/>
      <c r="F420" s="247"/>
      <c r="G420" s="247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  <c r="T420" s="281"/>
      <c r="U420" s="246">
        <v>302</v>
      </c>
      <c r="V420" s="385" t="s">
        <v>623</v>
      </c>
      <c r="W420" s="387">
        <v>3903192493</v>
      </c>
      <c r="X420" s="387">
        <v>0</v>
      </c>
      <c r="Y420" s="387">
        <v>225354200</v>
      </c>
      <c r="Z420" s="387">
        <v>0</v>
      </c>
      <c r="AA420" s="387">
        <v>0</v>
      </c>
      <c r="AB420" s="387">
        <v>0</v>
      </c>
      <c r="AC420" s="387">
        <v>74645800</v>
      </c>
      <c r="AD420" s="387">
        <v>48717470</v>
      </c>
      <c r="AE420" s="387">
        <v>25928330</v>
      </c>
      <c r="AF420" s="387">
        <v>7779000</v>
      </c>
      <c r="AG420" s="387">
        <v>40938470</v>
      </c>
      <c r="AH420" s="387">
        <v>74645800</v>
      </c>
      <c r="AI420" s="387">
        <v>25928330</v>
      </c>
      <c r="AJ420" s="387">
        <v>0</v>
      </c>
      <c r="AK420" s="387">
        <v>0</v>
      </c>
      <c r="AL420" s="10"/>
      <c r="AM420" s="10">
        <f t="shared" si="256"/>
        <v>0</v>
      </c>
      <c r="AN420" s="10">
        <f t="shared" si="256"/>
        <v>0</v>
      </c>
      <c r="AO420" s="10">
        <f t="shared" si="256"/>
        <v>0</v>
      </c>
      <c r="AP420" s="10"/>
      <c r="AR420" s="294">
        <v>301010202</v>
      </c>
      <c r="AS420" s="295" t="s">
        <v>589</v>
      </c>
      <c r="AT420" s="332">
        <f t="shared" ref="AT420" si="271">+AT421+AT422</f>
        <v>112374834</v>
      </c>
      <c r="AU420" s="4"/>
    </row>
    <row r="421" spans="1:47" x14ac:dyDescent="0.25">
      <c r="A421" s="45">
        <v>30104010103</v>
      </c>
      <c r="B421" s="1" t="s">
        <v>619</v>
      </c>
      <c r="C421" s="247">
        <v>84094897.75</v>
      </c>
      <c r="D421" s="182">
        <v>330000000</v>
      </c>
      <c r="E421" s="182">
        <v>0</v>
      </c>
      <c r="F421" s="182">
        <v>219324741</v>
      </c>
      <c r="G421" s="182">
        <v>0</v>
      </c>
      <c r="H421" s="182">
        <f t="shared" si="247"/>
        <v>110675259</v>
      </c>
      <c r="I421" s="182">
        <v>21098791</v>
      </c>
      <c r="J421" s="182">
        <v>95675259</v>
      </c>
      <c r="K421" s="182">
        <f t="shared" si="248"/>
        <v>15000000</v>
      </c>
      <c r="L421" s="182">
        <v>46726718</v>
      </c>
      <c r="M421" s="182">
        <v>79575259</v>
      </c>
      <c r="N421" s="182">
        <f t="shared" si="253"/>
        <v>16100000</v>
      </c>
      <c r="O421" s="182">
        <v>18098791</v>
      </c>
      <c r="P421" s="182">
        <v>110675259</v>
      </c>
      <c r="Q421" s="182">
        <f t="shared" si="255"/>
        <v>15000000</v>
      </c>
      <c r="R421" s="182">
        <f t="shared" si="249"/>
        <v>0</v>
      </c>
      <c r="S421" s="182">
        <f t="shared" si="250"/>
        <v>79575259</v>
      </c>
      <c r="U421" s="246">
        <v>30201</v>
      </c>
      <c r="V421" s="385" t="s">
        <v>624</v>
      </c>
      <c r="W421" s="387">
        <v>3508014212</v>
      </c>
      <c r="X421" s="387">
        <v>0</v>
      </c>
      <c r="Y421" s="387">
        <v>50000000</v>
      </c>
      <c r="Z421" s="387">
        <v>0</v>
      </c>
      <c r="AA421" s="387">
        <v>0</v>
      </c>
      <c r="AB421" s="387">
        <v>0</v>
      </c>
      <c r="AC421" s="387">
        <v>0</v>
      </c>
      <c r="AD421" s="387">
        <v>0</v>
      </c>
      <c r="AE421" s="387">
        <v>0</v>
      </c>
      <c r="AF421" s="387">
        <v>0</v>
      </c>
      <c r="AG421" s="387">
        <v>0</v>
      </c>
      <c r="AH421" s="387">
        <v>0</v>
      </c>
      <c r="AI421" s="387">
        <v>0</v>
      </c>
      <c r="AJ421" s="387">
        <v>0</v>
      </c>
      <c r="AK421" s="387">
        <v>0</v>
      </c>
      <c r="AL421" s="278"/>
      <c r="AM421" s="182"/>
      <c r="AN421" s="182"/>
      <c r="AO421" s="182"/>
      <c r="AP421" s="182"/>
      <c r="AR421" s="305">
        <v>30101020201</v>
      </c>
      <c r="AS421" s="297" t="s">
        <v>590</v>
      </c>
      <c r="AT421" s="333">
        <v>72374834</v>
      </c>
    </row>
    <row r="422" spans="1:47" x14ac:dyDescent="0.25">
      <c r="A422" s="11">
        <v>30105</v>
      </c>
      <c r="B422" s="5" t="s">
        <v>620</v>
      </c>
      <c r="C422" s="356"/>
      <c r="D422" s="6">
        <f>+D423</f>
        <v>20000000</v>
      </c>
      <c r="E422" s="6">
        <f t="shared" ref="E422:AO457" si="272">+E423</f>
        <v>0</v>
      </c>
      <c r="F422" s="6">
        <f t="shared" si="272"/>
        <v>20000000</v>
      </c>
      <c r="G422" s="6">
        <f t="shared" si="272"/>
        <v>0</v>
      </c>
      <c r="H422" s="6">
        <f t="shared" si="247"/>
        <v>0</v>
      </c>
      <c r="I422" s="6">
        <f t="shared" si="272"/>
        <v>0</v>
      </c>
      <c r="J422" s="6">
        <f t="shared" si="272"/>
        <v>0</v>
      </c>
      <c r="K422" s="6">
        <f t="shared" si="248"/>
        <v>0</v>
      </c>
      <c r="L422" s="6">
        <f t="shared" si="272"/>
        <v>0</v>
      </c>
      <c r="M422" s="6">
        <f t="shared" si="272"/>
        <v>0</v>
      </c>
      <c r="N422" s="6">
        <f t="shared" si="253"/>
        <v>0</v>
      </c>
      <c r="O422" s="6">
        <f t="shared" si="272"/>
        <v>0</v>
      </c>
      <c r="P422" s="6">
        <f t="shared" si="272"/>
        <v>0</v>
      </c>
      <c r="Q422" s="6">
        <f t="shared" si="272"/>
        <v>0</v>
      </c>
      <c r="R422" s="6">
        <f t="shared" si="249"/>
        <v>0</v>
      </c>
      <c r="S422" s="6">
        <f t="shared" si="272"/>
        <v>0</v>
      </c>
      <c r="T422" s="6">
        <f t="shared" si="272"/>
        <v>0</v>
      </c>
      <c r="U422" s="246">
        <v>3020101</v>
      </c>
      <c r="V422" s="385" t="s">
        <v>625</v>
      </c>
      <c r="W422" s="387">
        <v>935000000</v>
      </c>
      <c r="X422" s="387">
        <v>0</v>
      </c>
      <c r="Y422" s="387">
        <v>50000000</v>
      </c>
      <c r="Z422" s="387">
        <v>0</v>
      </c>
      <c r="AA422" s="387">
        <v>0</v>
      </c>
      <c r="AB422" s="387">
        <v>0</v>
      </c>
      <c r="AC422" s="387">
        <v>0</v>
      </c>
      <c r="AD422" s="387">
        <v>0</v>
      </c>
      <c r="AE422" s="387">
        <v>0</v>
      </c>
      <c r="AF422" s="387">
        <v>0</v>
      </c>
      <c r="AG422" s="387">
        <v>0</v>
      </c>
      <c r="AH422" s="387">
        <v>0</v>
      </c>
      <c r="AI422" s="387">
        <v>0</v>
      </c>
      <c r="AJ422" s="387">
        <v>0</v>
      </c>
      <c r="AK422" s="387">
        <v>0</v>
      </c>
      <c r="AL422" s="278"/>
      <c r="AM422" s="247"/>
      <c r="AN422" s="247"/>
      <c r="AO422" s="247"/>
      <c r="AP422" s="247"/>
      <c r="AQ422" s="281"/>
      <c r="AR422" s="306">
        <v>30101020202</v>
      </c>
      <c r="AS422" s="307" t="s">
        <v>1755</v>
      </c>
      <c r="AT422" s="334">
        <v>40000000</v>
      </c>
      <c r="AU422" s="4"/>
    </row>
    <row r="423" spans="1:47" s="4" customFormat="1" x14ac:dyDescent="0.25">
      <c r="A423" s="14">
        <v>3010501</v>
      </c>
      <c r="B423" s="9" t="s">
        <v>621</v>
      </c>
      <c r="C423" s="341"/>
      <c r="D423" s="10">
        <f>+D424</f>
        <v>20000000</v>
      </c>
      <c r="E423" s="10">
        <f t="shared" si="272"/>
        <v>0</v>
      </c>
      <c r="F423" s="10">
        <f t="shared" si="272"/>
        <v>20000000</v>
      </c>
      <c r="G423" s="10">
        <f t="shared" si="272"/>
        <v>0</v>
      </c>
      <c r="H423" s="10">
        <f t="shared" si="247"/>
        <v>0</v>
      </c>
      <c r="I423" s="10">
        <f t="shared" si="272"/>
        <v>0</v>
      </c>
      <c r="J423" s="10">
        <f t="shared" si="272"/>
        <v>0</v>
      </c>
      <c r="K423" s="10">
        <f t="shared" si="248"/>
        <v>0</v>
      </c>
      <c r="L423" s="10">
        <f t="shared" si="272"/>
        <v>0</v>
      </c>
      <c r="M423" s="10">
        <f t="shared" si="272"/>
        <v>0</v>
      </c>
      <c r="N423" s="10">
        <f t="shared" si="253"/>
        <v>0</v>
      </c>
      <c r="O423" s="10">
        <f t="shared" si="272"/>
        <v>0</v>
      </c>
      <c r="P423" s="10">
        <f t="shared" si="272"/>
        <v>0</v>
      </c>
      <c r="Q423" s="10">
        <f t="shared" si="272"/>
        <v>0</v>
      </c>
      <c r="R423" s="10">
        <f t="shared" si="249"/>
        <v>0</v>
      </c>
      <c r="S423" s="10">
        <f t="shared" si="272"/>
        <v>0</v>
      </c>
      <c r="T423" s="10">
        <f t="shared" si="272"/>
        <v>0</v>
      </c>
      <c r="U423" s="246">
        <v>302010101</v>
      </c>
      <c r="V423" s="385" t="s">
        <v>626</v>
      </c>
      <c r="W423" s="387">
        <v>935000000</v>
      </c>
      <c r="X423" s="387">
        <v>0</v>
      </c>
      <c r="Y423" s="387">
        <v>125354200</v>
      </c>
      <c r="Z423" s="387">
        <v>0</v>
      </c>
      <c r="AA423" s="387">
        <v>0</v>
      </c>
      <c r="AB423" s="387">
        <v>0</v>
      </c>
      <c r="AC423" s="387">
        <v>74645800</v>
      </c>
      <c r="AD423" s="387">
        <v>48717470</v>
      </c>
      <c r="AE423" s="387">
        <v>25928330</v>
      </c>
      <c r="AF423" s="387">
        <v>7779000</v>
      </c>
      <c r="AG423" s="387">
        <v>40938470</v>
      </c>
      <c r="AH423" s="387">
        <v>74645800</v>
      </c>
      <c r="AI423" s="387">
        <v>25928330</v>
      </c>
      <c r="AJ423" s="387">
        <v>0</v>
      </c>
      <c r="AK423" s="387">
        <v>0</v>
      </c>
      <c r="AL423" s="278"/>
      <c r="AM423" s="182"/>
      <c r="AN423" s="182"/>
      <c r="AO423" s="182"/>
      <c r="AP423" s="182"/>
      <c r="AR423" s="347"/>
      <c r="AS423" s="348"/>
      <c r="AT423" s="349"/>
      <c r="AU423" s="339"/>
    </row>
    <row r="424" spans="1:47" x14ac:dyDescent="0.25">
      <c r="A424" s="43">
        <v>301050101</v>
      </c>
      <c r="B424" s="1" t="s">
        <v>622</v>
      </c>
      <c r="C424" s="247"/>
      <c r="D424" s="182">
        <v>20000000</v>
      </c>
      <c r="E424" s="182">
        <v>0</v>
      </c>
      <c r="F424" s="182">
        <v>20000000</v>
      </c>
      <c r="G424" s="182">
        <v>0</v>
      </c>
      <c r="H424" s="182">
        <f t="shared" si="247"/>
        <v>0</v>
      </c>
      <c r="I424" s="182">
        <v>0</v>
      </c>
      <c r="J424" s="182">
        <v>0</v>
      </c>
      <c r="K424" s="182">
        <f t="shared" si="248"/>
        <v>0</v>
      </c>
      <c r="L424" s="182">
        <v>0</v>
      </c>
      <c r="M424" s="182">
        <v>0</v>
      </c>
      <c r="N424" s="182">
        <f t="shared" si="253"/>
        <v>0</v>
      </c>
      <c r="O424" s="182">
        <v>0</v>
      </c>
      <c r="P424" s="182">
        <v>0</v>
      </c>
      <c r="Q424" s="182">
        <f t="shared" si="255"/>
        <v>0</v>
      </c>
      <c r="R424" s="182">
        <f t="shared" si="249"/>
        <v>0</v>
      </c>
      <c r="S424" s="182">
        <f t="shared" si="250"/>
        <v>0</v>
      </c>
      <c r="U424" s="246">
        <v>30201010101</v>
      </c>
      <c r="V424" s="385" t="s">
        <v>627</v>
      </c>
      <c r="W424" s="387">
        <v>300000000</v>
      </c>
      <c r="X424" s="387">
        <v>0</v>
      </c>
      <c r="Y424" s="387">
        <v>237000000</v>
      </c>
      <c r="Z424" s="387">
        <v>0</v>
      </c>
      <c r="AA424" s="387">
        <v>0</v>
      </c>
      <c r="AB424" s="387">
        <v>0</v>
      </c>
      <c r="AC424" s="387">
        <v>398000000</v>
      </c>
      <c r="AD424" s="387">
        <v>397930154</v>
      </c>
      <c r="AE424" s="387">
        <v>69846</v>
      </c>
      <c r="AF424" s="387">
        <v>99482538</v>
      </c>
      <c r="AG424" s="387">
        <v>298447616</v>
      </c>
      <c r="AH424" s="387">
        <v>398000000</v>
      </c>
      <c r="AI424" s="387">
        <v>69846</v>
      </c>
      <c r="AJ424" s="387">
        <v>0</v>
      </c>
      <c r="AK424" s="387">
        <v>0</v>
      </c>
      <c r="AL424" s="6"/>
      <c r="AM424" s="6"/>
      <c r="AN424" s="6"/>
      <c r="AO424" s="6"/>
      <c r="AP424" s="6"/>
      <c r="AQ424" s="4"/>
      <c r="AR424" s="294">
        <v>301010203</v>
      </c>
      <c r="AS424" s="295" t="s">
        <v>1756</v>
      </c>
      <c r="AT424" s="332">
        <f t="shared" ref="AT424" si="273">+AT425</f>
        <v>1239396</v>
      </c>
      <c r="AU424" s="4"/>
    </row>
    <row r="425" spans="1:47" x14ac:dyDescent="0.25">
      <c r="A425" s="11">
        <v>302</v>
      </c>
      <c r="B425" s="5" t="s">
        <v>623</v>
      </c>
      <c r="C425" s="356">
        <v>7193302454.3500004</v>
      </c>
      <c r="D425" s="6">
        <f>+D426+D524+D533</f>
        <v>8773077896</v>
      </c>
      <c r="E425" s="6">
        <f>+E426+E524+E533</f>
        <v>0</v>
      </c>
      <c r="F425" s="6">
        <f>+F426+F524+F533</f>
        <v>4741412126.04</v>
      </c>
      <c r="G425" s="6">
        <f>+G426+G524+G533</f>
        <v>1200000000</v>
      </c>
      <c r="H425" s="6">
        <f t="shared" si="247"/>
        <v>5231665769.96</v>
      </c>
      <c r="I425" s="6">
        <f>+I426+I524+I533</f>
        <v>1546348592</v>
      </c>
      <c r="J425" s="6">
        <f>+J426+J524+J533</f>
        <v>3937648775.8900003</v>
      </c>
      <c r="K425" s="6">
        <f t="shared" si="248"/>
        <v>1294016994.0699997</v>
      </c>
      <c r="L425" s="6">
        <f>+L426+L524+L533</f>
        <v>298417335.96000004</v>
      </c>
      <c r="M425" s="6">
        <f>+M426+M524+M533</f>
        <v>1266292206</v>
      </c>
      <c r="N425" s="6">
        <f t="shared" si="253"/>
        <v>2671356569.8900003</v>
      </c>
      <c r="O425" s="6">
        <f>+O426+O524+O533</f>
        <v>23712708</v>
      </c>
      <c r="P425" s="6">
        <f>+P426+P524+P533</f>
        <v>5231665769.96</v>
      </c>
      <c r="Q425" s="6">
        <f>+Q426+Q524+Q533</f>
        <v>1294016994.0699999</v>
      </c>
      <c r="R425" s="6">
        <f t="shared" si="249"/>
        <v>0</v>
      </c>
      <c r="S425" s="6">
        <f t="shared" ref="S425:AO459" si="274">+S426+S524+S533</f>
        <v>1266292206</v>
      </c>
      <c r="T425" s="6">
        <f t="shared" si="274"/>
        <v>0</v>
      </c>
      <c r="U425" s="246">
        <v>3020101010101</v>
      </c>
      <c r="V425" s="385" t="s">
        <v>628</v>
      </c>
      <c r="W425" s="387">
        <v>50000000</v>
      </c>
      <c r="X425" s="387">
        <v>0</v>
      </c>
      <c r="Y425" s="387">
        <v>150000000</v>
      </c>
      <c r="Z425" s="387">
        <v>0</v>
      </c>
      <c r="AA425" s="387">
        <v>0</v>
      </c>
      <c r="AB425" s="387">
        <v>0</v>
      </c>
      <c r="AC425" s="387">
        <v>0</v>
      </c>
      <c r="AD425" s="387">
        <v>0</v>
      </c>
      <c r="AE425" s="387">
        <v>0</v>
      </c>
      <c r="AF425" s="387">
        <v>0</v>
      </c>
      <c r="AG425" s="387">
        <v>0</v>
      </c>
      <c r="AH425" s="387">
        <v>0</v>
      </c>
      <c r="AI425" s="387">
        <v>0</v>
      </c>
      <c r="AJ425" s="387">
        <v>0</v>
      </c>
      <c r="AK425" s="387">
        <v>0</v>
      </c>
      <c r="AL425" s="278"/>
      <c r="AM425" s="247"/>
      <c r="AN425" s="247"/>
      <c r="AO425" s="247"/>
      <c r="AP425" s="247"/>
      <c r="AQ425" s="4"/>
      <c r="AR425" s="306">
        <v>30101020302</v>
      </c>
      <c r="AS425" s="307" t="s">
        <v>1757</v>
      </c>
      <c r="AT425" s="334">
        <v>1239396</v>
      </c>
      <c r="AU425" s="4"/>
    </row>
    <row r="426" spans="1:47" x14ac:dyDescent="0.25">
      <c r="A426" s="11">
        <v>30201</v>
      </c>
      <c r="B426" s="5" t="s">
        <v>624</v>
      </c>
      <c r="C426" s="356">
        <v>6643446362</v>
      </c>
      <c r="D426" s="6">
        <f>+D427+D476+D488+D507</f>
        <v>8377899615</v>
      </c>
      <c r="E426" s="6">
        <f>+E427+E476+E488+E507</f>
        <v>0</v>
      </c>
      <c r="F426" s="6">
        <f>+F427+F476+F488+F507</f>
        <v>4603233845.04</v>
      </c>
      <c r="G426" s="6">
        <f>+G427+G476+G488+G507</f>
        <v>1200000000</v>
      </c>
      <c r="H426" s="6">
        <f t="shared" si="247"/>
        <v>4974665769.96</v>
      </c>
      <c r="I426" s="6">
        <f>+I427+I476+I488+I507</f>
        <v>1530706144</v>
      </c>
      <c r="J426" s="6">
        <f>+J427+J476+J488+J507</f>
        <v>3882206327.8900003</v>
      </c>
      <c r="K426" s="6">
        <f t="shared" si="248"/>
        <v>1092459442.0699997</v>
      </c>
      <c r="L426" s="6">
        <f>+L427+L476+L488+L507</f>
        <v>292873971.96000004</v>
      </c>
      <c r="M426" s="6">
        <f>+M427+M476+M488+M507</f>
        <v>1234849758</v>
      </c>
      <c r="N426" s="6">
        <f t="shared" si="253"/>
        <v>2647356569.8900003</v>
      </c>
      <c r="O426" s="6">
        <f>+O427+O476+O488+O507</f>
        <v>23712708</v>
      </c>
      <c r="P426" s="6">
        <f>+P427+P476+P488+P507</f>
        <v>4974665769.96</v>
      </c>
      <c r="Q426" s="6">
        <f>+Q427+Q476+Q488+Q507</f>
        <v>1092459442.0699999</v>
      </c>
      <c r="R426" s="6">
        <f t="shared" si="249"/>
        <v>0</v>
      </c>
      <c r="S426" s="6">
        <f t="shared" ref="S426:AO460" si="275">+S427+S476+S488+S507</f>
        <v>1234849758</v>
      </c>
      <c r="T426" s="6">
        <f t="shared" si="275"/>
        <v>0</v>
      </c>
      <c r="U426" s="246">
        <v>3020101010102</v>
      </c>
      <c r="V426" s="385" t="s">
        <v>629</v>
      </c>
      <c r="W426" s="387">
        <v>50000000</v>
      </c>
      <c r="X426" s="387">
        <v>0</v>
      </c>
      <c r="Y426" s="387">
        <v>87000000</v>
      </c>
      <c r="Z426" s="387">
        <v>0</v>
      </c>
      <c r="AA426" s="387">
        <v>0</v>
      </c>
      <c r="AB426" s="387">
        <v>0</v>
      </c>
      <c r="AC426" s="387">
        <v>48000000</v>
      </c>
      <c r="AD426" s="387">
        <v>47930154</v>
      </c>
      <c r="AE426" s="387">
        <v>69846</v>
      </c>
      <c r="AF426" s="387">
        <v>47930154</v>
      </c>
      <c r="AG426" s="387">
        <v>0</v>
      </c>
      <c r="AH426" s="387">
        <v>48000000</v>
      </c>
      <c r="AI426" s="387">
        <v>69846</v>
      </c>
      <c r="AJ426" s="387">
        <v>0</v>
      </c>
      <c r="AK426" s="387">
        <v>0</v>
      </c>
      <c r="AL426" s="6"/>
      <c r="AM426" s="6">
        <f t="shared" si="257"/>
        <v>0</v>
      </c>
      <c r="AN426" s="6">
        <f t="shared" si="257"/>
        <v>0</v>
      </c>
      <c r="AO426" s="6">
        <f t="shared" si="257"/>
        <v>0</v>
      </c>
      <c r="AP426" s="6"/>
      <c r="AQ426" s="4"/>
      <c r="AR426" s="292">
        <v>30102</v>
      </c>
      <c r="AS426" s="293" t="s">
        <v>592</v>
      </c>
      <c r="AT426" s="331">
        <f t="shared" ref="AT426" si="276">+AT427</f>
        <v>2827889153.4200001</v>
      </c>
      <c r="AU426" s="4"/>
    </row>
    <row r="427" spans="1:47" s="4" customFormat="1" x14ac:dyDescent="0.25">
      <c r="A427" s="11">
        <v>3020101</v>
      </c>
      <c r="B427" s="5" t="s">
        <v>625</v>
      </c>
      <c r="C427" s="356">
        <v>5596966757</v>
      </c>
      <c r="D427" s="6">
        <f>+D428</f>
        <v>5804885403</v>
      </c>
      <c r="E427" s="6">
        <f t="shared" ref="E427:AO461" si="277">+E428</f>
        <v>0</v>
      </c>
      <c r="F427" s="6">
        <f t="shared" si="277"/>
        <v>3493336811.04</v>
      </c>
      <c r="G427" s="6">
        <f t="shared" si="277"/>
        <v>1200000000</v>
      </c>
      <c r="H427" s="6">
        <f t="shared" si="247"/>
        <v>3511548591.96</v>
      </c>
      <c r="I427" s="6">
        <f t="shared" si="277"/>
        <v>1228468544</v>
      </c>
      <c r="J427" s="6">
        <f t="shared" si="277"/>
        <v>3151608827.8900003</v>
      </c>
      <c r="K427" s="6">
        <f t="shared" si="248"/>
        <v>359939764.06999969</v>
      </c>
      <c r="L427" s="6">
        <f t="shared" si="277"/>
        <v>213704429.96000001</v>
      </c>
      <c r="M427" s="6">
        <f t="shared" si="277"/>
        <v>987200883</v>
      </c>
      <c r="N427" s="6">
        <f t="shared" si="253"/>
        <v>2164407944.8900003</v>
      </c>
      <c r="O427" s="6">
        <f t="shared" si="277"/>
        <v>23712708</v>
      </c>
      <c r="P427" s="6">
        <f t="shared" si="277"/>
        <v>3511548591.96</v>
      </c>
      <c r="Q427" s="6">
        <f t="shared" si="277"/>
        <v>359939764.06999993</v>
      </c>
      <c r="R427" s="6">
        <f t="shared" si="249"/>
        <v>0</v>
      </c>
      <c r="S427" s="6">
        <f t="shared" si="277"/>
        <v>987200883</v>
      </c>
      <c r="T427" s="6">
        <f t="shared" si="277"/>
        <v>0</v>
      </c>
      <c r="U427" s="246">
        <v>3020101010103</v>
      </c>
      <c r="V427" s="385" t="s">
        <v>630</v>
      </c>
      <c r="W427" s="387">
        <v>200000000</v>
      </c>
      <c r="X427" s="387">
        <v>0</v>
      </c>
      <c r="Y427" s="387">
        <v>0</v>
      </c>
      <c r="Z427" s="387">
        <v>0</v>
      </c>
      <c r="AA427" s="387">
        <v>0</v>
      </c>
      <c r="AB427" s="387">
        <v>0</v>
      </c>
      <c r="AC427" s="387">
        <v>350000000</v>
      </c>
      <c r="AD427" s="387">
        <v>350000000</v>
      </c>
      <c r="AE427" s="387">
        <v>0</v>
      </c>
      <c r="AF427" s="387">
        <v>51552384</v>
      </c>
      <c r="AG427" s="387">
        <v>298447616</v>
      </c>
      <c r="AH427" s="387">
        <v>350000000</v>
      </c>
      <c r="AI427" s="387">
        <v>0</v>
      </c>
      <c r="AJ427" s="387">
        <v>0</v>
      </c>
      <c r="AK427" s="387">
        <v>0</v>
      </c>
      <c r="AL427" s="6"/>
      <c r="AM427" s="6">
        <f t="shared" si="258"/>
        <v>0</v>
      </c>
      <c r="AN427" s="6">
        <f t="shared" si="258"/>
        <v>0</v>
      </c>
      <c r="AO427" s="6">
        <f t="shared" si="258"/>
        <v>0</v>
      </c>
      <c r="AP427" s="6"/>
      <c r="AR427" s="292">
        <v>3010201</v>
      </c>
      <c r="AS427" s="293" t="s">
        <v>593</v>
      </c>
      <c r="AT427" s="331">
        <f t="shared" ref="AT427" si="278">+AT428+AT435</f>
        <v>2827889153.4200001</v>
      </c>
    </row>
    <row r="428" spans="1:47" x14ac:dyDescent="0.25">
      <c r="A428" s="14">
        <v>302010101</v>
      </c>
      <c r="B428" s="9" t="s">
        <v>626</v>
      </c>
      <c r="C428" s="341">
        <v>5596966757</v>
      </c>
      <c r="D428" s="10">
        <f>+D429+D433+D437+D441+D445+D449+D453+D457+D461+D464+D468+D472+D475</f>
        <v>5804885403</v>
      </c>
      <c r="E428" s="10">
        <f>+E429+E433+E437+E441+E445+E449+E453+E457+E461+E464+E468+E472+E475</f>
        <v>0</v>
      </c>
      <c r="F428" s="10">
        <f>+F429+F433+F437+F441+F445+F449+F453+F457+F461+F464+F468+F472+F475</f>
        <v>3493336811.04</v>
      </c>
      <c r="G428" s="10">
        <f>+G429+G433+G437+G441+G445+G449+G453+G457+G461+G464+G468+G472+G475</f>
        <v>1200000000</v>
      </c>
      <c r="H428" s="10">
        <f t="shared" si="247"/>
        <v>3511548591.96</v>
      </c>
      <c r="I428" s="10">
        <f>+I429+I433+I437+I441+I445+I449+I453+I457+I461+I464+I468+I472+I475</f>
        <v>1228468544</v>
      </c>
      <c r="J428" s="10">
        <f>+J429+J433+J437+J441+J445+J449+J453+J457+J461+J464+J468+J472+J475</f>
        <v>3151608827.8900003</v>
      </c>
      <c r="K428" s="10">
        <f t="shared" si="248"/>
        <v>359939764.06999969</v>
      </c>
      <c r="L428" s="10">
        <f>+L429+L433+L437+L441+L445+L449+L453+L457+L461+L464+L468+L472+L475</f>
        <v>213704429.96000001</v>
      </c>
      <c r="M428" s="10">
        <f>+M429+M433+M437+M441+M445+M449+M453+M457+M461+M464+M468+M472+M475</f>
        <v>987200883</v>
      </c>
      <c r="N428" s="10">
        <f t="shared" si="253"/>
        <v>2164407944.8900003</v>
      </c>
      <c r="O428" s="10">
        <f>+O429+O433+O437+O441+O445+O449+O453+O457+O461+O464+O468+O472+O475</f>
        <v>23712708</v>
      </c>
      <c r="P428" s="10">
        <f>+P429+P433+P437+P441+P445+P449+P453+P457+P461+P464+P468+P472+P475</f>
        <v>3511548591.96</v>
      </c>
      <c r="Q428" s="10">
        <f>+Q429+Q433+Q437+Q441+Q445+Q449+Q453+Q457+Q461+Q464+Q468+Q472+Q475</f>
        <v>359939764.06999993</v>
      </c>
      <c r="R428" s="10">
        <f t="shared" si="249"/>
        <v>0</v>
      </c>
      <c r="S428" s="10">
        <f t="shared" ref="S428:AO462" si="279">+S429+S433+S437+S441+S445+S449+S453+S457+S461+S464+S468+S472+S475</f>
        <v>987200883</v>
      </c>
      <c r="T428" s="10">
        <f t="shared" si="279"/>
        <v>0</v>
      </c>
      <c r="U428" s="246">
        <v>30201010102</v>
      </c>
      <c r="V428" s="385" t="s">
        <v>631</v>
      </c>
      <c r="W428" s="387">
        <v>635000000</v>
      </c>
      <c r="X428" s="387">
        <v>0</v>
      </c>
      <c r="Y428" s="387">
        <v>1456814116</v>
      </c>
      <c r="Z428" s="387">
        <v>0</v>
      </c>
      <c r="AA428" s="387">
        <v>0</v>
      </c>
      <c r="AB428" s="387">
        <v>1200000000</v>
      </c>
      <c r="AC428" s="387">
        <v>1583185884</v>
      </c>
      <c r="AD428" s="387">
        <v>1538860865.9300001</v>
      </c>
      <c r="AE428" s="387">
        <v>44325018.069999933</v>
      </c>
      <c r="AF428" s="387">
        <v>482078416</v>
      </c>
      <c r="AG428" s="387">
        <v>1257032449.9300001</v>
      </c>
      <c r="AH428" s="387">
        <v>1583185884</v>
      </c>
      <c r="AI428" s="387">
        <v>44325018.069999933</v>
      </c>
      <c r="AJ428" s="387">
        <v>0</v>
      </c>
      <c r="AK428" s="387">
        <v>0</v>
      </c>
      <c r="AL428" s="10"/>
      <c r="AM428" s="10">
        <f t="shared" si="259"/>
        <v>0</v>
      </c>
      <c r="AN428" s="10">
        <f t="shared" si="259"/>
        <v>0</v>
      </c>
      <c r="AO428" s="10">
        <f t="shared" si="259"/>
        <v>0</v>
      </c>
      <c r="AP428" s="10"/>
      <c r="AQ428" s="4"/>
      <c r="AR428" s="292">
        <v>301020101</v>
      </c>
      <c r="AS428" s="293" t="s">
        <v>594</v>
      </c>
      <c r="AT428" s="331">
        <f t="shared" ref="AT428" si="280">+AT429+AT433</f>
        <v>2551657120.4200001</v>
      </c>
      <c r="AU428" s="4"/>
    </row>
    <row r="429" spans="1:47" s="4" customFormat="1" x14ac:dyDescent="0.25">
      <c r="A429" s="14">
        <v>30201010101</v>
      </c>
      <c r="B429" s="9" t="s">
        <v>627</v>
      </c>
      <c r="C429" s="341">
        <v>132113100</v>
      </c>
      <c r="D429" s="10">
        <f>+D430+D431+D432</f>
        <v>300000000</v>
      </c>
      <c r="E429" s="10">
        <f t="shared" ref="E429:AO463" si="281">+E430+E431+E432</f>
        <v>0</v>
      </c>
      <c r="F429" s="10">
        <f t="shared" si="281"/>
        <v>225354200</v>
      </c>
      <c r="G429" s="10">
        <f t="shared" si="281"/>
        <v>0</v>
      </c>
      <c r="H429" s="10">
        <f t="shared" si="247"/>
        <v>74645800</v>
      </c>
      <c r="I429" s="10">
        <f t="shared" si="281"/>
        <v>1164961</v>
      </c>
      <c r="J429" s="10">
        <f t="shared" si="281"/>
        <v>48717470</v>
      </c>
      <c r="K429" s="10">
        <f t="shared" si="248"/>
        <v>25928330</v>
      </c>
      <c r="L429" s="10">
        <f t="shared" si="281"/>
        <v>6479000</v>
      </c>
      <c r="M429" s="10">
        <f t="shared" si="281"/>
        <v>7779000</v>
      </c>
      <c r="N429" s="10">
        <f t="shared" si="253"/>
        <v>40938470</v>
      </c>
      <c r="O429" s="10">
        <f t="shared" si="281"/>
        <v>0</v>
      </c>
      <c r="P429" s="10">
        <f t="shared" si="281"/>
        <v>74645800</v>
      </c>
      <c r="Q429" s="10">
        <f t="shared" si="281"/>
        <v>25928330</v>
      </c>
      <c r="R429" s="10">
        <f t="shared" si="249"/>
        <v>0</v>
      </c>
      <c r="S429" s="10">
        <f t="shared" si="281"/>
        <v>7779000</v>
      </c>
      <c r="T429" s="10">
        <f t="shared" si="281"/>
        <v>0</v>
      </c>
      <c r="U429" s="246">
        <v>3020101010201</v>
      </c>
      <c r="V429" s="385" t="s">
        <v>632</v>
      </c>
      <c r="W429" s="387">
        <v>150000000</v>
      </c>
      <c r="X429" s="387">
        <v>0</v>
      </c>
      <c r="Y429" s="387">
        <v>850000000</v>
      </c>
      <c r="Z429" s="387">
        <v>0</v>
      </c>
      <c r="AA429" s="387">
        <v>0</v>
      </c>
      <c r="AB429" s="387">
        <v>0</v>
      </c>
      <c r="AC429" s="387">
        <v>0</v>
      </c>
      <c r="AD429" s="387">
        <v>0</v>
      </c>
      <c r="AE429" s="387">
        <v>0</v>
      </c>
      <c r="AF429" s="387">
        <v>0</v>
      </c>
      <c r="AG429" s="387">
        <v>0</v>
      </c>
      <c r="AH429" s="387">
        <v>0</v>
      </c>
      <c r="AI429" s="387">
        <v>0</v>
      </c>
      <c r="AJ429" s="387">
        <v>0</v>
      </c>
      <c r="AK429" s="387">
        <v>0</v>
      </c>
      <c r="AL429" s="10"/>
      <c r="AM429" s="10">
        <f t="shared" si="260"/>
        <v>0</v>
      </c>
      <c r="AN429" s="10">
        <f t="shared" si="260"/>
        <v>0</v>
      </c>
      <c r="AO429" s="10">
        <f t="shared" si="260"/>
        <v>0</v>
      </c>
      <c r="AP429" s="10"/>
      <c r="AQ429"/>
      <c r="AR429" s="294">
        <v>30102010101</v>
      </c>
      <c r="AS429" s="295" t="s">
        <v>595</v>
      </c>
      <c r="AT429" s="332">
        <f t="shared" ref="AT429" si="282">+AT430+AT431+AT432</f>
        <v>2522896516.4200001</v>
      </c>
      <c r="AU429"/>
    </row>
    <row r="430" spans="1:47" s="4" customFormat="1" x14ac:dyDescent="0.25">
      <c r="A430" s="43">
        <v>3020101010101</v>
      </c>
      <c r="B430" s="1" t="s">
        <v>628</v>
      </c>
      <c r="C430" s="247">
        <v>40000000</v>
      </c>
      <c r="D430" s="182">
        <v>50000000</v>
      </c>
      <c r="E430" s="182">
        <v>0</v>
      </c>
      <c r="F430" s="182">
        <v>50000000</v>
      </c>
      <c r="G430" s="182">
        <v>0</v>
      </c>
      <c r="H430" s="182">
        <f t="shared" si="247"/>
        <v>0</v>
      </c>
      <c r="I430" s="182">
        <v>0</v>
      </c>
      <c r="J430" s="182">
        <v>0</v>
      </c>
      <c r="K430" s="182">
        <f t="shared" si="248"/>
        <v>0</v>
      </c>
      <c r="L430" s="182">
        <v>0</v>
      </c>
      <c r="M430" s="182">
        <v>0</v>
      </c>
      <c r="N430" s="182">
        <f t="shared" si="253"/>
        <v>0</v>
      </c>
      <c r="O430" s="182">
        <v>0</v>
      </c>
      <c r="P430" s="182">
        <v>0</v>
      </c>
      <c r="Q430" s="182">
        <f t="shared" si="255"/>
        <v>0</v>
      </c>
      <c r="R430" s="182">
        <f t="shared" si="249"/>
        <v>0</v>
      </c>
      <c r="S430" s="182">
        <f t="shared" si="250"/>
        <v>0</v>
      </c>
      <c r="T430"/>
      <c r="U430" s="246">
        <v>3020101010202</v>
      </c>
      <c r="V430" s="385" t="s">
        <v>633</v>
      </c>
      <c r="W430" s="387">
        <v>135000000</v>
      </c>
      <c r="X430" s="387">
        <v>0</v>
      </c>
      <c r="Y430" s="387">
        <v>140000000</v>
      </c>
      <c r="Z430" s="387">
        <v>0</v>
      </c>
      <c r="AA430" s="387">
        <v>0</v>
      </c>
      <c r="AB430" s="387">
        <v>0</v>
      </c>
      <c r="AC430" s="387">
        <v>0</v>
      </c>
      <c r="AD430" s="387">
        <v>0</v>
      </c>
      <c r="AE430" s="387">
        <v>0</v>
      </c>
      <c r="AF430" s="387">
        <v>0</v>
      </c>
      <c r="AG430" s="387">
        <v>0</v>
      </c>
      <c r="AH430" s="387">
        <v>0</v>
      </c>
      <c r="AI430" s="387">
        <v>0</v>
      </c>
      <c r="AJ430" s="387">
        <v>0</v>
      </c>
      <c r="AK430" s="387">
        <v>0</v>
      </c>
      <c r="AL430" s="278"/>
      <c r="AM430" s="182"/>
      <c r="AN430" s="182"/>
      <c r="AO430" s="182"/>
      <c r="AP430" s="182"/>
      <c r="AQ430"/>
      <c r="AR430" s="305">
        <v>3010201010101</v>
      </c>
      <c r="AS430" s="297" t="s">
        <v>596</v>
      </c>
      <c r="AT430" s="333">
        <v>925832587</v>
      </c>
      <c r="AU430"/>
    </row>
    <row r="431" spans="1:47" x14ac:dyDescent="0.25">
      <c r="A431" s="44">
        <v>3020101010102</v>
      </c>
      <c r="B431" s="1" t="s">
        <v>629</v>
      </c>
      <c r="C431" s="247">
        <v>22113100</v>
      </c>
      <c r="D431" s="182">
        <v>50000000</v>
      </c>
      <c r="E431" s="182">
        <v>0</v>
      </c>
      <c r="F431" s="182">
        <v>50000000</v>
      </c>
      <c r="G431" s="182">
        <v>0</v>
      </c>
      <c r="H431" s="182">
        <f t="shared" si="247"/>
        <v>0</v>
      </c>
      <c r="I431" s="182">
        <v>0</v>
      </c>
      <c r="J431" s="182">
        <v>0</v>
      </c>
      <c r="K431" s="182">
        <f t="shared" si="248"/>
        <v>0</v>
      </c>
      <c r="L431" s="182">
        <v>0</v>
      </c>
      <c r="M431" s="182">
        <v>0</v>
      </c>
      <c r="N431" s="182">
        <f t="shared" si="253"/>
        <v>0</v>
      </c>
      <c r="O431" s="182">
        <v>0</v>
      </c>
      <c r="P431" s="182">
        <v>0</v>
      </c>
      <c r="Q431" s="182">
        <f t="shared" si="255"/>
        <v>0</v>
      </c>
      <c r="R431" s="182">
        <f t="shared" si="249"/>
        <v>0</v>
      </c>
      <c r="S431" s="182">
        <f t="shared" si="250"/>
        <v>0</v>
      </c>
      <c r="U431" s="246">
        <v>3020101010203</v>
      </c>
      <c r="V431" s="385" t="s">
        <v>634</v>
      </c>
      <c r="W431" s="387">
        <v>350000000</v>
      </c>
      <c r="X431" s="387">
        <v>0</v>
      </c>
      <c r="Y431" s="387">
        <v>466814116</v>
      </c>
      <c r="Z431" s="387">
        <v>0</v>
      </c>
      <c r="AA431" s="387">
        <v>0</v>
      </c>
      <c r="AB431" s="387">
        <v>1200000000</v>
      </c>
      <c r="AC431" s="387">
        <v>1583185884</v>
      </c>
      <c r="AD431" s="387">
        <v>1538860865.9300001</v>
      </c>
      <c r="AE431" s="387">
        <v>44325018.069999933</v>
      </c>
      <c r="AF431" s="387">
        <v>482078416</v>
      </c>
      <c r="AG431" s="387">
        <v>1257032449.9300001</v>
      </c>
      <c r="AH431" s="387">
        <v>1583185884</v>
      </c>
      <c r="AI431" s="387">
        <v>44325018.069999933</v>
      </c>
      <c r="AJ431" s="387">
        <v>0</v>
      </c>
      <c r="AK431" s="387">
        <v>0</v>
      </c>
      <c r="AL431" s="278"/>
      <c r="AM431" s="182"/>
      <c r="AN431" s="182"/>
      <c r="AO431" s="182"/>
      <c r="AP431" s="182"/>
      <c r="AR431" s="306">
        <v>3010201010102</v>
      </c>
      <c r="AS431" s="307" t="s">
        <v>597</v>
      </c>
      <c r="AT431" s="334">
        <v>149403301</v>
      </c>
    </row>
    <row r="432" spans="1:47" x14ac:dyDescent="0.25">
      <c r="A432" s="45">
        <v>3020101010103</v>
      </c>
      <c r="B432" s="1" t="s">
        <v>630</v>
      </c>
      <c r="C432" s="247">
        <v>70000000</v>
      </c>
      <c r="D432" s="182">
        <v>200000000</v>
      </c>
      <c r="E432" s="182">
        <v>0</v>
      </c>
      <c r="F432" s="182">
        <v>125354200</v>
      </c>
      <c r="G432" s="182">
        <v>0</v>
      </c>
      <c r="H432" s="182">
        <f t="shared" si="247"/>
        <v>74645800</v>
      </c>
      <c r="I432" s="182">
        <v>1164961</v>
      </c>
      <c r="J432" s="182">
        <v>48717470</v>
      </c>
      <c r="K432" s="182">
        <f t="shared" si="248"/>
        <v>25928330</v>
      </c>
      <c r="L432" s="182">
        <v>6479000</v>
      </c>
      <c r="M432" s="182">
        <v>7779000</v>
      </c>
      <c r="N432" s="182">
        <f t="shared" si="253"/>
        <v>40938470</v>
      </c>
      <c r="O432" s="182">
        <v>0</v>
      </c>
      <c r="P432" s="182">
        <v>74645800</v>
      </c>
      <c r="Q432" s="182">
        <f t="shared" si="255"/>
        <v>25928330</v>
      </c>
      <c r="R432" s="182">
        <f t="shared" si="249"/>
        <v>0</v>
      </c>
      <c r="S432" s="182">
        <f t="shared" si="250"/>
        <v>7779000</v>
      </c>
      <c r="U432" s="246">
        <v>30201010103</v>
      </c>
      <c r="V432" s="385" t="s">
        <v>635</v>
      </c>
      <c r="W432" s="387">
        <v>1840000000</v>
      </c>
      <c r="X432" s="387">
        <v>0</v>
      </c>
      <c r="Y432" s="387">
        <v>166450000</v>
      </c>
      <c r="Z432" s="387">
        <v>0</v>
      </c>
      <c r="AA432" s="387">
        <v>0</v>
      </c>
      <c r="AB432" s="387">
        <v>0</v>
      </c>
      <c r="AC432" s="387">
        <v>26550000</v>
      </c>
      <c r="AD432" s="387">
        <v>26550000</v>
      </c>
      <c r="AE432" s="387">
        <v>0</v>
      </c>
      <c r="AF432" s="387">
        <v>26550000</v>
      </c>
      <c r="AG432" s="387">
        <v>0</v>
      </c>
      <c r="AH432" s="387">
        <v>26550000</v>
      </c>
      <c r="AI432" s="387">
        <v>0</v>
      </c>
      <c r="AJ432" s="387">
        <v>0</v>
      </c>
      <c r="AK432" s="387">
        <v>0</v>
      </c>
      <c r="AL432" s="278"/>
      <c r="AM432" s="182"/>
      <c r="AN432" s="182"/>
      <c r="AO432" s="182"/>
      <c r="AP432" s="182"/>
      <c r="AQ432" s="4"/>
      <c r="AR432" s="304">
        <v>3010201010103</v>
      </c>
      <c r="AS432" s="297" t="s">
        <v>598</v>
      </c>
      <c r="AT432" s="333">
        <v>1447660628.4200001</v>
      </c>
      <c r="AU432" s="4"/>
    </row>
    <row r="433" spans="1:47" x14ac:dyDescent="0.25">
      <c r="A433" s="14">
        <v>30201010102</v>
      </c>
      <c r="B433" s="9" t="s">
        <v>631</v>
      </c>
      <c r="C433" s="341">
        <v>664496460</v>
      </c>
      <c r="D433" s="10">
        <f>+D434+D435+D436</f>
        <v>635000000</v>
      </c>
      <c r="E433" s="10">
        <f t="shared" ref="E433:AO467" si="283">+E434+E435+E436</f>
        <v>0</v>
      </c>
      <c r="F433" s="10">
        <f t="shared" si="283"/>
        <v>237000000</v>
      </c>
      <c r="G433" s="10">
        <f t="shared" si="283"/>
        <v>0</v>
      </c>
      <c r="H433" s="10">
        <f t="shared" si="247"/>
        <v>398000000</v>
      </c>
      <c r="I433" s="10">
        <f t="shared" si="283"/>
        <v>397930154</v>
      </c>
      <c r="J433" s="10">
        <f t="shared" si="283"/>
        <v>397930154</v>
      </c>
      <c r="K433" s="10">
        <f t="shared" si="248"/>
        <v>69846</v>
      </c>
      <c r="L433" s="10">
        <f t="shared" si="283"/>
        <v>0</v>
      </c>
      <c r="M433" s="10">
        <f t="shared" si="283"/>
        <v>0</v>
      </c>
      <c r="N433" s="10">
        <f t="shared" si="253"/>
        <v>397930154</v>
      </c>
      <c r="O433" s="10">
        <f t="shared" si="283"/>
        <v>0</v>
      </c>
      <c r="P433" s="10">
        <f t="shared" si="283"/>
        <v>398000000</v>
      </c>
      <c r="Q433" s="10">
        <f t="shared" si="283"/>
        <v>69846</v>
      </c>
      <c r="R433" s="10">
        <f t="shared" si="249"/>
        <v>0</v>
      </c>
      <c r="S433" s="10">
        <f t="shared" si="283"/>
        <v>0</v>
      </c>
      <c r="T433" s="10">
        <f t="shared" si="283"/>
        <v>0</v>
      </c>
      <c r="U433" s="246">
        <v>3020101010301</v>
      </c>
      <c r="V433" s="385" t="s">
        <v>636</v>
      </c>
      <c r="W433" s="387">
        <v>850000000</v>
      </c>
      <c r="X433" s="387">
        <v>0</v>
      </c>
      <c r="Y433" s="387">
        <v>40000000</v>
      </c>
      <c r="Z433" s="387">
        <v>0</v>
      </c>
      <c r="AA433" s="387">
        <v>0</v>
      </c>
      <c r="AB433" s="387">
        <v>0</v>
      </c>
      <c r="AC433" s="387">
        <v>0</v>
      </c>
      <c r="AD433" s="387">
        <v>0</v>
      </c>
      <c r="AE433" s="387">
        <v>0</v>
      </c>
      <c r="AF433" s="387">
        <v>0</v>
      </c>
      <c r="AG433" s="387">
        <v>0</v>
      </c>
      <c r="AH433" s="387">
        <v>0</v>
      </c>
      <c r="AI433" s="387">
        <v>0</v>
      </c>
      <c r="AJ433" s="387">
        <v>0</v>
      </c>
      <c r="AK433" s="387">
        <v>0</v>
      </c>
      <c r="AL433" s="10"/>
      <c r="AM433" s="10">
        <f t="shared" si="261"/>
        <v>0</v>
      </c>
      <c r="AN433" s="10">
        <f t="shared" si="261"/>
        <v>0</v>
      </c>
      <c r="AO433" s="10">
        <f t="shared" si="261"/>
        <v>0</v>
      </c>
      <c r="AP433" s="10"/>
      <c r="AR433" s="294">
        <v>30102010102</v>
      </c>
      <c r="AS433" s="295" t="s">
        <v>599</v>
      </c>
      <c r="AT433" s="332">
        <f t="shared" ref="AT433" si="284">+AT434</f>
        <v>28760604</v>
      </c>
      <c r="AU433" s="4"/>
    </row>
    <row r="434" spans="1:47" s="4" customFormat="1" x14ac:dyDescent="0.25">
      <c r="A434" s="43">
        <v>3020101010201</v>
      </c>
      <c r="B434" s="1" t="s">
        <v>632</v>
      </c>
      <c r="C434" s="247">
        <v>0</v>
      </c>
      <c r="D434" s="182">
        <v>150000000</v>
      </c>
      <c r="E434" s="182">
        <v>0</v>
      </c>
      <c r="F434" s="182">
        <v>150000000</v>
      </c>
      <c r="G434" s="182">
        <v>0</v>
      </c>
      <c r="H434" s="182">
        <f t="shared" si="247"/>
        <v>0</v>
      </c>
      <c r="I434" s="182">
        <v>0</v>
      </c>
      <c r="J434" s="182">
        <v>0</v>
      </c>
      <c r="K434" s="182">
        <f t="shared" si="248"/>
        <v>0</v>
      </c>
      <c r="L434" s="182">
        <v>0</v>
      </c>
      <c r="M434" s="182">
        <v>0</v>
      </c>
      <c r="N434" s="182">
        <f t="shared" si="253"/>
        <v>0</v>
      </c>
      <c r="O434" s="182">
        <v>0</v>
      </c>
      <c r="P434" s="182">
        <v>0</v>
      </c>
      <c r="Q434" s="182">
        <f t="shared" si="255"/>
        <v>0</v>
      </c>
      <c r="R434" s="182">
        <f t="shared" si="249"/>
        <v>0</v>
      </c>
      <c r="S434" s="182">
        <f t="shared" si="250"/>
        <v>0</v>
      </c>
      <c r="T434"/>
      <c r="U434" s="246">
        <v>3020101010302</v>
      </c>
      <c r="V434" s="385" t="s">
        <v>637</v>
      </c>
      <c r="W434" s="387">
        <v>140000000</v>
      </c>
      <c r="X434" s="387">
        <v>0</v>
      </c>
      <c r="Y434" s="387">
        <v>126450000</v>
      </c>
      <c r="Z434" s="387">
        <v>0</v>
      </c>
      <c r="AA434" s="387">
        <v>0</v>
      </c>
      <c r="AB434" s="387">
        <v>0</v>
      </c>
      <c r="AC434" s="387">
        <v>26550000</v>
      </c>
      <c r="AD434" s="387">
        <v>26550000</v>
      </c>
      <c r="AE434" s="387">
        <v>0</v>
      </c>
      <c r="AF434" s="387">
        <v>26550000</v>
      </c>
      <c r="AG434" s="387">
        <v>0</v>
      </c>
      <c r="AH434" s="387">
        <v>26550000</v>
      </c>
      <c r="AI434" s="387">
        <v>0</v>
      </c>
      <c r="AJ434" s="387">
        <v>0</v>
      </c>
      <c r="AK434" s="387">
        <v>0</v>
      </c>
      <c r="AL434" s="278"/>
      <c r="AM434" s="182"/>
      <c r="AN434" s="182"/>
      <c r="AO434" s="182"/>
      <c r="AP434" s="182"/>
      <c r="AR434" s="305">
        <v>3010201010201</v>
      </c>
      <c r="AS434" s="297" t="s">
        <v>600</v>
      </c>
      <c r="AT434" s="333">
        <v>28760604</v>
      </c>
      <c r="AU434"/>
    </row>
    <row r="435" spans="1:47" x14ac:dyDescent="0.25">
      <c r="A435" s="44">
        <v>3020101010202</v>
      </c>
      <c r="B435" s="1" t="s">
        <v>633</v>
      </c>
      <c r="C435" s="247">
        <v>150000000</v>
      </c>
      <c r="D435" s="182">
        <v>135000000</v>
      </c>
      <c r="E435" s="182">
        <v>0</v>
      </c>
      <c r="F435" s="182">
        <v>87000000</v>
      </c>
      <c r="G435" s="182">
        <v>0</v>
      </c>
      <c r="H435" s="182">
        <f t="shared" si="247"/>
        <v>48000000</v>
      </c>
      <c r="I435" s="182">
        <v>47930154</v>
      </c>
      <c r="J435" s="182">
        <v>47930154</v>
      </c>
      <c r="K435" s="182">
        <f t="shared" si="248"/>
        <v>69846</v>
      </c>
      <c r="L435" s="182">
        <v>0</v>
      </c>
      <c r="M435" s="182">
        <v>0</v>
      </c>
      <c r="N435" s="182">
        <f t="shared" si="253"/>
        <v>47930154</v>
      </c>
      <c r="O435" s="182">
        <v>0</v>
      </c>
      <c r="P435" s="182">
        <v>48000000</v>
      </c>
      <c r="Q435" s="182">
        <f t="shared" si="255"/>
        <v>69846</v>
      </c>
      <c r="R435" s="182">
        <f t="shared" si="249"/>
        <v>0</v>
      </c>
      <c r="S435" s="182">
        <f t="shared" si="250"/>
        <v>0</v>
      </c>
      <c r="U435" s="246">
        <v>3020101010303</v>
      </c>
      <c r="V435" s="385" t="s">
        <v>638</v>
      </c>
      <c r="W435" s="387">
        <v>850000000</v>
      </c>
      <c r="X435" s="387">
        <v>0</v>
      </c>
      <c r="Y435" s="387">
        <v>162000000</v>
      </c>
      <c r="Z435" s="387">
        <v>0</v>
      </c>
      <c r="AA435" s="387">
        <v>0</v>
      </c>
      <c r="AB435" s="387">
        <v>0</v>
      </c>
      <c r="AC435" s="387">
        <v>138000000</v>
      </c>
      <c r="AD435" s="387">
        <v>136000000</v>
      </c>
      <c r="AE435" s="387">
        <v>2000000</v>
      </c>
      <c r="AF435" s="387">
        <v>136000000</v>
      </c>
      <c r="AG435" s="387">
        <v>0</v>
      </c>
      <c r="AH435" s="387">
        <v>138000000</v>
      </c>
      <c r="AI435" s="387">
        <v>2000000</v>
      </c>
      <c r="AJ435" s="387">
        <v>0</v>
      </c>
      <c r="AK435" s="387">
        <v>0</v>
      </c>
      <c r="AL435" s="10"/>
      <c r="AM435" s="10">
        <f t="shared" si="262"/>
        <v>0</v>
      </c>
      <c r="AN435" s="10">
        <f t="shared" si="262"/>
        <v>0</v>
      </c>
      <c r="AO435" s="10">
        <f t="shared" si="262"/>
        <v>0</v>
      </c>
      <c r="AP435" s="10"/>
      <c r="AR435" s="294">
        <v>301020103</v>
      </c>
      <c r="AS435" s="295" t="s">
        <v>601</v>
      </c>
      <c r="AT435" s="332">
        <f t="shared" ref="AT435" si="285">+AT436+AT437</f>
        <v>276232033</v>
      </c>
    </row>
    <row r="436" spans="1:47" x14ac:dyDescent="0.25">
      <c r="A436" s="45">
        <v>3020101010203</v>
      </c>
      <c r="B436" s="1" t="s">
        <v>634</v>
      </c>
      <c r="C436" s="247">
        <v>514496460</v>
      </c>
      <c r="D436" s="182">
        <v>350000000</v>
      </c>
      <c r="E436" s="182">
        <v>0</v>
      </c>
      <c r="F436" s="182">
        <v>0</v>
      </c>
      <c r="G436" s="182">
        <v>0</v>
      </c>
      <c r="H436" s="182">
        <f t="shared" si="247"/>
        <v>350000000</v>
      </c>
      <c r="I436" s="182">
        <v>350000000</v>
      </c>
      <c r="J436" s="182">
        <v>350000000</v>
      </c>
      <c r="K436" s="182">
        <f t="shared" si="248"/>
        <v>0</v>
      </c>
      <c r="L436" s="182">
        <v>0</v>
      </c>
      <c r="M436" s="182">
        <v>0</v>
      </c>
      <c r="N436" s="182">
        <f t="shared" si="253"/>
        <v>350000000</v>
      </c>
      <c r="O436" s="182">
        <v>0</v>
      </c>
      <c r="P436" s="182">
        <v>350000000</v>
      </c>
      <c r="Q436" s="182">
        <f t="shared" si="255"/>
        <v>0</v>
      </c>
      <c r="R436" s="182">
        <f t="shared" si="249"/>
        <v>0</v>
      </c>
      <c r="S436" s="182">
        <f t="shared" si="250"/>
        <v>0</v>
      </c>
      <c r="U436" s="246">
        <v>30201010104</v>
      </c>
      <c r="V436" s="385" t="s">
        <v>639</v>
      </c>
      <c r="W436" s="387">
        <v>193000000</v>
      </c>
      <c r="X436" s="387">
        <v>0</v>
      </c>
      <c r="Y436" s="387">
        <v>150000000</v>
      </c>
      <c r="Z436" s="387">
        <v>0</v>
      </c>
      <c r="AA436" s="387">
        <v>0</v>
      </c>
      <c r="AB436" s="387">
        <v>0</v>
      </c>
      <c r="AC436" s="387">
        <v>0</v>
      </c>
      <c r="AD436" s="387">
        <v>0</v>
      </c>
      <c r="AE436" s="387">
        <v>0</v>
      </c>
      <c r="AF436" s="387">
        <v>0</v>
      </c>
      <c r="AG436" s="387">
        <v>0</v>
      </c>
      <c r="AH436" s="387">
        <v>0</v>
      </c>
      <c r="AI436" s="387">
        <v>0</v>
      </c>
      <c r="AJ436" s="387">
        <v>0</v>
      </c>
      <c r="AK436" s="387">
        <v>0</v>
      </c>
      <c r="AL436" s="278"/>
      <c r="AM436" s="182"/>
      <c r="AN436" s="182"/>
      <c r="AO436" s="182"/>
      <c r="AP436" s="182"/>
      <c r="AR436" s="305">
        <v>30102010301</v>
      </c>
      <c r="AS436" s="297" t="s">
        <v>602</v>
      </c>
      <c r="AT436" s="333">
        <v>167732033</v>
      </c>
    </row>
    <row r="437" spans="1:47" x14ac:dyDescent="0.25">
      <c r="A437" s="14">
        <v>30201010103</v>
      </c>
      <c r="B437" s="9" t="s">
        <v>635</v>
      </c>
      <c r="C437" s="341">
        <v>1956955961</v>
      </c>
      <c r="D437" s="10">
        <f>+D438+D439+D440</f>
        <v>1840000000</v>
      </c>
      <c r="E437" s="10">
        <f t="shared" ref="E437:AO471" si="286">+E438+E439+E440</f>
        <v>0</v>
      </c>
      <c r="F437" s="10">
        <f t="shared" si="286"/>
        <v>1456814116</v>
      </c>
      <c r="G437" s="10">
        <f t="shared" si="286"/>
        <v>1200000000</v>
      </c>
      <c r="H437" s="10">
        <f t="shared" si="247"/>
        <v>1583185884</v>
      </c>
      <c r="I437" s="10">
        <f t="shared" si="286"/>
        <v>331430820</v>
      </c>
      <c r="J437" s="10">
        <f t="shared" si="286"/>
        <v>1521037778.9300001</v>
      </c>
      <c r="K437" s="10">
        <f t="shared" si="248"/>
        <v>62148105.069999933</v>
      </c>
      <c r="L437" s="10">
        <f t="shared" si="286"/>
        <v>176629304</v>
      </c>
      <c r="M437" s="10">
        <f t="shared" si="286"/>
        <v>439213528</v>
      </c>
      <c r="N437" s="10">
        <f t="shared" si="253"/>
        <v>1081824250.9300001</v>
      </c>
      <c r="O437" s="10">
        <f t="shared" si="286"/>
        <v>16620008</v>
      </c>
      <c r="P437" s="10">
        <f t="shared" si="286"/>
        <v>1583185884</v>
      </c>
      <c r="Q437" s="10">
        <f t="shared" si="286"/>
        <v>62148105.069999933</v>
      </c>
      <c r="R437" s="10">
        <f t="shared" si="249"/>
        <v>0</v>
      </c>
      <c r="S437" s="10">
        <f t="shared" si="286"/>
        <v>439213528</v>
      </c>
      <c r="T437" s="10">
        <f t="shared" si="286"/>
        <v>0</v>
      </c>
      <c r="U437" s="246">
        <v>3020101010402</v>
      </c>
      <c r="V437" s="385" t="s">
        <v>640</v>
      </c>
      <c r="W437" s="387">
        <v>40000000</v>
      </c>
      <c r="X437" s="387">
        <v>0</v>
      </c>
      <c r="Y437" s="387">
        <v>0</v>
      </c>
      <c r="Z437" s="387">
        <v>0</v>
      </c>
      <c r="AA437" s="387">
        <v>0</v>
      </c>
      <c r="AB437" s="387">
        <v>0</v>
      </c>
      <c r="AC437" s="387">
        <v>110000000</v>
      </c>
      <c r="AD437" s="387">
        <v>108000000</v>
      </c>
      <c r="AE437" s="387">
        <v>2000000</v>
      </c>
      <c r="AF437" s="387">
        <v>108000000</v>
      </c>
      <c r="AG437" s="387">
        <v>0</v>
      </c>
      <c r="AH437" s="387">
        <v>110000000</v>
      </c>
      <c r="AI437" s="387">
        <v>2000000</v>
      </c>
      <c r="AJ437" s="387">
        <v>0</v>
      </c>
      <c r="AK437" s="387">
        <v>0</v>
      </c>
      <c r="AL437" s="278"/>
      <c r="AM437" s="247"/>
      <c r="AN437" s="247"/>
      <c r="AO437" s="247"/>
      <c r="AP437" s="247"/>
      <c r="AQ437" s="281"/>
      <c r="AR437" s="306">
        <v>30102010302</v>
      </c>
      <c r="AS437" s="307" t="s">
        <v>1758</v>
      </c>
      <c r="AT437" s="334">
        <v>108500000</v>
      </c>
      <c r="AU437" s="4"/>
    </row>
    <row r="438" spans="1:47" s="4" customFormat="1" x14ac:dyDescent="0.25">
      <c r="A438" s="43">
        <v>3020101010301</v>
      </c>
      <c r="B438" s="1" t="s">
        <v>636</v>
      </c>
      <c r="C438" s="247">
        <v>609124504</v>
      </c>
      <c r="D438" s="182">
        <v>850000000</v>
      </c>
      <c r="E438" s="182">
        <v>0</v>
      </c>
      <c r="F438" s="182">
        <v>850000000</v>
      </c>
      <c r="G438" s="182">
        <v>0</v>
      </c>
      <c r="H438" s="182">
        <f t="shared" si="247"/>
        <v>0</v>
      </c>
      <c r="I438" s="182">
        <v>0</v>
      </c>
      <c r="J438" s="182">
        <v>0</v>
      </c>
      <c r="K438" s="182">
        <f t="shared" si="248"/>
        <v>0</v>
      </c>
      <c r="L438" s="182">
        <v>0</v>
      </c>
      <c r="M438" s="182">
        <v>0</v>
      </c>
      <c r="N438" s="182">
        <f t="shared" si="253"/>
        <v>0</v>
      </c>
      <c r="O438" s="182">
        <v>0</v>
      </c>
      <c r="P438" s="182">
        <v>0</v>
      </c>
      <c r="Q438" s="182">
        <f t="shared" si="255"/>
        <v>0</v>
      </c>
      <c r="R438" s="182">
        <f t="shared" si="249"/>
        <v>0</v>
      </c>
      <c r="S438" s="182">
        <f t="shared" si="250"/>
        <v>0</v>
      </c>
      <c r="T438"/>
      <c r="U438" s="246">
        <v>3020101010403</v>
      </c>
      <c r="V438" s="385" t="s">
        <v>641</v>
      </c>
      <c r="W438" s="387">
        <v>153000000</v>
      </c>
      <c r="X438" s="387">
        <v>0</v>
      </c>
      <c r="Y438" s="387">
        <v>12000000</v>
      </c>
      <c r="Z438" s="387">
        <v>0</v>
      </c>
      <c r="AA438" s="387">
        <v>0</v>
      </c>
      <c r="AB438" s="387">
        <v>0</v>
      </c>
      <c r="AC438" s="387">
        <v>28000000</v>
      </c>
      <c r="AD438" s="387">
        <v>28000000</v>
      </c>
      <c r="AE438" s="387">
        <v>0</v>
      </c>
      <c r="AF438" s="387">
        <v>28000000</v>
      </c>
      <c r="AG438" s="387">
        <v>0</v>
      </c>
      <c r="AH438" s="387">
        <v>28000000</v>
      </c>
      <c r="AI438" s="387">
        <v>0</v>
      </c>
      <c r="AJ438" s="387">
        <v>0</v>
      </c>
      <c r="AK438" s="387">
        <v>0</v>
      </c>
      <c r="AL438" s="278"/>
      <c r="AM438" s="182"/>
      <c r="AN438" s="182"/>
      <c r="AO438" s="182"/>
      <c r="AP438" s="182"/>
      <c r="AR438" s="347"/>
      <c r="AS438" s="348"/>
      <c r="AT438" s="349"/>
      <c r="AU438" s="339"/>
    </row>
    <row r="439" spans="1:47" x14ac:dyDescent="0.25">
      <c r="A439" s="44">
        <v>3020101010302</v>
      </c>
      <c r="B439" s="1" t="s">
        <v>637</v>
      </c>
      <c r="C439" s="247">
        <v>150000000</v>
      </c>
      <c r="D439" s="182">
        <v>140000000</v>
      </c>
      <c r="E439" s="182">
        <v>0</v>
      </c>
      <c r="F439" s="182">
        <v>140000000</v>
      </c>
      <c r="G439" s="182">
        <v>0</v>
      </c>
      <c r="H439" s="182">
        <f t="shared" si="247"/>
        <v>0</v>
      </c>
      <c r="I439" s="182">
        <v>0</v>
      </c>
      <c r="J439" s="182">
        <v>0</v>
      </c>
      <c r="K439" s="182">
        <f t="shared" si="248"/>
        <v>0</v>
      </c>
      <c r="L439" s="182">
        <v>0</v>
      </c>
      <c r="M439" s="182">
        <v>0</v>
      </c>
      <c r="N439" s="182">
        <f t="shared" si="253"/>
        <v>0</v>
      </c>
      <c r="O439" s="182">
        <v>0</v>
      </c>
      <c r="P439" s="182">
        <v>0</v>
      </c>
      <c r="Q439" s="182">
        <f t="shared" si="255"/>
        <v>0</v>
      </c>
      <c r="R439" s="182">
        <f t="shared" si="249"/>
        <v>0</v>
      </c>
      <c r="S439" s="182">
        <f t="shared" si="250"/>
        <v>0</v>
      </c>
      <c r="U439" s="246">
        <v>30201010105</v>
      </c>
      <c r="V439" s="385" t="s">
        <v>642</v>
      </c>
      <c r="W439" s="387">
        <v>300000000</v>
      </c>
      <c r="X439" s="387">
        <v>0</v>
      </c>
      <c r="Y439" s="387">
        <v>99659300</v>
      </c>
      <c r="Z439" s="387">
        <v>0</v>
      </c>
      <c r="AA439" s="387">
        <v>0</v>
      </c>
      <c r="AB439" s="387">
        <v>0</v>
      </c>
      <c r="AC439" s="387">
        <v>10340700</v>
      </c>
      <c r="AD439" s="387">
        <v>10340700</v>
      </c>
      <c r="AE439" s="387">
        <v>0</v>
      </c>
      <c r="AF439" s="387">
        <v>10340700</v>
      </c>
      <c r="AG439" s="387">
        <v>0</v>
      </c>
      <c r="AH439" s="387">
        <v>10340700</v>
      </c>
      <c r="AI439" s="387">
        <v>0</v>
      </c>
      <c r="AJ439" s="387">
        <v>0</v>
      </c>
      <c r="AK439" s="387">
        <v>0</v>
      </c>
      <c r="AL439" s="6"/>
      <c r="AM439" s="6">
        <f t="shared" si="263"/>
        <v>0</v>
      </c>
      <c r="AN439" s="6">
        <f t="shared" si="263"/>
        <v>0</v>
      </c>
      <c r="AO439" s="6">
        <f t="shared" si="263"/>
        <v>0</v>
      </c>
      <c r="AP439" s="6"/>
      <c r="AQ439" s="4"/>
      <c r="AR439" s="292">
        <v>30103</v>
      </c>
      <c r="AS439" s="293" t="s">
        <v>604</v>
      </c>
      <c r="AT439" s="331">
        <f t="shared" ref="AT439" si="287">+AT440+AT445</f>
        <v>2276914178</v>
      </c>
    </row>
    <row r="440" spans="1:47" x14ac:dyDescent="0.25">
      <c r="A440" s="45">
        <v>3020101010303</v>
      </c>
      <c r="B440" s="1" t="s">
        <v>638</v>
      </c>
      <c r="C440" s="247">
        <v>1197831457</v>
      </c>
      <c r="D440" s="182">
        <v>850000000</v>
      </c>
      <c r="E440" s="182">
        <v>0</v>
      </c>
      <c r="F440" s="182">
        <v>466814116</v>
      </c>
      <c r="G440" s="247">
        <v>1200000000</v>
      </c>
      <c r="H440" s="182">
        <f t="shared" si="247"/>
        <v>1583185884</v>
      </c>
      <c r="I440" s="182">
        <v>331430820</v>
      </c>
      <c r="J440" s="182">
        <v>1521037778.9300001</v>
      </c>
      <c r="K440" s="182">
        <f t="shared" si="248"/>
        <v>62148105.069999933</v>
      </c>
      <c r="L440" s="182">
        <v>176629304</v>
      </c>
      <c r="M440" s="182">
        <v>439213528</v>
      </c>
      <c r="N440" s="182">
        <f t="shared" si="253"/>
        <v>1081824250.9300001</v>
      </c>
      <c r="O440" s="182">
        <v>16620008</v>
      </c>
      <c r="P440" s="182">
        <v>1583185884</v>
      </c>
      <c r="Q440" s="182">
        <f t="shared" si="255"/>
        <v>62148105.069999933</v>
      </c>
      <c r="R440" s="182">
        <f t="shared" si="249"/>
        <v>0</v>
      </c>
      <c r="S440" s="182">
        <f t="shared" si="250"/>
        <v>439213528</v>
      </c>
      <c r="U440" s="246">
        <v>3020101010501</v>
      </c>
      <c r="V440" s="385" t="s">
        <v>643</v>
      </c>
      <c r="W440" s="387">
        <v>150000000</v>
      </c>
      <c r="X440" s="387">
        <v>0</v>
      </c>
      <c r="Y440" s="387">
        <v>40000000</v>
      </c>
      <c r="Z440" s="387">
        <v>0</v>
      </c>
      <c r="AA440" s="387">
        <v>0</v>
      </c>
      <c r="AB440" s="387">
        <v>0</v>
      </c>
      <c r="AC440" s="387">
        <v>0</v>
      </c>
      <c r="AD440" s="387">
        <v>0</v>
      </c>
      <c r="AE440" s="387">
        <v>0</v>
      </c>
      <c r="AF440" s="387">
        <v>0</v>
      </c>
      <c r="AG440" s="387">
        <v>0</v>
      </c>
      <c r="AH440" s="387">
        <v>0</v>
      </c>
      <c r="AI440" s="387">
        <v>0</v>
      </c>
      <c r="AJ440" s="387">
        <v>0</v>
      </c>
      <c r="AK440" s="387">
        <v>0</v>
      </c>
      <c r="AL440" s="6"/>
      <c r="AM440" s="6">
        <f t="shared" si="264"/>
        <v>0</v>
      </c>
      <c r="AN440" s="6">
        <f t="shared" si="264"/>
        <v>0</v>
      </c>
      <c r="AO440" s="6">
        <f t="shared" si="264"/>
        <v>0</v>
      </c>
      <c r="AP440" s="6"/>
      <c r="AQ440" s="4"/>
      <c r="AR440" s="292">
        <v>3010301</v>
      </c>
      <c r="AS440" s="293" t="s">
        <v>605</v>
      </c>
      <c r="AT440" s="331">
        <f t="shared" ref="AT440" si="288">+AT441</f>
        <v>800000000</v>
      </c>
    </row>
    <row r="441" spans="1:47" x14ac:dyDescent="0.25">
      <c r="A441" s="14">
        <v>30201010104</v>
      </c>
      <c r="B441" s="9" t="s">
        <v>639</v>
      </c>
      <c r="C441" s="341">
        <v>97200000</v>
      </c>
      <c r="D441" s="10">
        <f>+D443+D444</f>
        <v>193000000</v>
      </c>
      <c r="E441" s="10">
        <f>+E443+E444</f>
        <v>0</v>
      </c>
      <c r="F441" s="10">
        <f>+F443+F444</f>
        <v>166450000</v>
      </c>
      <c r="G441" s="10">
        <f>+G443+G444</f>
        <v>0</v>
      </c>
      <c r="H441" s="10">
        <f t="shared" si="247"/>
        <v>26550000</v>
      </c>
      <c r="I441" s="10">
        <f>+I443+I444</f>
        <v>0</v>
      </c>
      <c r="J441" s="10">
        <f>+J443+J444</f>
        <v>26550000</v>
      </c>
      <c r="K441" s="10">
        <f t="shared" si="248"/>
        <v>0</v>
      </c>
      <c r="L441" s="10">
        <f>+L443+L444</f>
        <v>0</v>
      </c>
      <c r="M441" s="10">
        <f>+M443+M444</f>
        <v>26550000</v>
      </c>
      <c r="N441" s="10">
        <f t="shared" si="253"/>
        <v>0</v>
      </c>
      <c r="O441" s="10">
        <f>+O443+O444</f>
        <v>0</v>
      </c>
      <c r="P441" s="10">
        <f>+P443+P444</f>
        <v>26550000</v>
      </c>
      <c r="Q441" s="10">
        <f>+Q443+Q444</f>
        <v>0</v>
      </c>
      <c r="R441" s="10">
        <f t="shared" si="249"/>
        <v>0</v>
      </c>
      <c r="S441" s="10">
        <f t="shared" ref="S441:AO475" si="289">+S443+S444</f>
        <v>26550000</v>
      </c>
      <c r="T441" s="10">
        <f t="shared" si="289"/>
        <v>0</v>
      </c>
      <c r="U441" s="246">
        <v>3020101010502</v>
      </c>
      <c r="V441" s="385" t="s">
        <v>644</v>
      </c>
      <c r="W441" s="387">
        <v>110000000</v>
      </c>
      <c r="X441" s="387">
        <v>0</v>
      </c>
      <c r="Y441" s="387">
        <v>30000000</v>
      </c>
      <c r="Z441" s="387">
        <v>0</v>
      </c>
      <c r="AA441" s="387">
        <v>0</v>
      </c>
      <c r="AB441" s="387">
        <v>0</v>
      </c>
      <c r="AC441" s="387">
        <v>0</v>
      </c>
      <c r="AD441" s="387">
        <v>0</v>
      </c>
      <c r="AE441" s="387">
        <v>0</v>
      </c>
      <c r="AF441" s="387">
        <v>0</v>
      </c>
      <c r="AG441" s="387">
        <v>0</v>
      </c>
      <c r="AH441" s="387">
        <v>0</v>
      </c>
      <c r="AI441" s="387">
        <v>0</v>
      </c>
      <c r="AJ441" s="387">
        <v>0</v>
      </c>
      <c r="AK441" s="387">
        <v>0</v>
      </c>
      <c r="AL441" s="10"/>
      <c r="AM441" s="10">
        <f t="shared" si="265"/>
        <v>0</v>
      </c>
      <c r="AN441" s="10">
        <f t="shared" si="265"/>
        <v>0</v>
      </c>
      <c r="AO441" s="10">
        <f t="shared" si="265"/>
        <v>0</v>
      </c>
      <c r="AP441" s="10"/>
      <c r="AR441" s="294">
        <v>301030101</v>
      </c>
      <c r="AS441" s="295" t="s">
        <v>606</v>
      </c>
      <c r="AT441" s="332">
        <f t="shared" ref="AT441" si="290">+AT442+AT443+AT444</f>
        <v>800000000</v>
      </c>
      <c r="AU441" s="4"/>
    </row>
    <row r="442" spans="1:47" s="4" customFormat="1" x14ac:dyDescent="0.25">
      <c r="A442" s="43">
        <v>3020101010401</v>
      </c>
      <c r="B442" s="25" t="s">
        <v>1760</v>
      </c>
      <c r="C442" s="247">
        <v>5000000</v>
      </c>
      <c r="D442" s="341"/>
      <c r="E442" s="341"/>
      <c r="F442" s="341"/>
      <c r="G442" s="341"/>
      <c r="H442" s="341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341"/>
      <c r="T442" s="342"/>
      <c r="U442" s="246">
        <v>3020101010503</v>
      </c>
      <c r="V442" s="385" t="s">
        <v>645</v>
      </c>
      <c r="W442" s="387">
        <v>40000000</v>
      </c>
      <c r="X442" s="387">
        <v>0</v>
      </c>
      <c r="Y442" s="387">
        <v>29659300</v>
      </c>
      <c r="Z442" s="387">
        <v>0</v>
      </c>
      <c r="AA442" s="387">
        <v>0</v>
      </c>
      <c r="AB442" s="387">
        <v>0</v>
      </c>
      <c r="AC442" s="387">
        <v>10340700</v>
      </c>
      <c r="AD442" s="387">
        <v>10340700</v>
      </c>
      <c r="AE442" s="387">
        <v>0</v>
      </c>
      <c r="AF442" s="387">
        <v>10340700</v>
      </c>
      <c r="AG442" s="387">
        <v>0</v>
      </c>
      <c r="AH442" s="387">
        <v>10340700</v>
      </c>
      <c r="AI442" s="387">
        <v>0</v>
      </c>
      <c r="AJ442" s="387">
        <v>0</v>
      </c>
      <c r="AK442" s="387">
        <v>0</v>
      </c>
      <c r="AL442" s="278"/>
      <c r="AM442" s="182"/>
      <c r="AN442" s="182"/>
      <c r="AO442" s="182"/>
      <c r="AP442" s="182"/>
      <c r="AQ442"/>
      <c r="AR442" s="305">
        <v>30103010101</v>
      </c>
      <c r="AS442" s="297" t="s">
        <v>607</v>
      </c>
      <c r="AT442" s="333">
        <v>350000000</v>
      </c>
    </row>
    <row r="443" spans="1:47" x14ac:dyDescent="0.25">
      <c r="A443" s="44">
        <v>3020101010402</v>
      </c>
      <c r="B443" s="1" t="s">
        <v>640</v>
      </c>
      <c r="C443" s="247">
        <v>38200000</v>
      </c>
      <c r="D443" s="182">
        <v>40000000</v>
      </c>
      <c r="E443" s="182">
        <v>0</v>
      </c>
      <c r="F443" s="182">
        <v>40000000</v>
      </c>
      <c r="G443" s="182">
        <v>0</v>
      </c>
      <c r="H443" s="182">
        <f t="shared" si="247"/>
        <v>0</v>
      </c>
      <c r="I443" s="182">
        <v>0</v>
      </c>
      <c r="J443" s="182">
        <v>0</v>
      </c>
      <c r="K443" s="182">
        <f t="shared" si="248"/>
        <v>0</v>
      </c>
      <c r="L443" s="182">
        <v>0</v>
      </c>
      <c r="M443" s="182">
        <v>0</v>
      </c>
      <c r="N443" s="182">
        <f t="shared" si="253"/>
        <v>0</v>
      </c>
      <c r="O443" s="182">
        <v>0</v>
      </c>
      <c r="P443" s="182">
        <v>0</v>
      </c>
      <c r="Q443" s="182">
        <f t="shared" si="255"/>
        <v>0</v>
      </c>
      <c r="R443" s="182">
        <f t="shared" si="249"/>
        <v>0</v>
      </c>
      <c r="S443" s="182">
        <f t="shared" si="250"/>
        <v>0</v>
      </c>
      <c r="U443" s="246">
        <v>30201010106</v>
      </c>
      <c r="V443" s="385" t="s">
        <v>646</v>
      </c>
      <c r="W443" s="387">
        <v>110000000</v>
      </c>
      <c r="X443" s="387">
        <v>0</v>
      </c>
      <c r="Y443" s="387">
        <v>391559266.03999996</v>
      </c>
      <c r="Z443" s="387">
        <v>0</v>
      </c>
      <c r="AA443" s="387">
        <v>0</v>
      </c>
      <c r="AB443" s="387">
        <v>0</v>
      </c>
      <c r="AC443" s="387">
        <v>1022326136.96</v>
      </c>
      <c r="AD443" s="387">
        <v>1000513360.36</v>
      </c>
      <c r="AE443" s="387">
        <v>21812776.600000024</v>
      </c>
      <c r="AF443" s="387">
        <v>251681721</v>
      </c>
      <c r="AG443" s="387">
        <v>767175431</v>
      </c>
      <c r="AH443" s="387">
        <v>1006113107.36</v>
      </c>
      <c r="AI443" s="387">
        <v>5599747</v>
      </c>
      <c r="AJ443" s="387">
        <v>16213029.600000024</v>
      </c>
      <c r="AK443" s="387">
        <v>0</v>
      </c>
      <c r="AL443" s="278"/>
      <c r="AM443" s="182"/>
      <c r="AN443" s="182"/>
      <c r="AO443" s="182"/>
      <c r="AP443" s="182"/>
      <c r="AR443" s="306">
        <v>30103010102</v>
      </c>
      <c r="AS443" s="307" t="s">
        <v>608</v>
      </c>
      <c r="AT443" s="334">
        <v>350000000</v>
      </c>
      <c r="AU443" s="4"/>
    </row>
    <row r="444" spans="1:47" x14ac:dyDescent="0.25">
      <c r="A444" s="45">
        <v>3020101010403</v>
      </c>
      <c r="B444" s="1" t="s">
        <v>641</v>
      </c>
      <c r="C444" s="247">
        <v>54000000</v>
      </c>
      <c r="D444" s="182">
        <v>153000000</v>
      </c>
      <c r="E444" s="182">
        <v>0</v>
      </c>
      <c r="F444" s="182">
        <v>126450000</v>
      </c>
      <c r="G444" s="182">
        <v>0</v>
      </c>
      <c r="H444" s="182">
        <f t="shared" si="247"/>
        <v>26550000</v>
      </c>
      <c r="I444" s="182">
        <v>0</v>
      </c>
      <c r="J444" s="182">
        <v>26550000</v>
      </c>
      <c r="K444" s="182">
        <f t="shared" si="248"/>
        <v>0</v>
      </c>
      <c r="L444" s="182">
        <v>0</v>
      </c>
      <c r="M444" s="182">
        <v>26550000</v>
      </c>
      <c r="N444" s="182">
        <f t="shared" si="253"/>
        <v>0</v>
      </c>
      <c r="O444" s="182">
        <v>0</v>
      </c>
      <c r="P444" s="182">
        <v>26550000</v>
      </c>
      <c r="Q444" s="182">
        <f t="shared" si="255"/>
        <v>0</v>
      </c>
      <c r="R444" s="182">
        <f t="shared" si="249"/>
        <v>0</v>
      </c>
      <c r="S444" s="182">
        <f t="shared" si="250"/>
        <v>26550000</v>
      </c>
      <c r="U444" s="246">
        <v>3020101010601</v>
      </c>
      <c r="V444" s="385" t="s">
        <v>647</v>
      </c>
      <c r="W444" s="387">
        <v>40000000</v>
      </c>
      <c r="X444" s="387">
        <v>0</v>
      </c>
      <c r="Y444" s="387">
        <v>80000000</v>
      </c>
      <c r="Z444" s="387">
        <v>0</v>
      </c>
      <c r="AA444" s="387">
        <v>0</v>
      </c>
      <c r="AB444" s="387">
        <v>0</v>
      </c>
      <c r="AC444" s="387">
        <v>0</v>
      </c>
      <c r="AD444" s="387">
        <v>0</v>
      </c>
      <c r="AE444" s="387">
        <v>0</v>
      </c>
      <c r="AF444" s="387">
        <v>0</v>
      </c>
      <c r="AG444" s="387">
        <v>0</v>
      </c>
      <c r="AH444" s="387">
        <v>0</v>
      </c>
      <c r="AI444" s="387">
        <v>0</v>
      </c>
      <c r="AJ444" s="387">
        <v>0</v>
      </c>
      <c r="AK444" s="387">
        <v>0</v>
      </c>
      <c r="AL444" s="278"/>
      <c r="AM444" s="182"/>
      <c r="AN444" s="182"/>
      <c r="AO444" s="182"/>
      <c r="AP444" s="182"/>
      <c r="AQ444" s="4"/>
      <c r="AR444" s="304">
        <v>30103010103</v>
      </c>
      <c r="AS444" s="297" t="s">
        <v>609</v>
      </c>
      <c r="AT444" s="333">
        <v>100000000</v>
      </c>
      <c r="AU444" s="4"/>
    </row>
    <row r="445" spans="1:47" x14ac:dyDescent="0.25">
      <c r="A445" s="14">
        <v>30201010105</v>
      </c>
      <c r="B445" s="9" t="s">
        <v>642</v>
      </c>
      <c r="C445" s="341">
        <v>290000000</v>
      </c>
      <c r="D445" s="10">
        <f>+D446+D447+D448</f>
        <v>300000000</v>
      </c>
      <c r="E445" s="10">
        <f t="shared" ref="E445:AO479" si="291">+E446+E447+E448</f>
        <v>0</v>
      </c>
      <c r="F445" s="10">
        <f t="shared" si="291"/>
        <v>162000000</v>
      </c>
      <c r="G445" s="10">
        <f t="shared" si="291"/>
        <v>0</v>
      </c>
      <c r="H445" s="10">
        <f t="shared" si="247"/>
        <v>138000000</v>
      </c>
      <c r="I445" s="10">
        <f t="shared" si="291"/>
        <v>0</v>
      </c>
      <c r="J445" s="10">
        <f t="shared" si="291"/>
        <v>136000000</v>
      </c>
      <c r="K445" s="10">
        <f t="shared" si="248"/>
        <v>2000000</v>
      </c>
      <c r="L445" s="10">
        <f t="shared" si="291"/>
        <v>0</v>
      </c>
      <c r="M445" s="10">
        <f t="shared" si="291"/>
        <v>136000000</v>
      </c>
      <c r="N445" s="10">
        <f t="shared" si="253"/>
        <v>0</v>
      </c>
      <c r="O445" s="10">
        <f t="shared" si="291"/>
        <v>0</v>
      </c>
      <c r="P445" s="10">
        <f t="shared" si="291"/>
        <v>138000000</v>
      </c>
      <c r="Q445" s="10">
        <f t="shared" si="291"/>
        <v>2000000</v>
      </c>
      <c r="R445" s="10">
        <f t="shared" si="249"/>
        <v>0</v>
      </c>
      <c r="S445" s="10">
        <f t="shared" si="291"/>
        <v>136000000</v>
      </c>
      <c r="T445" s="10">
        <f t="shared" si="291"/>
        <v>0</v>
      </c>
      <c r="U445" s="246">
        <v>3020101010602</v>
      </c>
      <c r="V445" s="385" t="s">
        <v>648</v>
      </c>
      <c r="W445" s="387">
        <v>30000000</v>
      </c>
      <c r="X445" s="387">
        <v>0</v>
      </c>
      <c r="Y445" s="387">
        <v>150000000</v>
      </c>
      <c r="Z445" s="387">
        <v>0</v>
      </c>
      <c r="AA445" s="387">
        <v>0</v>
      </c>
      <c r="AB445" s="387">
        <v>0</v>
      </c>
      <c r="AC445" s="387">
        <v>0</v>
      </c>
      <c r="AD445" s="387">
        <v>0</v>
      </c>
      <c r="AE445" s="387">
        <v>0</v>
      </c>
      <c r="AF445" s="387">
        <v>0</v>
      </c>
      <c r="AG445" s="387">
        <v>0</v>
      </c>
      <c r="AH445" s="387">
        <v>0</v>
      </c>
      <c r="AI445" s="387">
        <v>0</v>
      </c>
      <c r="AJ445" s="387">
        <v>0</v>
      </c>
      <c r="AK445" s="387">
        <v>0</v>
      </c>
      <c r="AL445" s="6"/>
      <c r="AM445" s="6">
        <f t="shared" si="266"/>
        <v>0</v>
      </c>
      <c r="AN445" s="6">
        <f t="shared" si="266"/>
        <v>0</v>
      </c>
      <c r="AO445" s="6">
        <f t="shared" si="266"/>
        <v>0</v>
      </c>
      <c r="AP445" s="6"/>
      <c r="AQ445" s="4"/>
      <c r="AR445" s="292">
        <v>3010302</v>
      </c>
      <c r="AS445" s="293" t="s">
        <v>610</v>
      </c>
      <c r="AT445" s="331">
        <f t="shared" ref="AT445:AT446" si="292">+AT446</f>
        <v>1476914178</v>
      </c>
    </row>
    <row r="446" spans="1:47" s="4" customFormat="1" x14ac:dyDescent="0.25">
      <c r="A446" s="43">
        <v>3020101010501</v>
      </c>
      <c r="B446" s="1" t="s">
        <v>643</v>
      </c>
      <c r="C446" s="247">
        <v>260000000</v>
      </c>
      <c r="D446" s="182">
        <v>150000000</v>
      </c>
      <c r="E446" s="182">
        <v>0</v>
      </c>
      <c r="F446" s="182">
        <v>150000000</v>
      </c>
      <c r="G446" s="182">
        <v>0</v>
      </c>
      <c r="H446" s="182">
        <f t="shared" si="247"/>
        <v>0</v>
      </c>
      <c r="I446" s="182">
        <v>0</v>
      </c>
      <c r="J446" s="182">
        <v>0</v>
      </c>
      <c r="K446" s="182">
        <f t="shared" si="248"/>
        <v>0</v>
      </c>
      <c r="L446" s="182">
        <v>0</v>
      </c>
      <c r="M446" s="182">
        <v>0</v>
      </c>
      <c r="N446" s="182">
        <f t="shared" si="253"/>
        <v>0</v>
      </c>
      <c r="O446" s="182">
        <v>0</v>
      </c>
      <c r="P446" s="182">
        <v>0</v>
      </c>
      <c r="Q446" s="182">
        <f t="shared" si="255"/>
        <v>0</v>
      </c>
      <c r="R446" s="182">
        <f t="shared" si="249"/>
        <v>0</v>
      </c>
      <c r="S446" s="182">
        <f t="shared" si="250"/>
        <v>0</v>
      </c>
      <c r="T446"/>
      <c r="U446" s="246">
        <v>3020101010603</v>
      </c>
      <c r="V446" s="385" t="s">
        <v>649</v>
      </c>
      <c r="W446" s="387">
        <v>40000000</v>
      </c>
      <c r="X446" s="387">
        <v>0</v>
      </c>
      <c r="Y446" s="387">
        <v>161559266.03999999</v>
      </c>
      <c r="Z446" s="387">
        <v>0</v>
      </c>
      <c r="AA446" s="387">
        <v>0</v>
      </c>
      <c r="AB446" s="387">
        <v>0</v>
      </c>
      <c r="AC446" s="387">
        <v>1022326136.96</v>
      </c>
      <c r="AD446" s="387">
        <v>1000513360.36</v>
      </c>
      <c r="AE446" s="387">
        <v>21812776.600000024</v>
      </c>
      <c r="AF446" s="387">
        <v>251681721</v>
      </c>
      <c r="AG446" s="387">
        <v>767175431</v>
      </c>
      <c r="AH446" s="387">
        <v>1006113107.36</v>
      </c>
      <c r="AI446" s="387">
        <v>5599747</v>
      </c>
      <c r="AJ446" s="387">
        <v>16213029.600000024</v>
      </c>
      <c r="AK446" s="387">
        <v>0</v>
      </c>
      <c r="AL446" s="10"/>
      <c r="AM446" s="10">
        <f t="shared" si="266"/>
        <v>0</v>
      </c>
      <c r="AN446" s="10">
        <f t="shared" si="266"/>
        <v>0</v>
      </c>
      <c r="AO446" s="10">
        <f t="shared" si="266"/>
        <v>0</v>
      </c>
      <c r="AP446" s="10"/>
      <c r="AR446" s="292">
        <v>301030201</v>
      </c>
      <c r="AS446" s="293" t="s">
        <v>611</v>
      </c>
      <c r="AT446" s="331">
        <f t="shared" si="292"/>
        <v>1476914178</v>
      </c>
      <c r="AU446"/>
    </row>
    <row r="447" spans="1:47" x14ac:dyDescent="0.25">
      <c r="A447" s="44">
        <v>3020101010502</v>
      </c>
      <c r="B447" s="1" t="s">
        <v>644</v>
      </c>
      <c r="C447" s="247"/>
      <c r="D447" s="182">
        <v>110000000</v>
      </c>
      <c r="E447" s="182">
        <v>0</v>
      </c>
      <c r="F447" s="182">
        <v>0</v>
      </c>
      <c r="G447" s="182">
        <v>0</v>
      </c>
      <c r="H447" s="182">
        <f t="shared" si="247"/>
        <v>110000000</v>
      </c>
      <c r="I447" s="182">
        <v>0</v>
      </c>
      <c r="J447" s="182">
        <v>108000000</v>
      </c>
      <c r="K447" s="182">
        <f t="shared" si="248"/>
        <v>2000000</v>
      </c>
      <c r="L447" s="182">
        <v>0</v>
      </c>
      <c r="M447" s="182">
        <v>108000000</v>
      </c>
      <c r="N447" s="182">
        <f t="shared" si="253"/>
        <v>0</v>
      </c>
      <c r="O447" s="182">
        <v>0</v>
      </c>
      <c r="P447" s="182">
        <v>110000000</v>
      </c>
      <c r="Q447" s="182">
        <f t="shared" si="255"/>
        <v>2000000</v>
      </c>
      <c r="R447" s="182">
        <f t="shared" si="249"/>
        <v>0</v>
      </c>
      <c r="S447" s="182">
        <f t="shared" si="250"/>
        <v>108000000</v>
      </c>
      <c r="U447" s="246">
        <v>30201010107</v>
      </c>
      <c r="V447" s="385" t="s">
        <v>650</v>
      </c>
      <c r="W447" s="387">
        <v>1413885403</v>
      </c>
      <c r="X447" s="387">
        <v>0</v>
      </c>
      <c r="Y447" s="387">
        <v>10000000</v>
      </c>
      <c r="Z447" s="387">
        <v>0</v>
      </c>
      <c r="AA447" s="387">
        <v>0</v>
      </c>
      <c r="AB447" s="387">
        <v>0</v>
      </c>
      <c r="AC447" s="387">
        <v>0</v>
      </c>
      <c r="AD447" s="387">
        <v>0</v>
      </c>
      <c r="AE447" s="387">
        <v>0</v>
      </c>
      <c r="AF447" s="387">
        <v>0</v>
      </c>
      <c r="AG447" s="387">
        <v>0</v>
      </c>
      <c r="AH447" s="387">
        <v>0</v>
      </c>
      <c r="AI447" s="387">
        <v>0</v>
      </c>
      <c r="AJ447" s="387">
        <v>0</v>
      </c>
      <c r="AK447" s="387">
        <v>0</v>
      </c>
      <c r="AL447" s="10"/>
      <c r="AM447" s="10">
        <f t="shared" si="268"/>
        <v>0</v>
      </c>
      <c r="AN447" s="10">
        <f t="shared" si="268"/>
        <v>0</v>
      </c>
      <c r="AO447" s="10">
        <f t="shared" si="268"/>
        <v>0</v>
      </c>
      <c r="AP447" s="10"/>
      <c r="AR447" s="294">
        <v>30103020101</v>
      </c>
      <c r="AS447" s="295" t="s">
        <v>612</v>
      </c>
      <c r="AT447" s="332">
        <f t="shared" ref="AT447" si="293">+AT448+AT449</f>
        <v>1476914178</v>
      </c>
    </row>
    <row r="448" spans="1:47" s="4" customFormat="1" x14ac:dyDescent="0.25">
      <c r="A448" s="45">
        <v>3020101010503</v>
      </c>
      <c r="B448" s="1" t="s">
        <v>645</v>
      </c>
      <c r="C448" s="247">
        <v>30000000</v>
      </c>
      <c r="D448" s="182">
        <v>40000000</v>
      </c>
      <c r="E448" s="182">
        <v>0</v>
      </c>
      <c r="F448" s="182">
        <v>12000000</v>
      </c>
      <c r="G448" s="182">
        <v>0</v>
      </c>
      <c r="H448" s="182">
        <f t="shared" si="247"/>
        <v>28000000</v>
      </c>
      <c r="I448" s="182">
        <v>0</v>
      </c>
      <c r="J448" s="182">
        <v>28000000</v>
      </c>
      <c r="K448" s="182">
        <f t="shared" si="248"/>
        <v>0</v>
      </c>
      <c r="L448" s="182">
        <v>0</v>
      </c>
      <c r="M448" s="182">
        <v>28000000</v>
      </c>
      <c r="N448" s="182">
        <f t="shared" si="253"/>
        <v>0</v>
      </c>
      <c r="O448" s="182">
        <v>0</v>
      </c>
      <c r="P448" s="182">
        <v>28000000</v>
      </c>
      <c r="Q448" s="182">
        <f t="shared" si="255"/>
        <v>0</v>
      </c>
      <c r="R448" s="182">
        <f t="shared" si="249"/>
        <v>0</v>
      </c>
      <c r="S448" s="182">
        <f t="shared" si="250"/>
        <v>28000000</v>
      </c>
      <c r="T448"/>
      <c r="U448" s="246">
        <v>3020101010701</v>
      </c>
      <c r="V448" s="385" t="s">
        <v>651</v>
      </c>
      <c r="W448" s="387">
        <v>80000000</v>
      </c>
      <c r="X448" s="387">
        <v>0</v>
      </c>
      <c r="Y448" s="387">
        <v>10000000</v>
      </c>
      <c r="Z448" s="387">
        <v>0</v>
      </c>
      <c r="AA448" s="387">
        <v>0</v>
      </c>
      <c r="AB448" s="387">
        <v>0</v>
      </c>
      <c r="AC448" s="387">
        <v>0</v>
      </c>
      <c r="AD448" s="387">
        <v>0</v>
      </c>
      <c r="AE448" s="387">
        <v>0</v>
      </c>
      <c r="AF448" s="387">
        <v>0</v>
      </c>
      <c r="AG448" s="387">
        <v>0</v>
      </c>
      <c r="AH448" s="387">
        <v>0</v>
      </c>
      <c r="AI448" s="387">
        <v>0</v>
      </c>
      <c r="AJ448" s="387">
        <v>0</v>
      </c>
      <c r="AK448" s="387">
        <v>0</v>
      </c>
      <c r="AL448" s="278"/>
      <c r="AM448" s="182"/>
      <c r="AN448" s="182"/>
      <c r="AO448" s="182"/>
      <c r="AP448" s="182"/>
      <c r="AQ448"/>
      <c r="AR448" s="305">
        <v>3010302010101</v>
      </c>
      <c r="AS448" s="297" t="s">
        <v>613</v>
      </c>
      <c r="AT448" s="333">
        <v>1077264250</v>
      </c>
    </row>
    <row r="449" spans="1:48" s="4" customFormat="1" x14ac:dyDescent="0.25">
      <c r="A449" s="14">
        <v>30201010106</v>
      </c>
      <c r="B449" s="9" t="s">
        <v>646</v>
      </c>
      <c r="C449" s="341">
        <v>96052765</v>
      </c>
      <c r="D449" s="10">
        <f>+D450+D451+D452</f>
        <v>110000000</v>
      </c>
      <c r="E449" s="10">
        <f t="shared" ref="E449:AO483" si="294">+E450+E451+E452</f>
        <v>0</v>
      </c>
      <c r="F449" s="10">
        <f t="shared" si="294"/>
        <v>99659300</v>
      </c>
      <c r="G449" s="10">
        <f t="shared" si="294"/>
        <v>0</v>
      </c>
      <c r="H449" s="10">
        <f t="shared" si="247"/>
        <v>10340700</v>
      </c>
      <c r="I449" s="10">
        <f t="shared" si="294"/>
        <v>7092700</v>
      </c>
      <c r="J449" s="10">
        <f t="shared" si="294"/>
        <v>10340700</v>
      </c>
      <c r="K449" s="10">
        <f t="shared" si="248"/>
        <v>0</v>
      </c>
      <c r="L449" s="10">
        <f t="shared" si="294"/>
        <v>7092700</v>
      </c>
      <c r="M449" s="10">
        <f t="shared" si="294"/>
        <v>10340700</v>
      </c>
      <c r="N449" s="10">
        <f t="shared" si="253"/>
        <v>0</v>
      </c>
      <c r="O449" s="10">
        <f t="shared" si="294"/>
        <v>7092700</v>
      </c>
      <c r="P449" s="10">
        <f t="shared" si="294"/>
        <v>10340700</v>
      </c>
      <c r="Q449" s="10">
        <f t="shared" si="294"/>
        <v>0</v>
      </c>
      <c r="R449" s="10">
        <f t="shared" si="249"/>
        <v>0</v>
      </c>
      <c r="S449" s="10">
        <f t="shared" si="294"/>
        <v>10340700</v>
      </c>
      <c r="T449" s="10">
        <f t="shared" si="294"/>
        <v>0</v>
      </c>
      <c r="U449" s="246">
        <v>3020101010702</v>
      </c>
      <c r="V449" s="385" t="s">
        <v>652</v>
      </c>
      <c r="W449" s="387">
        <v>150000000</v>
      </c>
      <c r="X449" s="387">
        <v>0</v>
      </c>
      <c r="Y449" s="387">
        <v>142959266</v>
      </c>
      <c r="Z449" s="387">
        <v>0</v>
      </c>
      <c r="AA449" s="387">
        <v>0</v>
      </c>
      <c r="AB449" s="387">
        <v>0</v>
      </c>
      <c r="AC449" s="387">
        <v>7040734</v>
      </c>
      <c r="AD449" s="387">
        <v>7040734</v>
      </c>
      <c r="AE449" s="387">
        <v>0</v>
      </c>
      <c r="AF449" s="387">
        <v>5216667</v>
      </c>
      <c r="AG449" s="387">
        <v>1824067</v>
      </c>
      <c r="AH449" s="387">
        <v>7040734</v>
      </c>
      <c r="AI449" s="387">
        <v>0</v>
      </c>
      <c r="AJ449" s="387">
        <v>0</v>
      </c>
      <c r="AK449" s="387">
        <v>0</v>
      </c>
      <c r="AL449" s="278"/>
      <c r="AM449" s="182"/>
      <c r="AN449" s="182"/>
      <c r="AO449" s="182"/>
      <c r="AP449" s="182"/>
      <c r="AR449" s="306">
        <v>3010302010102</v>
      </c>
      <c r="AS449" s="307" t="s">
        <v>614</v>
      </c>
      <c r="AT449" s="334">
        <v>399649928</v>
      </c>
      <c r="AU449"/>
    </row>
    <row r="450" spans="1:48" x14ac:dyDescent="0.25">
      <c r="A450" s="43">
        <v>3020101010601</v>
      </c>
      <c r="B450" s="1" t="s">
        <v>647</v>
      </c>
      <c r="C450" s="247">
        <v>10000000</v>
      </c>
      <c r="D450" s="182">
        <v>40000000</v>
      </c>
      <c r="E450" s="182">
        <v>0</v>
      </c>
      <c r="F450" s="182">
        <v>40000000</v>
      </c>
      <c r="G450" s="182">
        <v>0</v>
      </c>
      <c r="H450" s="182">
        <f t="shared" ref="H450:H518" si="295">+D450+E450-F450+G450</f>
        <v>0</v>
      </c>
      <c r="I450" s="182">
        <v>0</v>
      </c>
      <c r="J450" s="182">
        <v>0</v>
      </c>
      <c r="K450" s="182">
        <f t="shared" ref="K450:K518" si="296">+H450-J450</f>
        <v>0</v>
      </c>
      <c r="L450" s="182">
        <v>0</v>
      </c>
      <c r="M450" s="182">
        <v>0</v>
      </c>
      <c r="N450" s="182">
        <f t="shared" si="253"/>
        <v>0</v>
      </c>
      <c r="O450" s="182">
        <v>0</v>
      </c>
      <c r="P450" s="182">
        <v>0</v>
      </c>
      <c r="Q450" s="182">
        <f t="shared" si="255"/>
        <v>0</v>
      </c>
      <c r="R450" s="182">
        <f t="shared" ref="R450:R518" si="297">+H450-P450</f>
        <v>0</v>
      </c>
      <c r="S450" s="182">
        <f t="shared" ref="S450:S518" si="298">+M450</f>
        <v>0</v>
      </c>
      <c r="U450" s="246">
        <v>3020101010703</v>
      </c>
      <c r="V450" s="385" t="s">
        <v>653</v>
      </c>
      <c r="W450" s="387">
        <v>1183885403</v>
      </c>
      <c r="X450" s="387">
        <v>0</v>
      </c>
      <c r="Y450" s="387">
        <v>20000000</v>
      </c>
      <c r="Z450" s="387">
        <v>0</v>
      </c>
      <c r="AA450" s="387">
        <v>0</v>
      </c>
      <c r="AB450" s="387">
        <v>0</v>
      </c>
      <c r="AC450" s="387">
        <v>0</v>
      </c>
      <c r="AD450" s="387">
        <v>0</v>
      </c>
      <c r="AE450" s="387">
        <v>0</v>
      </c>
      <c r="AF450" s="387">
        <v>0</v>
      </c>
      <c r="AG450" s="387">
        <v>0</v>
      </c>
      <c r="AH450" s="387">
        <v>0</v>
      </c>
      <c r="AI450" s="387">
        <v>0</v>
      </c>
      <c r="AJ450" s="387">
        <v>0</v>
      </c>
      <c r="AK450" s="387">
        <v>0</v>
      </c>
      <c r="AL450" s="6"/>
      <c r="AM450" s="6">
        <f t="shared" si="269"/>
        <v>0</v>
      </c>
      <c r="AN450" s="6">
        <f t="shared" si="269"/>
        <v>0</v>
      </c>
      <c r="AO450" s="6">
        <f t="shared" si="269"/>
        <v>0</v>
      </c>
      <c r="AP450" s="6"/>
      <c r="AQ450" s="4"/>
      <c r="AR450" s="292">
        <v>30104</v>
      </c>
      <c r="AS450" s="293" t="s">
        <v>615</v>
      </c>
      <c r="AT450" s="331">
        <f t="shared" ref="AT450:AT451" si="299">+AT451</f>
        <v>231577368.75</v>
      </c>
      <c r="AU450" s="4"/>
    </row>
    <row r="451" spans="1:48" x14ac:dyDescent="0.25">
      <c r="A451" s="44">
        <v>3020101010602</v>
      </c>
      <c r="B451" s="1" t="s">
        <v>648</v>
      </c>
      <c r="C451" s="247">
        <v>40000000</v>
      </c>
      <c r="D451" s="182">
        <v>30000000</v>
      </c>
      <c r="E451" s="182">
        <v>0</v>
      </c>
      <c r="F451" s="182">
        <v>30000000</v>
      </c>
      <c r="G451" s="182">
        <v>0</v>
      </c>
      <c r="H451" s="182">
        <f t="shared" si="295"/>
        <v>0</v>
      </c>
      <c r="I451" s="182">
        <v>0</v>
      </c>
      <c r="J451" s="182">
        <v>0</v>
      </c>
      <c r="K451" s="182">
        <f t="shared" si="296"/>
        <v>0</v>
      </c>
      <c r="L451" s="182">
        <v>0</v>
      </c>
      <c r="M451" s="182">
        <v>0</v>
      </c>
      <c r="N451" s="182">
        <f t="shared" ref="N451:N519" si="300">+J451-M451</f>
        <v>0</v>
      </c>
      <c r="O451" s="182">
        <v>0</v>
      </c>
      <c r="P451" s="182">
        <v>0</v>
      </c>
      <c r="Q451" s="182">
        <f t="shared" ref="Q451:Q519" si="301">+P451-J451</f>
        <v>0</v>
      </c>
      <c r="R451" s="182">
        <f t="shared" si="297"/>
        <v>0</v>
      </c>
      <c r="S451" s="182">
        <f t="shared" si="298"/>
        <v>0</v>
      </c>
      <c r="U451" s="246">
        <v>30201010108</v>
      </c>
      <c r="V451" s="385" t="s">
        <v>654</v>
      </c>
      <c r="W451" s="387">
        <v>10000000</v>
      </c>
      <c r="X451" s="387">
        <v>0</v>
      </c>
      <c r="Y451" s="387">
        <v>122959266</v>
      </c>
      <c r="Z451" s="387">
        <v>0</v>
      </c>
      <c r="AA451" s="387">
        <v>0</v>
      </c>
      <c r="AB451" s="387">
        <v>0</v>
      </c>
      <c r="AC451" s="387">
        <v>7040734</v>
      </c>
      <c r="AD451" s="387">
        <v>7040734</v>
      </c>
      <c r="AE451" s="387">
        <v>0</v>
      </c>
      <c r="AF451" s="387">
        <v>5216667</v>
      </c>
      <c r="AG451" s="387">
        <v>1824067</v>
      </c>
      <c r="AH451" s="387">
        <v>7040734</v>
      </c>
      <c r="AI451" s="387">
        <v>0</v>
      </c>
      <c r="AJ451" s="387">
        <v>0</v>
      </c>
      <c r="AK451" s="387">
        <v>0</v>
      </c>
      <c r="AL451" s="6"/>
      <c r="AM451" s="6">
        <f t="shared" si="269"/>
        <v>0</v>
      </c>
      <c r="AN451" s="6">
        <f t="shared" si="269"/>
        <v>0</v>
      </c>
      <c r="AO451" s="6">
        <f t="shared" si="269"/>
        <v>0</v>
      </c>
      <c r="AP451" s="6"/>
      <c r="AQ451" s="4"/>
      <c r="AR451" s="292">
        <v>3010401</v>
      </c>
      <c r="AS451" s="293" t="s">
        <v>616</v>
      </c>
      <c r="AT451" s="331">
        <f t="shared" si="299"/>
        <v>231577368.75</v>
      </c>
    </row>
    <row r="452" spans="1:48" x14ac:dyDescent="0.25">
      <c r="A452" s="45">
        <v>3020101010603</v>
      </c>
      <c r="B452" s="1" t="s">
        <v>649</v>
      </c>
      <c r="C452" s="247">
        <v>46052765</v>
      </c>
      <c r="D452" s="182">
        <v>40000000</v>
      </c>
      <c r="E452" s="182">
        <v>0</v>
      </c>
      <c r="F452" s="182">
        <v>29659300</v>
      </c>
      <c r="G452" s="182">
        <v>0</v>
      </c>
      <c r="H452" s="182">
        <f t="shared" si="295"/>
        <v>10340700</v>
      </c>
      <c r="I452" s="182">
        <v>7092700</v>
      </c>
      <c r="J452" s="182">
        <v>10340700</v>
      </c>
      <c r="K452" s="182">
        <f t="shared" si="296"/>
        <v>0</v>
      </c>
      <c r="L452" s="182">
        <v>7092700</v>
      </c>
      <c r="M452" s="182">
        <v>10340700</v>
      </c>
      <c r="N452" s="182">
        <f t="shared" si="300"/>
        <v>0</v>
      </c>
      <c r="O452" s="182">
        <v>7092700</v>
      </c>
      <c r="P452" s="182">
        <v>10340700</v>
      </c>
      <c r="Q452" s="182">
        <f t="shared" si="301"/>
        <v>0</v>
      </c>
      <c r="R452" s="182">
        <f t="shared" si="297"/>
        <v>0</v>
      </c>
      <c r="S452" s="182">
        <f t="shared" si="298"/>
        <v>10340700</v>
      </c>
      <c r="U452" s="246">
        <v>3020101010801</v>
      </c>
      <c r="V452" s="385" t="s">
        <v>655</v>
      </c>
      <c r="W452" s="387">
        <v>10000000</v>
      </c>
      <c r="X452" s="387">
        <v>0</v>
      </c>
      <c r="Y452" s="387">
        <v>0</v>
      </c>
      <c r="Z452" s="387">
        <v>0</v>
      </c>
      <c r="AA452" s="387">
        <v>0</v>
      </c>
      <c r="AB452" s="387">
        <v>0</v>
      </c>
      <c r="AC452" s="387">
        <v>15000000</v>
      </c>
      <c r="AD452" s="387">
        <v>138705</v>
      </c>
      <c r="AE452" s="387">
        <v>14861295</v>
      </c>
      <c r="AF452" s="387">
        <v>138705</v>
      </c>
      <c r="AG452" s="387">
        <v>0</v>
      </c>
      <c r="AH452" s="387">
        <v>15000000</v>
      </c>
      <c r="AI452" s="387">
        <v>14861295</v>
      </c>
      <c r="AJ452" s="387">
        <v>0</v>
      </c>
      <c r="AK452" s="387">
        <v>0</v>
      </c>
      <c r="AL452" s="10"/>
      <c r="AM452" s="10">
        <f t="shared" si="270"/>
        <v>0</v>
      </c>
      <c r="AN452" s="10">
        <f t="shared" si="270"/>
        <v>0</v>
      </c>
      <c r="AO452" s="10">
        <f t="shared" si="270"/>
        <v>0</v>
      </c>
      <c r="AP452" s="10"/>
      <c r="AR452" s="294">
        <v>301040101</v>
      </c>
      <c r="AS452" s="295" t="s">
        <v>617</v>
      </c>
      <c r="AT452" s="332">
        <f t="shared" ref="AT452" si="302">+AT453+AT454+AT455</f>
        <v>231577368.75</v>
      </c>
    </row>
    <row r="453" spans="1:48" s="4" customFormat="1" x14ac:dyDescent="0.25">
      <c r="A453" s="14">
        <v>30201010107</v>
      </c>
      <c r="B453" s="9" t="s">
        <v>650</v>
      </c>
      <c r="C453" s="341">
        <v>445895078</v>
      </c>
      <c r="D453" s="10">
        <f>+D454+D455+D456</f>
        <v>1413885403</v>
      </c>
      <c r="E453" s="10">
        <f t="shared" ref="E453:AO487" si="303">+E454+E455+E456</f>
        <v>0</v>
      </c>
      <c r="F453" s="10">
        <f t="shared" si="303"/>
        <v>391559266.03999996</v>
      </c>
      <c r="G453" s="10">
        <f t="shared" si="303"/>
        <v>0</v>
      </c>
      <c r="H453" s="10">
        <f t="shared" si="295"/>
        <v>1022326136.96</v>
      </c>
      <c r="I453" s="10">
        <f t="shared" si="303"/>
        <v>486700742</v>
      </c>
      <c r="J453" s="10">
        <f t="shared" si="303"/>
        <v>800434045.96000004</v>
      </c>
      <c r="K453" s="10">
        <f t="shared" si="296"/>
        <v>221892091</v>
      </c>
      <c r="L453" s="10">
        <f t="shared" si="303"/>
        <v>-2130758.04</v>
      </c>
      <c r="M453" s="10">
        <f t="shared" si="303"/>
        <v>251681721</v>
      </c>
      <c r="N453" s="10">
        <f t="shared" si="300"/>
        <v>548752324.96000004</v>
      </c>
      <c r="O453" s="10">
        <f t="shared" si="303"/>
        <v>0</v>
      </c>
      <c r="P453" s="10">
        <f t="shared" si="303"/>
        <v>1022326136.96</v>
      </c>
      <c r="Q453" s="10">
        <f t="shared" si="303"/>
        <v>221892091</v>
      </c>
      <c r="R453" s="10">
        <f t="shared" si="297"/>
        <v>0</v>
      </c>
      <c r="S453" s="10">
        <f t="shared" si="303"/>
        <v>251681721</v>
      </c>
      <c r="T453" s="10">
        <f t="shared" si="303"/>
        <v>0</v>
      </c>
      <c r="U453" s="246">
        <v>30201010109</v>
      </c>
      <c r="V453" s="385" t="s">
        <v>656</v>
      </c>
      <c r="W453" s="387">
        <v>150000000</v>
      </c>
      <c r="X453" s="387">
        <v>0</v>
      </c>
      <c r="Y453" s="387">
        <v>0</v>
      </c>
      <c r="Z453" s="387">
        <v>0</v>
      </c>
      <c r="AA453" s="387">
        <v>0</v>
      </c>
      <c r="AB453" s="387">
        <v>0</v>
      </c>
      <c r="AC453" s="387">
        <v>5000000</v>
      </c>
      <c r="AD453" s="387">
        <v>0</v>
      </c>
      <c r="AE453" s="387">
        <v>5000000</v>
      </c>
      <c r="AF453" s="387">
        <v>0</v>
      </c>
      <c r="AG453" s="387">
        <v>0</v>
      </c>
      <c r="AH453" s="387">
        <v>5000000</v>
      </c>
      <c r="AI453" s="387">
        <v>5000000</v>
      </c>
      <c r="AJ453" s="387">
        <v>0</v>
      </c>
      <c r="AK453" s="387">
        <v>0</v>
      </c>
      <c r="AL453" s="278"/>
      <c r="AM453" s="182"/>
      <c r="AN453" s="182"/>
      <c r="AO453" s="182"/>
      <c r="AP453" s="182"/>
      <c r="AQ453"/>
      <c r="AR453" s="305">
        <v>30104010101</v>
      </c>
      <c r="AS453" s="297" t="s">
        <v>618</v>
      </c>
      <c r="AT453" s="333">
        <v>71500000</v>
      </c>
    </row>
    <row r="454" spans="1:48" x14ac:dyDescent="0.25">
      <c r="A454" s="43">
        <v>3020101010701</v>
      </c>
      <c r="B454" s="1" t="s">
        <v>651</v>
      </c>
      <c r="C454" s="247">
        <v>218268400</v>
      </c>
      <c r="D454" s="182">
        <v>80000000</v>
      </c>
      <c r="E454" s="182">
        <v>0</v>
      </c>
      <c r="F454" s="182">
        <v>80000000</v>
      </c>
      <c r="G454" s="182">
        <v>0</v>
      </c>
      <c r="H454" s="182">
        <f t="shared" si="295"/>
        <v>0</v>
      </c>
      <c r="I454" s="182">
        <v>0</v>
      </c>
      <c r="J454" s="182">
        <v>0</v>
      </c>
      <c r="K454" s="182">
        <f t="shared" si="296"/>
        <v>0</v>
      </c>
      <c r="L454" s="182">
        <v>0</v>
      </c>
      <c r="M454" s="182">
        <v>0</v>
      </c>
      <c r="N454" s="182">
        <f t="shared" si="300"/>
        <v>0</v>
      </c>
      <c r="O454" s="182">
        <v>0</v>
      </c>
      <c r="P454" s="182">
        <v>0</v>
      </c>
      <c r="Q454" s="182">
        <f t="shared" si="301"/>
        <v>0</v>
      </c>
      <c r="R454" s="182">
        <f t="shared" si="297"/>
        <v>0</v>
      </c>
      <c r="S454" s="182">
        <f t="shared" si="298"/>
        <v>0</v>
      </c>
      <c r="U454" s="246">
        <v>3020101010902</v>
      </c>
      <c r="V454" s="385" t="s">
        <v>657</v>
      </c>
      <c r="W454" s="387">
        <v>20000000</v>
      </c>
      <c r="X454" s="387">
        <v>0</v>
      </c>
      <c r="Y454" s="387">
        <v>0</v>
      </c>
      <c r="Z454" s="387">
        <v>0</v>
      </c>
      <c r="AA454" s="387">
        <v>0</v>
      </c>
      <c r="AB454" s="387">
        <v>0</v>
      </c>
      <c r="AC454" s="387">
        <v>10000000</v>
      </c>
      <c r="AD454" s="387">
        <v>138705</v>
      </c>
      <c r="AE454" s="387">
        <v>9861295</v>
      </c>
      <c r="AF454" s="387">
        <v>138705</v>
      </c>
      <c r="AG454" s="387">
        <v>0</v>
      </c>
      <c r="AH454" s="387">
        <v>10000000</v>
      </c>
      <c r="AI454" s="387">
        <v>9861295</v>
      </c>
      <c r="AJ454" s="387">
        <v>0</v>
      </c>
      <c r="AK454" s="387">
        <v>0</v>
      </c>
      <c r="AL454" s="278"/>
      <c r="AM454" s="247"/>
      <c r="AN454" s="247"/>
      <c r="AO454" s="247"/>
      <c r="AP454" s="247"/>
      <c r="AQ454" s="281"/>
      <c r="AR454" s="306">
        <v>30104010102</v>
      </c>
      <c r="AS454" s="307" t="s">
        <v>1759</v>
      </c>
      <c r="AT454" s="334">
        <v>75982471</v>
      </c>
      <c r="AU454" s="4"/>
    </row>
    <row r="455" spans="1:48" x14ac:dyDescent="0.25">
      <c r="A455" s="44">
        <v>3020101010702</v>
      </c>
      <c r="B455" s="1" t="s">
        <v>652</v>
      </c>
      <c r="C455" s="247">
        <v>227626678</v>
      </c>
      <c r="D455" s="182">
        <v>150000000</v>
      </c>
      <c r="E455" s="182">
        <v>0</v>
      </c>
      <c r="F455" s="182">
        <v>150000000</v>
      </c>
      <c r="G455" s="182">
        <v>0</v>
      </c>
      <c r="H455" s="182">
        <f t="shared" si="295"/>
        <v>0</v>
      </c>
      <c r="I455" s="182">
        <v>0</v>
      </c>
      <c r="J455" s="182">
        <v>0</v>
      </c>
      <c r="K455" s="182">
        <f t="shared" si="296"/>
        <v>0</v>
      </c>
      <c r="L455" s="182">
        <v>0</v>
      </c>
      <c r="M455" s="182">
        <v>0</v>
      </c>
      <c r="N455" s="182">
        <f t="shared" si="300"/>
        <v>0</v>
      </c>
      <c r="O455" s="182">
        <v>0</v>
      </c>
      <c r="P455" s="182">
        <v>0</v>
      </c>
      <c r="Q455" s="182">
        <f t="shared" si="301"/>
        <v>0</v>
      </c>
      <c r="R455" s="182">
        <f t="shared" si="297"/>
        <v>0</v>
      </c>
      <c r="S455" s="182">
        <f t="shared" si="298"/>
        <v>0</v>
      </c>
      <c r="U455" s="246">
        <v>3020101010903</v>
      </c>
      <c r="V455" s="385" t="s">
        <v>658</v>
      </c>
      <c r="W455" s="387">
        <v>130000000</v>
      </c>
      <c r="X455" s="387">
        <v>0</v>
      </c>
      <c r="Y455" s="387">
        <v>589459750</v>
      </c>
      <c r="Z455" s="387">
        <v>0</v>
      </c>
      <c r="AA455" s="387">
        <v>0</v>
      </c>
      <c r="AB455" s="387">
        <v>0</v>
      </c>
      <c r="AC455" s="387">
        <v>8540250</v>
      </c>
      <c r="AD455" s="387">
        <v>8540250</v>
      </c>
      <c r="AE455" s="387">
        <v>0</v>
      </c>
      <c r="AF455" s="387">
        <v>8540250</v>
      </c>
      <c r="AG455" s="387">
        <v>13298</v>
      </c>
      <c r="AH455" s="387">
        <v>8540250</v>
      </c>
      <c r="AI455" s="387">
        <v>0</v>
      </c>
      <c r="AJ455" s="387">
        <v>0</v>
      </c>
      <c r="AK455" s="387">
        <v>0</v>
      </c>
      <c r="AL455" s="278"/>
      <c r="AM455" s="182"/>
      <c r="AN455" s="182"/>
      <c r="AO455" s="182"/>
      <c r="AP455" s="182"/>
      <c r="AQ455" s="4"/>
      <c r="AR455" s="304">
        <v>30104010103</v>
      </c>
      <c r="AS455" s="297" t="s">
        <v>619</v>
      </c>
      <c r="AT455" s="333">
        <v>84094897.75</v>
      </c>
      <c r="AU455" s="4"/>
    </row>
    <row r="456" spans="1:48" x14ac:dyDescent="0.25">
      <c r="A456" s="45">
        <v>3020101010703</v>
      </c>
      <c r="B456" s="1" t="s">
        <v>653</v>
      </c>
      <c r="C456" s="247"/>
      <c r="D456" s="182">
        <v>1183885403</v>
      </c>
      <c r="E456" s="182">
        <v>0</v>
      </c>
      <c r="F456" s="182">
        <f>159428508+2130758.04</f>
        <v>161559266.03999999</v>
      </c>
      <c r="G456" s="182">
        <v>0</v>
      </c>
      <c r="H456" s="182">
        <f t="shared" si="295"/>
        <v>1022326136.96</v>
      </c>
      <c r="I456" s="182">
        <v>486700742</v>
      </c>
      <c r="J456" s="182">
        <v>800434045.96000004</v>
      </c>
      <c r="K456" s="182">
        <f t="shared" si="296"/>
        <v>221892091</v>
      </c>
      <c r="L456" s="182">
        <v>-2130758.04</v>
      </c>
      <c r="M456" s="182">
        <v>251681721</v>
      </c>
      <c r="N456" s="182">
        <f t="shared" si="300"/>
        <v>548752324.96000004</v>
      </c>
      <c r="O456" s="182">
        <v>0</v>
      </c>
      <c r="P456" s="182">
        <v>1022326136.96</v>
      </c>
      <c r="Q456" s="182">
        <f t="shared" si="301"/>
        <v>221892091</v>
      </c>
      <c r="R456" s="284">
        <f t="shared" si="297"/>
        <v>0</v>
      </c>
      <c r="S456" s="182">
        <f t="shared" si="298"/>
        <v>251681721</v>
      </c>
      <c r="U456" s="246">
        <v>30201010110</v>
      </c>
      <c r="V456" s="385" t="s">
        <v>659</v>
      </c>
      <c r="W456" s="387">
        <v>15000000</v>
      </c>
      <c r="X456" s="387">
        <v>0</v>
      </c>
      <c r="Y456" s="387">
        <v>100000000</v>
      </c>
      <c r="Z456" s="387">
        <v>0</v>
      </c>
      <c r="AA456" s="387">
        <v>0</v>
      </c>
      <c r="AB456" s="387">
        <v>0</v>
      </c>
      <c r="AC456" s="387">
        <v>0</v>
      </c>
      <c r="AD456" s="387">
        <v>0</v>
      </c>
      <c r="AE456" s="387">
        <v>0</v>
      </c>
      <c r="AF456" s="387">
        <v>0</v>
      </c>
      <c r="AG456" s="387">
        <v>13298</v>
      </c>
      <c r="AH456" s="387">
        <v>0</v>
      </c>
      <c r="AI456" s="387">
        <v>0</v>
      </c>
      <c r="AJ456" s="387">
        <v>0</v>
      </c>
      <c r="AK456" s="387">
        <v>0</v>
      </c>
      <c r="AL456" s="6"/>
      <c r="AM456" s="6">
        <f t="shared" si="272"/>
        <v>0</v>
      </c>
      <c r="AN456" s="6">
        <f t="shared" si="272"/>
        <v>0</v>
      </c>
      <c r="AO456" s="6">
        <f t="shared" si="272"/>
        <v>0</v>
      </c>
      <c r="AP456" s="6"/>
      <c r="AQ456" s="4"/>
      <c r="AR456" s="304"/>
      <c r="AS456" s="297"/>
      <c r="AT456" s="333"/>
      <c r="AV456" s="281"/>
    </row>
    <row r="457" spans="1:48" s="4" customFormat="1" x14ac:dyDescent="0.25">
      <c r="A457" s="14">
        <v>30201010108</v>
      </c>
      <c r="B457" s="9" t="s">
        <v>654</v>
      </c>
      <c r="C457" s="341">
        <v>15000000</v>
      </c>
      <c r="D457" s="10">
        <f>+D458</f>
        <v>10000000</v>
      </c>
      <c r="E457" s="10">
        <f t="shared" ref="E457:AO491" si="304">+E458</f>
        <v>0</v>
      </c>
      <c r="F457" s="10">
        <f t="shared" si="304"/>
        <v>10000000</v>
      </c>
      <c r="G457" s="10">
        <f t="shared" si="304"/>
        <v>0</v>
      </c>
      <c r="H457" s="10">
        <f t="shared" si="295"/>
        <v>0</v>
      </c>
      <c r="I457" s="10">
        <f t="shared" si="304"/>
        <v>0</v>
      </c>
      <c r="J457" s="10">
        <f t="shared" si="304"/>
        <v>0</v>
      </c>
      <c r="K457" s="10">
        <f t="shared" si="296"/>
        <v>0</v>
      </c>
      <c r="L457" s="10">
        <f t="shared" si="304"/>
        <v>0</v>
      </c>
      <c r="M457" s="10">
        <f t="shared" si="304"/>
        <v>0</v>
      </c>
      <c r="N457" s="10">
        <f t="shared" si="300"/>
        <v>0</v>
      </c>
      <c r="O457" s="10">
        <f t="shared" si="304"/>
        <v>0</v>
      </c>
      <c r="P457" s="10">
        <f t="shared" si="304"/>
        <v>0</v>
      </c>
      <c r="Q457" s="10">
        <f t="shared" si="304"/>
        <v>0</v>
      </c>
      <c r="R457" s="10">
        <f t="shared" si="297"/>
        <v>0</v>
      </c>
      <c r="S457" s="10">
        <f t="shared" si="304"/>
        <v>0</v>
      </c>
      <c r="T457" s="10">
        <f t="shared" si="304"/>
        <v>0</v>
      </c>
      <c r="U457" s="246">
        <v>3020101011002</v>
      </c>
      <c r="V457" s="385" t="s">
        <v>660</v>
      </c>
      <c r="W457" s="387">
        <v>5000000</v>
      </c>
      <c r="X457" s="387">
        <v>0</v>
      </c>
      <c r="Y457" s="387">
        <v>48000000</v>
      </c>
      <c r="Z457" s="387">
        <v>0</v>
      </c>
      <c r="AA457" s="387">
        <v>0</v>
      </c>
      <c r="AB457" s="387">
        <v>0</v>
      </c>
      <c r="AC457" s="387">
        <v>2000000</v>
      </c>
      <c r="AD457" s="387">
        <v>2000000</v>
      </c>
      <c r="AE457" s="387">
        <v>0</v>
      </c>
      <c r="AF457" s="387">
        <v>2000000</v>
      </c>
      <c r="AG457" s="387">
        <v>0</v>
      </c>
      <c r="AH457" s="387">
        <v>2000000</v>
      </c>
      <c r="AI457" s="387">
        <v>0</v>
      </c>
      <c r="AJ457" s="387">
        <v>0</v>
      </c>
      <c r="AK457" s="387">
        <v>0</v>
      </c>
      <c r="AL457" s="10"/>
      <c r="AM457" s="10">
        <f t="shared" si="272"/>
        <v>0</v>
      </c>
      <c r="AN457" s="10">
        <f t="shared" si="272"/>
        <v>0</v>
      </c>
      <c r="AO457" s="10">
        <f t="shared" si="272"/>
        <v>0</v>
      </c>
      <c r="AP457" s="10"/>
      <c r="AQ457"/>
      <c r="AR457" s="304"/>
      <c r="AS457" s="297"/>
      <c r="AT457" s="333"/>
      <c r="AU457"/>
      <c r="AV457"/>
    </row>
    <row r="458" spans="1:48" x14ac:dyDescent="0.25">
      <c r="A458" s="43">
        <v>3020101010801</v>
      </c>
      <c r="B458" s="1" t="s">
        <v>655</v>
      </c>
      <c r="C458" s="247"/>
      <c r="D458" s="182">
        <v>10000000</v>
      </c>
      <c r="E458" s="182">
        <v>0</v>
      </c>
      <c r="F458" s="182">
        <v>10000000</v>
      </c>
      <c r="G458" s="182">
        <v>0</v>
      </c>
      <c r="H458" s="182">
        <f t="shared" si="295"/>
        <v>0</v>
      </c>
      <c r="I458" s="182">
        <v>0</v>
      </c>
      <c r="J458" s="182">
        <v>0</v>
      </c>
      <c r="K458" s="182">
        <f t="shared" si="296"/>
        <v>0</v>
      </c>
      <c r="L458" s="182">
        <v>0</v>
      </c>
      <c r="M458" s="182">
        <v>0</v>
      </c>
      <c r="N458" s="182">
        <f t="shared" si="300"/>
        <v>0</v>
      </c>
      <c r="O458" s="182">
        <v>0</v>
      </c>
      <c r="P458" s="182">
        <v>0</v>
      </c>
      <c r="Q458" s="182">
        <f t="shared" si="301"/>
        <v>0</v>
      </c>
      <c r="R458" s="182">
        <f t="shared" si="297"/>
        <v>0</v>
      </c>
      <c r="S458" s="182">
        <f t="shared" si="298"/>
        <v>0</v>
      </c>
      <c r="U458" s="246">
        <v>3020101011003</v>
      </c>
      <c r="V458" s="385" t="s">
        <v>661</v>
      </c>
      <c r="W458" s="387">
        <v>10000000</v>
      </c>
      <c r="X458" s="387">
        <v>0</v>
      </c>
      <c r="Y458" s="387">
        <v>441459750</v>
      </c>
      <c r="Z458" s="387">
        <v>0</v>
      </c>
      <c r="AA458" s="387">
        <v>0</v>
      </c>
      <c r="AB458" s="387">
        <v>0</v>
      </c>
      <c r="AC458" s="387">
        <v>6540250</v>
      </c>
      <c r="AD458" s="387">
        <v>6540250</v>
      </c>
      <c r="AE458" s="387">
        <v>0</v>
      </c>
      <c r="AF458" s="387">
        <v>6540250</v>
      </c>
      <c r="AG458" s="387">
        <v>0</v>
      </c>
      <c r="AH458" s="387">
        <v>6540250</v>
      </c>
      <c r="AI458" s="387">
        <v>0</v>
      </c>
      <c r="AJ458" s="387">
        <v>0</v>
      </c>
      <c r="AK458" s="387">
        <v>0</v>
      </c>
      <c r="AL458" s="278"/>
      <c r="AM458" s="182"/>
      <c r="AN458" s="182"/>
      <c r="AO458" s="182"/>
      <c r="AP458" s="182"/>
      <c r="AQ458" s="4"/>
      <c r="AR458" s="304"/>
      <c r="AS458" s="297"/>
      <c r="AT458" s="333"/>
      <c r="AV458" s="4"/>
    </row>
    <row r="459" spans="1:48" x14ac:dyDescent="0.25">
      <c r="A459" s="44">
        <v>3020101010802</v>
      </c>
      <c r="B459" s="282" t="s">
        <v>1761</v>
      </c>
      <c r="C459" s="247">
        <v>5000000</v>
      </c>
      <c r="D459" s="247"/>
      <c r="E459" s="247"/>
      <c r="F459" s="247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  <c r="T459" s="281"/>
      <c r="U459" s="246">
        <v>30201010111</v>
      </c>
      <c r="V459" s="385" t="s">
        <v>662</v>
      </c>
      <c r="W459" s="387">
        <v>598000000</v>
      </c>
      <c r="X459" s="387">
        <v>0</v>
      </c>
      <c r="Y459" s="387">
        <v>12080913</v>
      </c>
      <c r="Z459" s="387">
        <v>0</v>
      </c>
      <c r="AA459" s="387">
        <v>0</v>
      </c>
      <c r="AB459" s="387">
        <v>0</v>
      </c>
      <c r="AC459" s="387">
        <v>147919087</v>
      </c>
      <c r="AD459" s="387">
        <v>116906146</v>
      </c>
      <c r="AE459" s="387">
        <v>31012941</v>
      </c>
      <c r="AF459" s="387">
        <v>35156979</v>
      </c>
      <c r="AG459" s="387">
        <v>81749167</v>
      </c>
      <c r="AH459" s="387">
        <v>147919087</v>
      </c>
      <c r="AI459" s="387">
        <v>31012941</v>
      </c>
      <c r="AJ459" s="387">
        <v>0</v>
      </c>
      <c r="AK459" s="387">
        <v>0</v>
      </c>
      <c r="AL459" s="6"/>
      <c r="AM459" s="6">
        <f t="shared" si="274"/>
        <v>0</v>
      </c>
      <c r="AN459" s="6">
        <f t="shared" si="274"/>
        <v>0</v>
      </c>
      <c r="AO459" s="6">
        <f t="shared" si="274"/>
        <v>0</v>
      </c>
      <c r="AP459" s="6"/>
      <c r="AQ459" s="4"/>
      <c r="AR459" s="308">
        <v>302</v>
      </c>
      <c r="AS459" s="309" t="s">
        <v>623</v>
      </c>
      <c r="AT459" s="331">
        <f>+AT460+AT558+AT567</f>
        <v>7193302454.3500004</v>
      </c>
      <c r="AU459" s="4"/>
    </row>
    <row r="460" spans="1:48" s="4" customFormat="1" x14ac:dyDescent="0.25">
      <c r="A460" s="45">
        <v>3020101010803</v>
      </c>
      <c r="B460" s="282" t="s">
        <v>1762</v>
      </c>
      <c r="C460" s="247">
        <v>10000000</v>
      </c>
      <c r="D460" s="247"/>
      <c r="E460" s="247"/>
      <c r="F460" s="247"/>
      <c r="G460" s="247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7"/>
      <c r="S460" s="247"/>
      <c r="T460" s="281"/>
      <c r="U460" s="246">
        <v>3020101011101</v>
      </c>
      <c r="V460" s="385" t="s">
        <v>663</v>
      </c>
      <c r="W460" s="387">
        <v>100000000</v>
      </c>
      <c r="X460" s="387">
        <v>0</v>
      </c>
      <c r="Y460" s="387">
        <v>12000000</v>
      </c>
      <c r="Z460" s="387">
        <v>0</v>
      </c>
      <c r="AA460" s="387">
        <v>0</v>
      </c>
      <c r="AB460" s="387">
        <v>0</v>
      </c>
      <c r="AC460" s="387">
        <v>0</v>
      </c>
      <c r="AD460" s="387">
        <v>0</v>
      </c>
      <c r="AE460" s="387">
        <v>0</v>
      </c>
      <c r="AF460" s="387">
        <v>0</v>
      </c>
      <c r="AG460" s="387">
        <v>0</v>
      </c>
      <c r="AH460" s="387">
        <v>0</v>
      </c>
      <c r="AI460" s="387">
        <v>0</v>
      </c>
      <c r="AJ460" s="387">
        <v>0</v>
      </c>
      <c r="AK460" s="387">
        <v>0</v>
      </c>
      <c r="AL460" s="6"/>
      <c r="AM460" s="6">
        <f t="shared" si="275"/>
        <v>0</v>
      </c>
      <c r="AN460" s="6">
        <f t="shared" si="275"/>
        <v>0</v>
      </c>
      <c r="AO460" s="6">
        <f t="shared" si="275"/>
        <v>0</v>
      </c>
      <c r="AP460" s="6"/>
      <c r="AR460" s="292">
        <v>30201</v>
      </c>
      <c r="AS460" s="293" t="s">
        <v>624</v>
      </c>
      <c r="AT460" s="331">
        <f>+AT461+AT510+AT522+AT541</f>
        <v>6643446362</v>
      </c>
      <c r="AV460"/>
    </row>
    <row r="461" spans="1:48" x14ac:dyDescent="0.25">
      <c r="A461" s="14">
        <v>30201010109</v>
      </c>
      <c r="B461" s="9" t="s">
        <v>656</v>
      </c>
      <c r="C461" s="341">
        <v>42930510</v>
      </c>
      <c r="D461" s="10">
        <f>+D462+D463</f>
        <v>150000000</v>
      </c>
      <c r="E461" s="10">
        <f t="shared" ref="E461:AO495" si="305">+E462+E463</f>
        <v>0</v>
      </c>
      <c r="F461" s="10">
        <f t="shared" si="305"/>
        <v>142959266</v>
      </c>
      <c r="G461" s="10">
        <f t="shared" si="305"/>
        <v>0</v>
      </c>
      <c r="H461" s="10">
        <f t="shared" si="295"/>
        <v>7040734</v>
      </c>
      <c r="I461" s="10">
        <f t="shared" si="305"/>
        <v>0</v>
      </c>
      <c r="J461" s="10">
        <f t="shared" si="305"/>
        <v>5013578</v>
      </c>
      <c r="K461" s="10">
        <f t="shared" si="296"/>
        <v>2027156</v>
      </c>
      <c r="L461" s="10">
        <f t="shared" si="305"/>
        <v>4000000</v>
      </c>
      <c r="M461" s="10">
        <f t="shared" si="305"/>
        <v>5000000</v>
      </c>
      <c r="N461" s="10">
        <f t="shared" si="300"/>
        <v>13578</v>
      </c>
      <c r="O461" s="10">
        <f t="shared" si="305"/>
        <v>0</v>
      </c>
      <c r="P461" s="10">
        <f t="shared" si="305"/>
        <v>7040734</v>
      </c>
      <c r="Q461" s="10">
        <f t="shared" si="305"/>
        <v>2027156</v>
      </c>
      <c r="R461" s="10">
        <f t="shared" si="297"/>
        <v>0</v>
      </c>
      <c r="S461" s="10">
        <f t="shared" si="305"/>
        <v>5000000</v>
      </c>
      <c r="T461" s="10">
        <f t="shared" si="305"/>
        <v>0</v>
      </c>
      <c r="U461" s="246">
        <v>3020101011102</v>
      </c>
      <c r="V461" s="385" t="s">
        <v>664</v>
      </c>
      <c r="W461" s="387">
        <v>50000000</v>
      </c>
      <c r="X461" s="387">
        <v>0</v>
      </c>
      <c r="Y461" s="387">
        <v>80913</v>
      </c>
      <c r="Z461" s="387">
        <v>0</v>
      </c>
      <c r="AA461" s="387">
        <v>0</v>
      </c>
      <c r="AB461" s="387">
        <v>0</v>
      </c>
      <c r="AC461" s="387">
        <v>147919087</v>
      </c>
      <c r="AD461" s="387">
        <v>116906146</v>
      </c>
      <c r="AE461" s="387">
        <v>31012941</v>
      </c>
      <c r="AF461" s="387">
        <v>35156979</v>
      </c>
      <c r="AG461" s="387">
        <v>81749167</v>
      </c>
      <c r="AH461" s="387">
        <v>147919087</v>
      </c>
      <c r="AI461" s="387">
        <v>31012941</v>
      </c>
      <c r="AJ461" s="387">
        <v>0</v>
      </c>
      <c r="AK461" s="387">
        <v>0</v>
      </c>
      <c r="AL461" s="6"/>
      <c r="AM461" s="6">
        <f t="shared" si="277"/>
        <v>0</v>
      </c>
      <c r="AN461" s="6">
        <f t="shared" si="277"/>
        <v>0</v>
      </c>
      <c r="AO461" s="6">
        <f t="shared" si="277"/>
        <v>0</v>
      </c>
      <c r="AP461" s="6"/>
      <c r="AQ461" s="4"/>
      <c r="AR461" s="292">
        <v>3020101</v>
      </c>
      <c r="AS461" s="293" t="s">
        <v>625</v>
      </c>
      <c r="AT461" s="331">
        <f t="shared" ref="AT461" si="306">+AT462</f>
        <v>5596966757</v>
      </c>
      <c r="AU461" s="4"/>
      <c r="AV461" s="4"/>
    </row>
    <row r="462" spans="1:48" x14ac:dyDescent="0.25">
      <c r="A462" s="44">
        <v>3020101010902</v>
      </c>
      <c r="B462" s="1" t="s">
        <v>657</v>
      </c>
      <c r="C462" s="247">
        <v>5000000</v>
      </c>
      <c r="D462" s="182">
        <v>20000000</v>
      </c>
      <c r="E462" s="182">
        <v>0</v>
      </c>
      <c r="F462" s="182">
        <v>20000000</v>
      </c>
      <c r="G462" s="182">
        <v>0</v>
      </c>
      <c r="H462" s="182">
        <f t="shared" si="295"/>
        <v>0</v>
      </c>
      <c r="I462" s="182">
        <v>0</v>
      </c>
      <c r="J462" s="182">
        <v>0</v>
      </c>
      <c r="K462" s="182">
        <f t="shared" si="296"/>
        <v>0</v>
      </c>
      <c r="L462" s="182">
        <v>0</v>
      </c>
      <c r="M462" s="182">
        <v>0</v>
      </c>
      <c r="N462" s="182">
        <f t="shared" si="300"/>
        <v>0</v>
      </c>
      <c r="O462" s="182">
        <v>0</v>
      </c>
      <c r="P462" s="182">
        <v>0</v>
      </c>
      <c r="Q462" s="182">
        <f t="shared" si="301"/>
        <v>0</v>
      </c>
      <c r="R462" s="182">
        <f t="shared" si="297"/>
        <v>0</v>
      </c>
      <c r="S462" s="182">
        <f t="shared" si="298"/>
        <v>0</v>
      </c>
      <c r="U462" s="246">
        <v>3020101011103</v>
      </c>
      <c r="V462" s="385" t="s">
        <v>665</v>
      </c>
      <c r="W462" s="387">
        <v>448000000</v>
      </c>
      <c r="X462" s="387">
        <v>0</v>
      </c>
      <c r="Y462" s="387">
        <v>0</v>
      </c>
      <c r="Z462" s="387">
        <v>0</v>
      </c>
      <c r="AA462" s="387">
        <v>0</v>
      </c>
      <c r="AB462" s="387">
        <v>0</v>
      </c>
      <c r="AC462" s="387">
        <v>80000000</v>
      </c>
      <c r="AD462" s="387">
        <v>80000000</v>
      </c>
      <c r="AE462" s="387">
        <v>0</v>
      </c>
      <c r="AF462" s="387">
        <v>80000000</v>
      </c>
      <c r="AG462" s="387">
        <v>0</v>
      </c>
      <c r="AH462" s="387">
        <v>80000000</v>
      </c>
      <c r="AI462" s="387">
        <v>0</v>
      </c>
      <c r="AJ462" s="387">
        <v>0</v>
      </c>
      <c r="AK462" s="387">
        <v>0</v>
      </c>
      <c r="AL462" s="10"/>
      <c r="AM462" s="10">
        <f t="shared" si="279"/>
        <v>0</v>
      </c>
      <c r="AN462" s="10">
        <f t="shared" si="279"/>
        <v>0</v>
      </c>
      <c r="AO462" s="10">
        <f t="shared" si="279"/>
        <v>0</v>
      </c>
      <c r="AP462" s="10"/>
      <c r="AQ462" s="4"/>
      <c r="AR462" s="292">
        <v>302010101</v>
      </c>
      <c r="AS462" s="293" t="s">
        <v>626</v>
      </c>
      <c r="AT462" s="331">
        <f>+AT463+AT467+AT471+AT475+AT479+AT483+AT487+AT491+AT495+AT498+AT502+AT506+AT509</f>
        <v>5596966757</v>
      </c>
    </row>
    <row r="463" spans="1:48" x14ac:dyDescent="0.25">
      <c r="A463" s="45">
        <v>3020101010903</v>
      </c>
      <c r="B463" s="1" t="s">
        <v>658</v>
      </c>
      <c r="C463" s="247">
        <v>37930510</v>
      </c>
      <c r="D463" s="182">
        <v>130000000</v>
      </c>
      <c r="E463" s="182">
        <v>0</v>
      </c>
      <c r="F463" s="182">
        <v>122959266</v>
      </c>
      <c r="G463" s="182">
        <v>0</v>
      </c>
      <c r="H463" s="182">
        <f t="shared" si="295"/>
        <v>7040734</v>
      </c>
      <c r="I463" s="182">
        <v>0</v>
      </c>
      <c r="J463" s="182">
        <v>5013578</v>
      </c>
      <c r="K463" s="182">
        <f t="shared" si="296"/>
        <v>2027156</v>
      </c>
      <c r="L463" s="182">
        <v>4000000</v>
      </c>
      <c r="M463" s="182">
        <v>5000000</v>
      </c>
      <c r="N463" s="182">
        <f t="shared" si="300"/>
        <v>13578</v>
      </c>
      <c r="O463" s="182">
        <v>0</v>
      </c>
      <c r="P463" s="182">
        <v>7040734</v>
      </c>
      <c r="Q463" s="182">
        <f t="shared" si="301"/>
        <v>2027156</v>
      </c>
      <c r="R463" s="182">
        <f t="shared" si="297"/>
        <v>0</v>
      </c>
      <c r="S463" s="182">
        <f t="shared" si="298"/>
        <v>5000000</v>
      </c>
      <c r="U463" s="246">
        <v>30201010112</v>
      </c>
      <c r="V463" s="385" t="s">
        <v>666</v>
      </c>
      <c r="W463" s="387">
        <v>160000000</v>
      </c>
      <c r="X463" s="387">
        <v>0</v>
      </c>
      <c r="Y463" s="387">
        <v>357265000</v>
      </c>
      <c r="Z463" s="387">
        <v>0</v>
      </c>
      <c r="AA463" s="387">
        <v>0</v>
      </c>
      <c r="AB463" s="387">
        <v>0</v>
      </c>
      <c r="AC463" s="387">
        <v>742735000</v>
      </c>
      <c r="AD463" s="387">
        <v>571901788</v>
      </c>
      <c r="AE463" s="387">
        <v>170833212</v>
      </c>
      <c r="AF463" s="387">
        <v>281520400</v>
      </c>
      <c r="AG463" s="387">
        <v>290381388</v>
      </c>
      <c r="AH463" s="387">
        <v>742735000</v>
      </c>
      <c r="AI463" s="387">
        <v>170833212</v>
      </c>
      <c r="AJ463" s="387">
        <v>0</v>
      </c>
      <c r="AK463" s="387">
        <v>0</v>
      </c>
      <c r="AL463" s="10"/>
      <c r="AM463" s="10">
        <f t="shared" si="281"/>
        <v>0</v>
      </c>
      <c r="AN463" s="10">
        <f t="shared" si="281"/>
        <v>0</v>
      </c>
      <c r="AO463" s="10">
        <f t="shared" si="281"/>
        <v>0</v>
      </c>
      <c r="AP463" s="10"/>
      <c r="AR463" s="294">
        <v>30201010101</v>
      </c>
      <c r="AS463" s="295" t="s">
        <v>627</v>
      </c>
      <c r="AT463" s="332">
        <f t="shared" ref="AT463" si="307">+AT464+AT465+AT466</f>
        <v>132113100</v>
      </c>
    </row>
    <row r="464" spans="1:48" s="4" customFormat="1" x14ac:dyDescent="0.25">
      <c r="A464" s="14">
        <v>30201010110</v>
      </c>
      <c r="B464" s="9" t="s">
        <v>659</v>
      </c>
      <c r="C464" s="341">
        <v>381000</v>
      </c>
      <c r="D464" s="10">
        <f>+D466+D467</f>
        <v>15000000</v>
      </c>
      <c r="E464" s="10">
        <f>+E466+E467</f>
        <v>0</v>
      </c>
      <c r="F464" s="10">
        <f>+F466+F467</f>
        <v>0</v>
      </c>
      <c r="G464" s="10">
        <f>+G466+G467</f>
        <v>0</v>
      </c>
      <c r="H464" s="10">
        <f t="shared" si="295"/>
        <v>15000000</v>
      </c>
      <c r="I464" s="10">
        <f>+I466+I467</f>
        <v>0</v>
      </c>
      <c r="J464" s="10">
        <f>+J466+J467</f>
        <v>138705</v>
      </c>
      <c r="K464" s="10">
        <f t="shared" si="296"/>
        <v>14861295</v>
      </c>
      <c r="L464" s="10">
        <f>+L466+L467</f>
        <v>97205</v>
      </c>
      <c r="M464" s="10">
        <f>+M466+M467</f>
        <v>138705</v>
      </c>
      <c r="N464" s="10">
        <f t="shared" si="300"/>
        <v>0</v>
      </c>
      <c r="O464" s="10">
        <f>+O466+O467</f>
        <v>0</v>
      </c>
      <c r="P464" s="10">
        <f>+P466+P467</f>
        <v>15000000</v>
      </c>
      <c r="Q464" s="10">
        <f>+Q466+Q467</f>
        <v>14861295</v>
      </c>
      <c r="R464" s="10">
        <f t="shared" si="297"/>
        <v>0</v>
      </c>
      <c r="S464" s="10">
        <f t="shared" ref="S464:AO498" si="308">+S466+S467</f>
        <v>138705</v>
      </c>
      <c r="T464" s="10">
        <f t="shared" si="308"/>
        <v>0</v>
      </c>
      <c r="U464" s="246">
        <v>3020101011201</v>
      </c>
      <c r="V464" s="385" t="s">
        <v>667</v>
      </c>
      <c r="W464" s="387">
        <v>12000000</v>
      </c>
      <c r="X464" s="387">
        <v>0</v>
      </c>
      <c r="Y464" s="387">
        <v>309100162</v>
      </c>
      <c r="Z464" s="387">
        <v>0</v>
      </c>
      <c r="AA464" s="387">
        <v>0</v>
      </c>
      <c r="AB464" s="387">
        <v>0</v>
      </c>
      <c r="AC464" s="387">
        <v>659230800</v>
      </c>
      <c r="AD464" s="387">
        <v>514497588</v>
      </c>
      <c r="AE464" s="387">
        <v>144733212</v>
      </c>
      <c r="AF464" s="387">
        <v>281520400</v>
      </c>
      <c r="AG464" s="387">
        <v>232977188</v>
      </c>
      <c r="AH464" s="387">
        <v>659230800</v>
      </c>
      <c r="AI464" s="387">
        <v>144733212</v>
      </c>
      <c r="AJ464" s="387">
        <v>0</v>
      </c>
      <c r="AK464" s="387">
        <v>0</v>
      </c>
      <c r="AL464" s="278"/>
      <c r="AM464" s="182"/>
      <c r="AN464" s="182"/>
      <c r="AO464" s="182"/>
      <c r="AP464" s="182"/>
      <c r="AQ464"/>
      <c r="AR464" s="305">
        <v>3020101010101</v>
      </c>
      <c r="AS464" s="297" t="s">
        <v>628</v>
      </c>
      <c r="AT464" s="333">
        <v>40000000</v>
      </c>
      <c r="AV464"/>
    </row>
    <row r="465" spans="1:48" s="4" customFormat="1" x14ac:dyDescent="0.25">
      <c r="A465" s="43">
        <v>3020101011001</v>
      </c>
      <c r="B465" s="25" t="s">
        <v>1763</v>
      </c>
      <c r="C465" s="247">
        <v>381000</v>
      </c>
      <c r="D465" s="341"/>
      <c r="E465" s="341"/>
      <c r="F465" s="341"/>
      <c r="G465" s="341"/>
      <c r="H465" s="341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341"/>
      <c r="T465" s="342"/>
      <c r="U465" s="246">
        <v>3020101011203</v>
      </c>
      <c r="V465" s="385" t="s">
        <v>668</v>
      </c>
      <c r="W465" s="387">
        <v>148000000</v>
      </c>
      <c r="X465" s="387">
        <v>0</v>
      </c>
      <c r="Y465" s="387">
        <v>67514212</v>
      </c>
      <c r="Z465" s="387">
        <v>0</v>
      </c>
      <c r="AA465" s="387">
        <v>0</v>
      </c>
      <c r="AB465" s="387">
        <v>0</v>
      </c>
      <c r="AC465" s="387">
        <v>0</v>
      </c>
      <c r="AD465" s="387">
        <v>0</v>
      </c>
      <c r="AE465" s="387">
        <v>0</v>
      </c>
      <c r="AF465" s="387">
        <v>0</v>
      </c>
      <c r="AG465" s="387">
        <v>0</v>
      </c>
      <c r="AH465" s="387">
        <v>0</v>
      </c>
      <c r="AI465" s="387">
        <v>0</v>
      </c>
      <c r="AJ465" s="387">
        <v>0</v>
      </c>
      <c r="AK465" s="387">
        <v>0</v>
      </c>
      <c r="AL465" s="278"/>
      <c r="AM465" s="182"/>
      <c r="AN465" s="182"/>
      <c r="AO465" s="182"/>
      <c r="AP465" s="182"/>
      <c r="AQ465"/>
      <c r="AR465" s="306">
        <v>3020101010102</v>
      </c>
      <c r="AS465" s="307" t="s">
        <v>629</v>
      </c>
      <c r="AT465" s="334">
        <v>22113100</v>
      </c>
    </row>
    <row r="466" spans="1:48" s="4" customFormat="1" x14ac:dyDescent="0.25">
      <c r="A466" s="44">
        <v>3020101011002</v>
      </c>
      <c r="B466" s="1" t="s">
        <v>660</v>
      </c>
      <c r="C466" s="247"/>
      <c r="D466" s="182">
        <v>5000000</v>
      </c>
      <c r="E466" s="182">
        <v>0</v>
      </c>
      <c r="F466" s="182">
        <v>0</v>
      </c>
      <c r="G466" s="182">
        <v>0</v>
      </c>
      <c r="H466" s="182">
        <f t="shared" si="295"/>
        <v>5000000</v>
      </c>
      <c r="I466" s="182">
        <v>0</v>
      </c>
      <c r="J466" s="182">
        <v>0</v>
      </c>
      <c r="K466" s="182">
        <f t="shared" si="296"/>
        <v>5000000</v>
      </c>
      <c r="L466" s="182">
        <v>0</v>
      </c>
      <c r="M466" s="182">
        <v>0</v>
      </c>
      <c r="N466" s="182">
        <f t="shared" si="300"/>
        <v>0</v>
      </c>
      <c r="O466" s="182">
        <v>0</v>
      </c>
      <c r="P466" s="182">
        <v>5000000</v>
      </c>
      <c r="Q466" s="182">
        <f t="shared" si="301"/>
        <v>5000000</v>
      </c>
      <c r="R466" s="182">
        <f t="shared" si="297"/>
        <v>0</v>
      </c>
      <c r="S466" s="182">
        <f t="shared" si="298"/>
        <v>0</v>
      </c>
      <c r="T466"/>
      <c r="U466" s="246">
        <v>30201010113</v>
      </c>
      <c r="V466" s="385" t="s">
        <v>669</v>
      </c>
      <c r="W466" s="387">
        <v>80000000</v>
      </c>
      <c r="X466" s="387">
        <v>0</v>
      </c>
      <c r="Y466" s="387">
        <v>40000000</v>
      </c>
      <c r="Z466" s="387">
        <v>0</v>
      </c>
      <c r="AA466" s="387">
        <v>0</v>
      </c>
      <c r="AB466" s="387">
        <v>0</v>
      </c>
      <c r="AC466" s="387">
        <v>0</v>
      </c>
      <c r="AD466" s="387">
        <v>0</v>
      </c>
      <c r="AE466" s="387">
        <v>0</v>
      </c>
      <c r="AF466" s="387">
        <v>0</v>
      </c>
      <c r="AG466" s="387">
        <v>0</v>
      </c>
      <c r="AH466" s="387">
        <v>0</v>
      </c>
      <c r="AI466" s="387">
        <v>0</v>
      </c>
      <c r="AJ466" s="387">
        <v>0</v>
      </c>
      <c r="AK466" s="387">
        <v>0</v>
      </c>
      <c r="AL466" s="278"/>
      <c r="AM466" s="182"/>
      <c r="AN466" s="182"/>
      <c r="AO466" s="182"/>
      <c r="AP466" s="182"/>
      <c r="AR466" s="304">
        <v>3020101010103</v>
      </c>
      <c r="AS466" s="297" t="s">
        <v>630</v>
      </c>
      <c r="AT466" s="333">
        <v>70000000</v>
      </c>
    </row>
    <row r="467" spans="1:48" x14ac:dyDescent="0.25">
      <c r="A467" s="45">
        <v>3020101011003</v>
      </c>
      <c r="B467" s="1" t="s">
        <v>661</v>
      </c>
      <c r="C467" s="247"/>
      <c r="D467" s="182">
        <v>10000000</v>
      </c>
      <c r="E467" s="182">
        <v>0</v>
      </c>
      <c r="F467" s="182">
        <v>0</v>
      </c>
      <c r="G467" s="182">
        <v>0</v>
      </c>
      <c r="H467" s="182">
        <f t="shared" si="295"/>
        <v>10000000</v>
      </c>
      <c r="I467" s="182">
        <v>0</v>
      </c>
      <c r="J467" s="182">
        <v>138705</v>
      </c>
      <c r="K467" s="182">
        <f t="shared" si="296"/>
        <v>9861295</v>
      </c>
      <c r="L467" s="182">
        <v>97205</v>
      </c>
      <c r="M467" s="182">
        <v>138705</v>
      </c>
      <c r="N467" s="182">
        <f t="shared" si="300"/>
        <v>0</v>
      </c>
      <c r="O467" s="182">
        <v>0</v>
      </c>
      <c r="P467" s="182">
        <v>10000000</v>
      </c>
      <c r="Q467" s="182">
        <f t="shared" si="301"/>
        <v>9861295</v>
      </c>
      <c r="R467" s="182">
        <f t="shared" si="297"/>
        <v>0</v>
      </c>
      <c r="S467" s="182">
        <f t="shared" si="298"/>
        <v>138705</v>
      </c>
      <c r="U467" s="246">
        <v>3020102</v>
      </c>
      <c r="V467" s="385" t="s">
        <v>670</v>
      </c>
      <c r="W467" s="387">
        <v>1100000000</v>
      </c>
      <c r="X467" s="387">
        <v>0</v>
      </c>
      <c r="Y467" s="387">
        <v>201585950</v>
      </c>
      <c r="Z467" s="387">
        <v>0</v>
      </c>
      <c r="AA467" s="387">
        <v>0</v>
      </c>
      <c r="AB467" s="387">
        <v>0</v>
      </c>
      <c r="AC467" s="387">
        <v>659230800</v>
      </c>
      <c r="AD467" s="387">
        <v>514497588</v>
      </c>
      <c r="AE467" s="387">
        <v>144733212</v>
      </c>
      <c r="AF467" s="387">
        <v>281520400</v>
      </c>
      <c r="AG467" s="387">
        <v>232977188</v>
      </c>
      <c r="AH467" s="387">
        <v>659230800</v>
      </c>
      <c r="AI467" s="387">
        <v>144733212</v>
      </c>
      <c r="AJ467" s="387">
        <v>0</v>
      </c>
      <c r="AK467" s="387">
        <v>0</v>
      </c>
      <c r="AL467" s="10"/>
      <c r="AM467" s="10">
        <f t="shared" si="283"/>
        <v>0</v>
      </c>
      <c r="AN467" s="10">
        <f t="shared" si="283"/>
        <v>0</v>
      </c>
      <c r="AO467" s="10">
        <f t="shared" si="283"/>
        <v>0</v>
      </c>
      <c r="AP467" s="10"/>
      <c r="AR467" s="294">
        <v>30201010102</v>
      </c>
      <c r="AS467" s="295" t="s">
        <v>631</v>
      </c>
      <c r="AT467" s="332">
        <f t="shared" ref="AT467" si="309">+AT468+AT469+AT470</f>
        <v>664496460</v>
      </c>
      <c r="AV467" s="4"/>
    </row>
    <row r="468" spans="1:48" x14ac:dyDescent="0.25">
      <c r="A468" s="14">
        <v>30201010111</v>
      </c>
      <c r="B468" s="9" t="s">
        <v>662</v>
      </c>
      <c r="C468" s="341">
        <v>279996430</v>
      </c>
      <c r="D468" s="10">
        <f>+D469+D470+D471</f>
        <v>598000000</v>
      </c>
      <c r="E468" s="10">
        <f t="shared" ref="E468:AO502" si="310">+E469+E470+E471</f>
        <v>0</v>
      </c>
      <c r="F468" s="10">
        <f t="shared" si="310"/>
        <v>589459750</v>
      </c>
      <c r="G468" s="10">
        <f t="shared" si="310"/>
        <v>0</v>
      </c>
      <c r="H468" s="10">
        <f t="shared" si="295"/>
        <v>8540250</v>
      </c>
      <c r="I468" s="10">
        <f t="shared" si="310"/>
        <v>0</v>
      </c>
      <c r="J468" s="10">
        <f t="shared" si="310"/>
        <v>8540250</v>
      </c>
      <c r="K468" s="10">
        <f t="shared" si="296"/>
        <v>0</v>
      </c>
      <c r="L468" s="10">
        <f t="shared" si="310"/>
        <v>1000000</v>
      </c>
      <c r="M468" s="10">
        <f t="shared" si="310"/>
        <v>7540250</v>
      </c>
      <c r="N468" s="10">
        <f t="shared" si="300"/>
        <v>1000000</v>
      </c>
      <c r="O468" s="10">
        <f t="shared" si="310"/>
        <v>0</v>
      </c>
      <c r="P468" s="10">
        <f t="shared" si="310"/>
        <v>8540250</v>
      </c>
      <c r="Q468" s="10">
        <f t="shared" si="310"/>
        <v>0</v>
      </c>
      <c r="R468" s="10">
        <f t="shared" si="297"/>
        <v>0</v>
      </c>
      <c r="S468" s="10">
        <f t="shared" si="310"/>
        <v>7540250</v>
      </c>
      <c r="T468" s="10">
        <f t="shared" si="310"/>
        <v>0</v>
      </c>
      <c r="U468" s="246">
        <v>302010201</v>
      </c>
      <c r="V468" s="385" t="s">
        <v>671</v>
      </c>
      <c r="W468" s="387">
        <v>968330962</v>
      </c>
      <c r="X468" s="387">
        <v>0</v>
      </c>
      <c r="Y468" s="387">
        <v>31228527</v>
      </c>
      <c r="Z468" s="387">
        <v>0</v>
      </c>
      <c r="AA468" s="387">
        <v>0</v>
      </c>
      <c r="AB468" s="387">
        <v>0</v>
      </c>
      <c r="AC468" s="387">
        <v>83504200</v>
      </c>
      <c r="AD468" s="387">
        <v>57404200</v>
      </c>
      <c r="AE468" s="387">
        <v>26100000</v>
      </c>
      <c r="AF468" s="387">
        <v>0</v>
      </c>
      <c r="AG468" s="387">
        <v>57404200</v>
      </c>
      <c r="AH468" s="387">
        <v>83504200</v>
      </c>
      <c r="AI468" s="387">
        <v>26100000</v>
      </c>
      <c r="AJ468" s="387">
        <v>0</v>
      </c>
      <c r="AK468" s="387">
        <v>0</v>
      </c>
      <c r="AL468" s="278"/>
      <c r="AM468" s="182"/>
      <c r="AN468" s="182"/>
      <c r="AO468" s="182"/>
      <c r="AP468" s="182"/>
      <c r="AR468" s="305">
        <v>3020101010201</v>
      </c>
      <c r="AS468" s="297" t="s">
        <v>632</v>
      </c>
      <c r="AT468" s="333">
        <v>0</v>
      </c>
    </row>
    <row r="469" spans="1:48" x14ac:dyDescent="0.25">
      <c r="A469" s="43">
        <v>3020101011101</v>
      </c>
      <c r="B469" s="1" t="s">
        <v>663</v>
      </c>
      <c r="C469" s="247">
        <v>65000000</v>
      </c>
      <c r="D469" s="182">
        <v>100000000</v>
      </c>
      <c r="E469" s="182">
        <v>0</v>
      </c>
      <c r="F469" s="182">
        <v>100000000</v>
      </c>
      <c r="G469" s="182">
        <v>0</v>
      </c>
      <c r="H469" s="182">
        <f t="shared" si="295"/>
        <v>0</v>
      </c>
      <c r="I469" s="182">
        <v>0</v>
      </c>
      <c r="J469" s="182">
        <v>0</v>
      </c>
      <c r="K469" s="182">
        <f t="shared" si="296"/>
        <v>0</v>
      </c>
      <c r="L469" s="182">
        <v>0</v>
      </c>
      <c r="M469" s="182">
        <v>0</v>
      </c>
      <c r="N469" s="182">
        <f t="shared" si="300"/>
        <v>0</v>
      </c>
      <c r="O469" s="182">
        <v>0</v>
      </c>
      <c r="P469" s="182">
        <v>0</v>
      </c>
      <c r="Q469" s="182">
        <f t="shared" si="301"/>
        <v>0</v>
      </c>
      <c r="R469" s="182">
        <f t="shared" si="297"/>
        <v>0</v>
      </c>
      <c r="S469" s="182">
        <f t="shared" si="298"/>
        <v>0</v>
      </c>
      <c r="U469" s="246">
        <v>30201020101</v>
      </c>
      <c r="V469" s="385" t="s">
        <v>672</v>
      </c>
      <c r="W469" s="387">
        <v>67514212</v>
      </c>
      <c r="X469" s="387">
        <v>0</v>
      </c>
      <c r="Y469" s="387">
        <v>10000000</v>
      </c>
      <c r="Z469" s="387">
        <v>0</v>
      </c>
      <c r="AA469" s="387">
        <v>0</v>
      </c>
      <c r="AB469" s="387">
        <v>0</v>
      </c>
      <c r="AC469" s="387">
        <v>0</v>
      </c>
      <c r="AD469" s="387">
        <v>0</v>
      </c>
      <c r="AE469" s="387">
        <v>0</v>
      </c>
      <c r="AF469" s="387">
        <v>0</v>
      </c>
      <c r="AG469" s="387">
        <v>0</v>
      </c>
      <c r="AH469" s="387">
        <v>0</v>
      </c>
      <c r="AI469" s="387">
        <v>0</v>
      </c>
      <c r="AJ469" s="387">
        <v>0</v>
      </c>
      <c r="AK469" s="387">
        <v>0</v>
      </c>
      <c r="AL469" s="278"/>
      <c r="AM469" s="182"/>
      <c r="AN469" s="182"/>
      <c r="AO469" s="182"/>
      <c r="AP469" s="182"/>
      <c r="AR469" s="306">
        <v>3020101010202</v>
      </c>
      <c r="AS469" s="307" t="s">
        <v>633</v>
      </c>
      <c r="AT469" s="334">
        <v>150000000</v>
      </c>
      <c r="AU469" s="4"/>
    </row>
    <row r="470" spans="1:48" s="24" customFormat="1" x14ac:dyDescent="0.25">
      <c r="A470" s="44">
        <v>3020101011102</v>
      </c>
      <c r="B470" s="1" t="s">
        <v>664</v>
      </c>
      <c r="C470" s="247">
        <v>39996430</v>
      </c>
      <c r="D470" s="182">
        <v>50000000</v>
      </c>
      <c r="E470" s="182">
        <v>0</v>
      </c>
      <c r="F470" s="182">
        <v>48000000</v>
      </c>
      <c r="G470" s="182">
        <v>0</v>
      </c>
      <c r="H470" s="182">
        <f t="shared" si="295"/>
        <v>2000000</v>
      </c>
      <c r="I470" s="182">
        <v>0</v>
      </c>
      <c r="J470" s="182">
        <v>2000000</v>
      </c>
      <c r="K470" s="182">
        <f t="shared" si="296"/>
        <v>0</v>
      </c>
      <c r="L470" s="182">
        <v>0</v>
      </c>
      <c r="M470" s="182">
        <v>2000000</v>
      </c>
      <c r="N470" s="182">
        <f t="shared" si="300"/>
        <v>0</v>
      </c>
      <c r="O470" s="182">
        <v>0</v>
      </c>
      <c r="P470" s="182">
        <v>2000000</v>
      </c>
      <c r="Q470" s="182">
        <f t="shared" si="301"/>
        <v>0</v>
      </c>
      <c r="R470" s="182">
        <f t="shared" si="297"/>
        <v>0</v>
      </c>
      <c r="S470" s="182">
        <f t="shared" si="298"/>
        <v>2000000</v>
      </c>
      <c r="T470"/>
      <c r="U470" s="246">
        <v>30201020102</v>
      </c>
      <c r="V470" s="385" t="s">
        <v>673</v>
      </c>
      <c r="W470" s="387">
        <v>40000000</v>
      </c>
      <c r="X470" s="387">
        <v>0</v>
      </c>
      <c r="Y470" s="387">
        <v>4732727</v>
      </c>
      <c r="Z470" s="387">
        <v>0</v>
      </c>
      <c r="AA470" s="387">
        <v>0</v>
      </c>
      <c r="AB470" s="387">
        <v>0</v>
      </c>
      <c r="AC470" s="387">
        <v>0</v>
      </c>
      <c r="AD470" s="387">
        <v>0</v>
      </c>
      <c r="AE470" s="387">
        <v>0</v>
      </c>
      <c r="AF470" s="387">
        <v>0</v>
      </c>
      <c r="AG470" s="387">
        <v>0</v>
      </c>
      <c r="AH470" s="387">
        <v>0</v>
      </c>
      <c r="AI470" s="387">
        <v>0</v>
      </c>
      <c r="AJ470" s="387">
        <v>0</v>
      </c>
      <c r="AK470" s="387">
        <v>0</v>
      </c>
      <c r="AL470" s="278"/>
      <c r="AM470" s="182"/>
      <c r="AN470" s="182"/>
      <c r="AO470" s="182"/>
      <c r="AP470" s="182"/>
      <c r="AQ470" s="4"/>
      <c r="AR470" s="304">
        <v>3020101010203</v>
      </c>
      <c r="AS470" s="297" t="s">
        <v>634</v>
      </c>
      <c r="AT470" s="333">
        <v>514496460</v>
      </c>
      <c r="AU470" s="4"/>
      <c r="AV470"/>
    </row>
    <row r="471" spans="1:48" x14ac:dyDescent="0.25">
      <c r="A471" s="45">
        <v>3020101011103</v>
      </c>
      <c r="B471" s="1" t="s">
        <v>665</v>
      </c>
      <c r="C471" s="247">
        <v>175000000</v>
      </c>
      <c r="D471" s="182">
        <v>448000000</v>
      </c>
      <c r="E471" s="182">
        <v>0</v>
      </c>
      <c r="F471" s="182">
        <v>441459750</v>
      </c>
      <c r="G471" s="182">
        <v>0</v>
      </c>
      <c r="H471" s="182">
        <f t="shared" si="295"/>
        <v>6540250</v>
      </c>
      <c r="I471" s="182">
        <v>0</v>
      </c>
      <c r="J471" s="182">
        <v>6540250</v>
      </c>
      <c r="K471" s="182">
        <f t="shared" si="296"/>
        <v>0</v>
      </c>
      <c r="L471" s="182">
        <v>1000000</v>
      </c>
      <c r="M471" s="182">
        <v>5540250</v>
      </c>
      <c r="N471" s="182">
        <f t="shared" si="300"/>
        <v>1000000</v>
      </c>
      <c r="O471" s="182">
        <v>0</v>
      </c>
      <c r="P471" s="182">
        <v>6540250</v>
      </c>
      <c r="Q471" s="182">
        <f t="shared" si="301"/>
        <v>0</v>
      </c>
      <c r="R471" s="182">
        <f t="shared" si="297"/>
        <v>0</v>
      </c>
      <c r="S471" s="182">
        <f t="shared" si="298"/>
        <v>5540250</v>
      </c>
      <c r="U471" s="246">
        <v>30201020103</v>
      </c>
      <c r="V471" s="385" t="s">
        <v>674</v>
      </c>
      <c r="W471" s="387">
        <v>860816750</v>
      </c>
      <c r="X471" s="387">
        <v>0</v>
      </c>
      <c r="Y471" s="387">
        <v>16495800</v>
      </c>
      <c r="Z471" s="387">
        <v>0</v>
      </c>
      <c r="AA471" s="387">
        <v>0</v>
      </c>
      <c r="AB471" s="387">
        <v>0</v>
      </c>
      <c r="AC471" s="387">
        <v>83504200</v>
      </c>
      <c r="AD471" s="387">
        <v>57404200</v>
      </c>
      <c r="AE471" s="387">
        <v>26100000</v>
      </c>
      <c r="AF471" s="387">
        <v>0</v>
      </c>
      <c r="AG471" s="387">
        <v>57404200</v>
      </c>
      <c r="AH471" s="387">
        <v>83504200</v>
      </c>
      <c r="AI471" s="387">
        <v>26100000</v>
      </c>
      <c r="AJ471" s="387">
        <v>0</v>
      </c>
      <c r="AK471" s="387">
        <v>0</v>
      </c>
      <c r="AL471" s="10"/>
      <c r="AM471" s="10">
        <f t="shared" si="286"/>
        <v>0</v>
      </c>
      <c r="AN471" s="10">
        <f t="shared" si="286"/>
        <v>0</v>
      </c>
      <c r="AO471" s="10">
        <f t="shared" si="286"/>
        <v>0</v>
      </c>
      <c r="AP471" s="10"/>
      <c r="AR471" s="294">
        <v>30201010103</v>
      </c>
      <c r="AS471" s="295" t="s">
        <v>635</v>
      </c>
      <c r="AT471" s="332">
        <f t="shared" ref="AT471" si="311">+AT472+AT473+AT474</f>
        <v>1956955961</v>
      </c>
      <c r="AV471" s="24"/>
    </row>
    <row r="472" spans="1:48" s="4" customFormat="1" x14ac:dyDescent="0.25">
      <c r="A472" s="14">
        <v>30201010112</v>
      </c>
      <c r="B472" s="9" t="s">
        <v>666</v>
      </c>
      <c r="C472" s="341">
        <v>19431488</v>
      </c>
      <c r="D472" s="10">
        <f>+D473+D474</f>
        <v>160000000</v>
      </c>
      <c r="E472" s="10">
        <f t="shared" ref="E472:AO506" si="312">+E473+E474</f>
        <v>0</v>
      </c>
      <c r="F472" s="10">
        <f t="shared" si="312"/>
        <v>12080913</v>
      </c>
      <c r="G472" s="10">
        <f t="shared" si="312"/>
        <v>0</v>
      </c>
      <c r="H472" s="10">
        <f t="shared" si="295"/>
        <v>147919087</v>
      </c>
      <c r="I472" s="10">
        <f t="shared" si="312"/>
        <v>4149167</v>
      </c>
      <c r="J472" s="10">
        <f t="shared" si="312"/>
        <v>116906146</v>
      </c>
      <c r="K472" s="10">
        <f t="shared" si="296"/>
        <v>31012941</v>
      </c>
      <c r="L472" s="10">
        <f t="shared" si="312"/>
        <v>20536979</v>
      </c>
      <c r="M472" s="10">
        <f t="shared" si="312"/>
        <v>22956979</v>
      </c>
      <c r="N472" s="10">
        <f t="shared" si="300"/>
        <v>93949167</v>
      </c>
      <c r="O472" s="10">
        <f t="shared" si="312"/>
        <v>0</v>
      </c>
      <c r="P472" s="10">
        <f t="shared" si="312"/>
        <v>147919087</v>
      </c>
      <c r="Q472" s="10">
        <f t="shared" si="312"/>
        <v>31012941</v>
      </c>
      <c r="R472" s="10">
        <f t="shared" si="297"/>
        <v>0</v>
      </c>
      <c r="S472" s="10">
        <f t="shared" si="312"/>
        <v>22956979</v>
      </c>
      <c r="T472" s="10">
        <f t="shared" si="312"/>
        <v>0</v>
      </c>
      <c r="U472" s="246">
        <v>302010202</v>
      </c>
      <c r="V472" s="385" t="s">
        <v>675</v>
      </c>
      <c r="W472" s="387">
        <v>114732727</v>
      </c>
      <c r="X472" s="387">
        <v>0</v>
      </c>
      <c r="Y472" s="387">
        <v>16936311</v>
      </c>
      <c r="Z472" s="387">
        <v>0</v>
      </c>
      <c r="AA472" s="387">
        <v>0</v>
      </c>
      <c r="AB472" s="387">
        <v>0</v>
      </c>
      <c r="AC472" s="387">
        <v>0</v>
      </c>
      <c r="AD472" s="387">
        <v>0</v>
      </c>
      <c r="AE472" s="387">
        <v>0</v>
      </c>
      <c r="AF472" s="387">
        <v>0</v>
      </c>
      <c r="AG472" s="387">
        <v>0</v>
      </c>
      <c r="AH472" s="387">
        <v>0</v>
      </c>
      <c r="AI472" s="387">
        <v>0</v>
      </c>
      <c r="AJ472" s="387">
        <v>0</v>
      </c>
      <c r="AK472" s="387">
        <v>0</v>
      </c>
      <c r="AL472" s="278"/>
      <c r="AM472" s="182"/>
      <c r="AN472" s="182"/>
      <c r="AO472" s="182"/>
      <c r="AP472" s="182"/>
      <c r="AQ472"/>
      <c r="AR472" s="305">
        <v>3020101010301</v>
      </c>
      <c r="AS472" s="297" t="s">
        <v>636</v>
      </c>
      <c r="AT472" s="333">
        <v>609124504</v>
      </c>
      <c r="AV472"/>
    </row>
    <row r="473" spans="1:48" s="4" customFormat="1" x14ac:dyDescent="0.25">
      <c r="A473" s="43">
        <v>3020101011201</v>
      </c>
      <c r="B473" s="1" t="s">
        <v>667</v>
      </c>
      <c r="C473" s="247">
        <v>14431488</v>
      </c>
      <c r="D473" s="182">
        <v>12000000</v>
      </c>
      <c r="E473" s="182">
        <v>0</v>
      </c>
      <c r="F473" s="182">
        <v>12000000</v>
      </c>
      <c r="G473" s="182">
        <v>0</v>
      </c>
      <c r="H473" s="182">
        <f t="shared" si="295"/>
        <v>0</v>
      </c>
      <c r="I473" s="182">
        <v>0</v>
      </c>
      <c r="J473" s="182">
        <v>0</v>
      </c>
      <c r="K473" s="182">
        <f t="shared" si="296"/>
        <v>0</v>
      </c>
      <c r="L473" s="182">
        <v>0</v>
      </c>
      <c r="M473" s="182">
        <v>0</v>
      </c>
      <c r="N473" s="182">
        <f t="shared" si="300"/>
        <v>0</v>
      </c>
      <c r="O473" s="182">
        <v>0</v>
      </c>
      <c r="P473" s="182">
        <v>0</v>
      </c>
      <c r="Q473" s="182">
        <f t="shared" si="301"/>
        <v>0</v>
      </c>
      <c r="R473" s="182">
        <f t="shared" si="297"/>
        <v>0</v>
      </c>
      <c r="S473" s="182">
        <f t="shared" si="298"/>
        <v>0</v>
      </c>
      <c r="T473"/>
      <c r="U473" s="246">
        <v>30201020201</v>
      </c>
      <c r="V473" s="385" t="s">
        <v>676</v>
      </c>
      <c r="W473" s="387">
        <v>10000000</v>
      </c>
      <c r="X473" s="387">
        <v>0</v>
      </c>
      <c r="Y473" s="387">
        <v>16936311</v>
      </c>
      <c r="Z473" s="387">
        <v>0</v>
      </c>
      <c r="AA473" s="387">
        <v>0</v>
      </c>
      <c r="AB473" s="387">
        <v>0</v>
      </c>
      <c r="AC473" s="387">
        <v>0</v>
      </c>
      <c r="AD473" s="387">
        <v>0</v>
      </c>
      <c r="AE473" s="387">
        <v>0</v>
      </c>
      <c r="AF473" s="387">
        <v>0</v>
      </c>
      <c r="AG473" s="387">
        <v>0</v>
      </c>
      <c r="AH473" s="387">
        <v>0</v>
      </c>
      <c r="AI473" s="387">
        <v>0</v>
      </c>
      <c r="AJ473" s="387">
        <v>0</v>
      </c>
      <c r="AK473" s="387">
        <v>0</v>
      </c>
      <c r="AL473" s="278"/>
      <c r="AM473" s="182"/>
      <c r="AN473" s="182"/>
      <c r="AO473" s="182"/>
      <c r="AP473" s="182"/>
      <c r="AQ473"/>
      <c r="AR473" s="306">
        <v>3020101010302</v>
      </c>
      <c r="AS473" s="307" t="s">
        <v>637</v>
      </c>
      <c r="AT473" s="334">
        <v>150000000</v>
      </c>
    </row>
    <row r="474" spans="1:48" s="4" customFormat="1" x14ac:dyDescent="0.25">
      <c r="A474" s="45">
        <v>3020101011203</v>
      </c>
      <c r="B474" s="1" t="s">
        <v>668</v>
      </c>
      <c r="C474" s="247">
        <v>5000000</v>
      </c>
      <c r="D474" s="182">
        <v>148000000</v>
      </c>
      <c r="E474" s="182">
        <v>0</v>
      </c>
      <c r="F474" s="182">
        <v>80913</v>
      </c>
      <c r="G474" s="182">
        <v>0</v>
      </c>
      <c r="H474" s="182">
        <f t="shared" si="295"/>
        <v>147919087</v>
      </c>
      <c r="I474" s="182">
        <v>4149167</v>
      </c>
      <c r="J474" s="182">
        <v>116906146</v>
      </c>
      <c r="K474" s="182">
        <f t="shared" si="296"/>
        <v>31012941</v>
      </c>
      <c r="L474" s="182">
        <v>20536979</v>
      </c>
      <c r="M474" s="182">
        <v>22956979</v>
      </c>
      <c r="N474" s="182">
        <f t="shared" si="300"/>
        <v>93949167</v>
      </c>
      <c r="O474" s="182">
        <v>0</v>
      </c>
      <c r="P474" s="182">
        <v>147919087</v>
      </c>
      <c r="Q474" s="182">
        <f t="shared" si="301"/>
        <v>31012941</v>
      </c>
      <c r="R474" s="182">
        <f t="shared" si="297"/>
        <v>0</v>
      </c>
      <c r="S474" s="182">
        <f t="shared" si="298"/>
        <v>22956979</v>
      </c>
      <c r="T474"/>
      <c r="U474" s="246">
        <v>30201020202</v>
      </c>
      <c r="V474" s="385" t="s">
        <v>677</v>
      </c>
      <c r="W474" s="387">
        <v>4732727</v>
      </c>
      <c r="X474" s="387">
        <v>0</v>
      </c>
      <c r="Y474" s="387">
        <v>547127491</v>
      </c>
      <c r="Z474" s="387">
        <v>0</v>
      </c>
      <c r="AA474" s="387">
        <v>0</v>
      </c>
      <c r="AB474" s="387">
        <v>0</v>
      </c>
      <c r="AC474" s="387">
        <v>130886721</v>
      </c>
      <c r="AD474" s="387">
        <v>111886721</v>
      </c>
      <c r="AE474" s="387">
        <v>19000000</v>
      </c>
      <c r="AF474" s="387">
        <v>24183333</v>
      </c>
      <c r="AG474" s="387">
        <v>87703388</v>
      </c>
      <c r="AH474" s="387">
        <v>130886721</v>
      </c>
      <c r="AI474" s="387">
        <v>19000000</v>
      </c>
      <c r="AJ474" s="387">
        <v>0</v>
      </c>
      <c r="AK474" s="387">
        <v>0</v>
      </c>
      <c r="AL474" s="278"/>
      <c r="AM474" s="182"/>
      <c r="AN474" s="182"/>
      <c r="AO474" s="182"/>
      <c r="AP474" s="182"/>
      <c r="AR474" s="304">
        <v>3020101010303</v>
      </c>
      <c r="AS474" s="297" t="s">
        <v>638</v>
      </c>
      <c r="AT474" s="333">
        <v>1197831457</v>
      </c>
    </row>
    <row r="475" spans="1:48" x14ac:dyDescent="0.25">
      <c r="A475" s="45">
        <v>30201010113</v>
      </c>
      <c r="B475" s="1" t="s">
        <v>669</v>
      </c>
      <c r="C475" s="247">
        <v>1556513965</v>
      </c>
      <c r="D475" s="182">
        <v>80000000</v>
      </c>
      <c r="E475" s="182">
        <v>0</v>
      </c>
      <c r="F475" s="182">
        <v>0</v>
      </c>
      <c r="G475" s="182">
        <v>0</v>
      </c>
      <c r="H475" s="182">
        <f t="shared" si="295"/>
        <v>80000000</v>
      </c>
      <c r="I475" s="182">
        <v>0</v>
      </c>
      <c r="J475" s="182">
        <v>80000000</v>
      </c>
      <c r="K475" s="182">
        <f t="shared" si="296"/>
        <v>0</v>
      </c>
      <c r="L475" s="182">
        <v>0</v>
      </c>
      <c r="M475" s="182">
        <v>80000000</v>
      </c>
      <c r="N475" s="182">
        <f t="shared" si="300"/>
        <v>0</v>
      </c>
      <c r="O475" s="182">
        <v>0</v>
      </c>
      <c r="P475" s="182">
        <v>80000000</v>
      </c>
      <c r="Q475" s="182">
        <f t="shared" si="301"/>
        <v>0</v>
      </c>
      <c r="R475" s="182">
        <f t="shared" si="297"/>
        <v>0</v>
      </c>
      <c r="S475" s="182">
        <f t="shared" si="298"/>
        <v>80000000</v>
      </c>
      <c r="U475" s="246">
        <v>30201020203</v>
      </c>
      <c r="V475" s="385" t="s">
        <v>678</v>
      </c>
      <c r="W475" s="387">
        <v>100000000</v>
      </c>
      <c r="X475" s="387">
        <v>0</v>
      </c>
      <c r="Y475" s="387">
        <v>129537500</v>
      </c>
      <c r="Z475" s="387">
        <v>0</v>
      </c>
      <c r="AA475" s="387">
        <v>0</v>
      </c>
      <c r="AB475" s="387">
        <v>0</v>
      </c>
      <c r="AC475" s="387">
        <v>70462500</v>
      </c>
      <c r="AD475" s="387">
        <v>60462500</v>
      </c>
      <c r="AE475" s="387">
        <v>10000000</v>
      </c>
      <c r="AF475" s="387">
        <v>11783333</v>
      </c>
      <c r="AG475" s="387">
        <v>48679167</v>
      </c>
      <c r="AH475" s="387">
        <v>70462500</v>
      </c>
      <c r="AI475" s="387">
        <v>10000000</v>
      </c>
      <c r="AJ475" s="387">
        <v>0</v>
      </c>
      <c r="AK475" s="387">
        <v>0</v>
      </c>
      <c r="AL475" s="10"/>
      <c r="AM475" s="10">
        <f t="shared" si="289"/>
        <v>0</v>
      </c>
      <c r="AN475" s="10">
        <f t="shared" si="289"/>
        <v>0</v>
      </c>
      <c r="AO475" s="10">
        <f t="shared" si="289"/>
        <v>0</v>
      </c>
      <c r="AP475" s="10"/>
      <c r="AR475" s="294">
        <v>30201010104</v>
      </c>
      <c r="AS475" s="295" t="s">
        <v>639</v>
      </c>
      <c r="AT475" s="332">
        <f t="shared" ref="AT475" si="313">+AT476+AT477+AT478</f>
        <v>97200000</v>
      </c>
      <c r="AU475" s="4"/>
      <c r="AV475" s="4"/>
    </row>
    <row r="476" spans="1:48" x14ac:dyDescent="0.25">
      <c r="A476" s="11">
        <v>3020102</v>
      </c>
      <c r="B476" s="5" t="s">
        <v>670</v>
      </c>
      <c r="C476" s="356">
        <v>615965830</v>
      </c>
      <c r="D476" s="6">
        <f>+D477+D481+D485</f>
        <v>1100000000</v>
      </c>
      <c r="E476" s="6">
        <f t="shared" ref="E476:AO510" si="314">+E477+E481+E485</f>
        <v>0</v>
      </c>
      <c r="F476" s="6">
        <f t="shared" si="314"/>
        <v>357265000</v>
      </c>
      <c r="G476" s="6">
        <f t="shared" si="314"/>
        <v>0</v>
      </c>
      <c r="H476" s="6">
        <f t="shared" si="295"/>
        <v>742735000</v>
      </c>
      <c r="I476" s="6">
        <f t="shared" si="314"/>
        <v>278237600</v>
      </c>
      <c r="J476" s="6">
        <f t="shared" si="314"/>
        <v>468021000</v>
      </c>
      <c r="K476" s="6">
        <f t="shared" si="296"/>
        <v>274714000</v>
      </c>
      <c r="L476" s="6">
        <f t="shared" si="314"/>
        <v>64310400</v>
      </c>
      <c r="M476" s="6">
        <f t="shared" si="314"/>
        <v>191342000</v>
      </c>
      <c r="N476" s="6">
        <f t="shared" si="300"/>
        <v>276679000</v>
      </c>
      <c r="O476" s="6">
        <f t="shared" si="314"/>
        <v>0</v>
      </c>
      <c r="P476" s="6">
        <f t="shared" si="314"/>
        <v>742735000</v>
      </c>
      <c r="Q476" s="6">
        <f t="shared" si="314"/>
        <v>274714000</v>
      </c>
      <c r="R476" s="6">
        <f t="shared" si="297"/>
        <v>0</v>
      </c>
      <c r="S476" s="6">
        <f t="shared" si="314"/>
        <v>191342000</v>
      </c>
      <c r="T476" s="6">
        <f t="shared" si="314"/>
        <v>0</v>
      </c>
      <c r="U476" s="246">
        <v>302010203</v>
      </c>
      <c r="V476" s="385" t="s">
        <v>679</v>
      </c>
      <c r="W476" s="387">
        <v>16936311</v>
      </c>
      <c r="X476" s="387">
        <v>0</v>
      </c>
      <c r="Y476" s="387">
        <v>20000000</v>
      </c>
      <c r="Z476" s="387">
        <v>0</v>
      </c>
      <c r="AA476" s="387">
        <v>0</v>
      </c>
      <c r="AB476" s="387">
        <v>0</v>
      </c>
      <c r="AC476" s="387">
        <v>0</v>
      </c>
      <c r="AD476" s="387">
        <v>0</v>
      </c>
      <c r="AE476" s="387">
        <v>0</v>
      </c>
      <c r="AF476" s="387">
        <v>0</v>
      </c>
      <c r="AG476" s="387">
        <v>0</v>
      </c>
      <c r="AH476" s="387">
        <v>0</v>
      </c>
      <c r="AI476" s="387">
        <v>0</v>
      </c>
      <c r="AJ476" s="387">
        <v>0</v>
      </c>
      <c r="AK476" s="387">
        <v>0</v>
      </c>
      <c r="AL476" s="341"/>
      <c r="AM476" s="341"/>
      <c r="AN476" s="341"/>
      <c r="AO476" s="341"/>
      <c r="AP476" s="341"/>
      <c r="AQ476" s="281"/>
      <c r="AR476" s="305">
        <v>3020101010401</v>
      </c>
      <c r="AS476" s="297" t="s">
        <v>1760</v>
      </c>
      <c r="AT476" s="333">
        <v>5000000</v>
      </c>
      <c r="AU476" s="4"/>
    </row>
    <row r="477" spans="1:48" s="4" customFormat="1" x14ac:dyDescent="0.25">
      <c r="A477" s="14">
        <v>302010201</v>
      </c>
      <c r="B477" s="9" t="s">
        <v>671</v>
      </c>
      <c r="C477" s="341">
        <v>579631910</v>
      </c>
      <c r="D477" s="10">
        <f>+D478+D479+D480</f>
        <v>968330962</v>
      </c>
      <c r="E477" s="10">
        <f t="shared" ref="E477:AO511" si="315">+E478+E479+E480</f>
        <v>0</v>
      </c>
      <c r="F477" s="10">
        <f t="shared" si="315"/>
        <v>309100162</v>
      </c>
      <c r="G477" s="10">
        <f t="shared" si="315"/>
        <v>0</v>
      </c>
      <c r="H477" s="10">
        <f t="shared" si="295"/>
        <v>659230800</v>
      </c>
      <c r="I477" s="10">
        <f t="shared" si="315"/>
        <v>278237600</v>
      </c>
      <c r="J477" s="10">
        <f t="shared" si="315"/>
        <v>410616800</v>
      </c>
      <c r="K477" s="10">
        <f t="shared" si="296"/>
        <v>248614000</v>
      </c>
      <c r="L477" s="10">
        <f t="shared" si="315"/>
        <v>64310400</v>
      </c>
      <c r="M477" s="10">
        <f t="shared" si="315"/>
        <v>191342000</v>
      </c>
      <c r="N477" s="10">
        <f t="shared" si="300"/>
        <v>219274800</v>
      </c>
      <c r="O477" s="10">
        <f t="shared" si="315"/>
        <v>0</v>
      </c>
      <c r="P477" s="10">
        <f t="shared" si="315"/>
        <v>659230800</v>
      </c>
      <c r="Q477" s="10">
        <f t="shared" si="315"/>
        <v>248614000</v>
      </c>
      <c r="R477" s="10">
        <f t="shared" si="297"/>
        <v>0</v>
      </c>
      <c r="S477" s="10">
        <f t="shared" si="315"/>
        <v>191342000</v>
      </c>
      <c r="T477" s="10">
        <f t="shared" si="315"/>
        <v>0</v>
      </c>
      <c r="U477" s="246">
        <v>30201020302</v>
      </c>
      <c r="V477" s="385" t="s">
        <v>680</v>
      </c>
      <c r="W477" s="387">
        <v>16936311</v>
      </c>
      <c r="X477" s="387">
        <v>0</v>
      </c>
      <c r="Y477" s="387">
        <v>25000000</v>
      </c>
      <c r="Z477" s="387">
        <v>0</v>
      </c>
      <c r="AA477" s="387">
        <v>0</v>
      </c>
      <c r="AB477" s="387">
        <v>0</v>
      </c>
      <c r="AC477" s="387">
        <v>0</v>
      </c>
      <c r="AD477" s="387">
        <v>0</v>
      </c>
      <c r="AE477" s="387">
        <v>0</v>
      </c>
      <c r="AF477" s="387">
        <v>0</v>
      </c>
      <c r="AG477" s="387">
        <v>0</v>
      </c>
      <c r="AH477" s="387">
        <v>0</v>
      </c>
      <c r="AI477" s="387">
        <v>0</v>
      </c>
      <c r="AJ477" s="387">
        <v>0</v>
      </c>
      <c r="AK477" s="387">
        <v>0</v>
      </c>
      <c r="AL477" s="278"/>
      <c r="AM477" s="182"/>
      <c r="AN477" s="182"/>
      <c r="AO477" s="182"/>
      <c r="AP477" s="182"/>
      <c r="AQ477"/>
      <c r="AR477" s="306">
        <v>3020101010402</v>
      </c>
      <c r="AS477" s="307" t="s">
        <v>640</v>
      </c>
      <c r="AT477" s="334">
        <v>38200000</v>
      </c>
      <c r="AU477"/>
      <c r="AV477"/>
    </row>
    <row r="478" spans="1:48" s="4" customFormat="1" x14ac:dyDescent="0.25">
      <c r="A478" s="43">
        <v>30201020101</v>
      </c>
      <c r="B478" s="1" t="s">
        <v>672</v>
      </c>
      <c r="C478" s="247">
        <v>30000000</v>
      </c>
      <c r="D478" s="182">
        <v>67514212</v>
      </c>
      <c r="E478" s="182">
        <v>0</v>
      </c>
      <c r="F478" s="182">
        <v>67514212</v>
      </c>
      <c r="G478" s="182">
        <v>0</v>
      </c>
      <c r="H478" s="182">
        <f t="shared" si="295"/>
        <v>0</v>
      </c>
      <c r="I478" s="182">
        <v>0</v>
      </c>
      <c r="J478" s="182">
        <v>0</v>
      </c>
      <c r="K478" s="182">
        <f t="shared" si="296"/>
        <v>0</v>
      </c>
      <c r="L478" s="182">
        <v>0</v>
      </c>
      <c r="M478" s="182">
        <v>0</v>
      </c>
      <c r="N478" s="182">
        <f t="shared" si="300"/>
        <v>0</v>
      </c>
      <c r="O478" s="182">
        <v>0</v>
      </c>
      <c r="P478" s="182">
        <v>0</v>
      </c>
      <c r="Q478" s="182">
        <f t="shared" si="301"/>
        <v>0</v>
      </c>
      <c r="R478" s="182">
        <f t="shared" si="297"/>
        <v>0</v>
      </c>
      <c r="S478" s="182">
        <f t="shared" si="298"/>
        <v>0</v>
      </c>
      <c r="T478"/>
      <c r="U478" s="246">
        <v>3020103</v>
      </c>
      <c r="V478" s="385" t="s">
        <v>681</v>
      </c>
      <c r="W478" s="387">
        <v>678014212</v>
      </c>
      <c r="X478" s="387">
        <v>0</v>
      </c>
      <c r="Y478" s="387">
        <v>84537500</v>
      </c>
      <c r="Z478" s="387">
        <v>0</v>
      </c>
      <c r="AA478" s="387">
        <v>0</v>
      </c>
      <c r="AB478" s="387">
        <v>0</v>
      </c>
      <c r="AC478" s="387">
        <v>70462500</v>
      </c>
      <c r="AD478" s="387">
        <v>60462500</v>
      </c>
      <c r="AE478" s="387">
        <v>10000000</v>
      </c>
      <c r="AF478" s="387">
        <v>11783333</v>
      </c>
      <c r="AG478" s="387">
        <v>48679167</v>
      </c>
      <c r="AH478" s="387">
        <v>70462500</v>
      </c>
      <c r="AI478" s="387">
        <v>10000000</v>
      </c>
      <c r="AJ478" s="387">
        <v>0</v>
      </c>
      <c r="AK478" s="387">
        <v>0</v>
      </c>
      <c r="AL478" s="278"/>
      <c r="AM478" s="182"/>
      <c r="AN478" s="182"/>
      <c r="AO478" s="182"/>
      <c r="AP478" s="182"/>
      <c r="AR478" s="304">
        <v>3020101010403</v>
      </c>
      <c r="AS478" s="297" t="s">
        <v>641</v>
      </c>
      <c r="AT478" s="333">
        <v>54000000</v>
      </c>
      <c r="AU478"/>
    </row>
    <row r="479" spans="1:48" s="4" customFormat="1" x14ac:dyDescent="0.25">
      <c r="A479" s="44">
        <v>30201020102</v>
      </c>
      <c r="B479" s="1" t="s">
        <v>673</v>
      </c>
      <c r="C479" s="247"/>
      <c r="D479" s="182">
        <v>40000000</v>
      </c>
      <c r="E479" s="182">
        <v>0</v>
      </c>
      <c r="F479" s="182">
        <v>40000000</v>
      </c>
      <c r="G479" s="182">
        <v>0</v>
      </c>
      <c r="H479" s="182">
        <f t="shared" si="295"/>
        <v>0</v>
      </c>
      <c r="I479" s="182">
        <v>0</v>
      </c>
      <c r="J479" s="182">
        <v>0</v>
      </c>
      <c r="K479" s="182">
        <f t="shared" si="296"/>
        <v>0</v>
      </c>
      <c r="L479" s="182">
        <v>0</v>
      </c>
      <c r="M479" s="182">
        <v>0</v>
      </c>
      <c r="N479" s="182">
        <f t="shared" si="300"/>
        <v>0</v>
      </c>
      <c r="O479" s="182">
        <v>0</v>
      </c>
      <c r="P479" s="182">
        <v>0</v>
      </c>
      <c r="Q479" s="182">
        <f t="shared" si="301"/>
        <v>0</v>
      </c>
      <c r="R479" s="182">
        <f t="shared" si="297"/>
        <v>0</v>
      </c>
      <c r="S479" s="182">
        <f t="shared" si="298"/>
        <v>0</v>
      </c>
      <c r="T479"/>
      <c r="U479" s="246">
        <v>302010301</v>
      </c>
      <c r="V479" s="385" t="s">
        <v>682</v>
      </c>
      <c r="W479" s="387">
        <v>200000000</v>
      </c>
      <c r="X479" s="387">
        <v>0</v>
      </c>
      <c r="Y479" s="387">
        <v>139575779</v>
      </c>
      <c r="Z479" s="387">
        <v>0</v>
      </c>
      <c r="AA479" s="387">
        <v>0</v>
      </c>
      <c r="AB479" s="387">
        <v>0</v>
      </c>
      <c r="AC479" s="387">
        <v>60424221</v>
      </c>
      <c r="AD479" s="387">
        <v>51424221</v>
      </c>
      <c r="AE479" s="387">
        <v>9000000</v>
      </c>
      <c r="AF479" s="387">
        <v>12400000</v>
      </c>
      <c r="AG479" s="387">
        <v>39024221</v>
      </c>
      <c r="AH479" s="387">
        <v>60424221</v>
      </c>
      <c r="AI479" s="387">
        <v>9000000</v>
      </c>
      <c r="AJ479" s="387">
        <v>0</v>
      </c>
      <c r="AK479" s="387">
        <v>0</v>
      </c>
      <c r="AL479" s="10"/>
      <c r="AM479" s="10">
        <f t="shared" si="291"/>
        <v>0</v>
      </c>
      <c r="AN479" s="10">
        <f t="shared" si="291"/>
        <v>0</v>
      </c>
      <c r="AO479" s="10">
        <f t="shared" si="291"/>
        <v>0</v>
      </c>
      <c r="AP479" s="10"/>
      <c r="AQ479"/>
      <c r="AR479" s="294">
        <v>30201010105</v>
      </c>
      <c r="AS479" s="295" t="s">
        <v>642</v>
      </c>
      <c r="AT479" s="332">
        <f>+AT480+AT482</f>
        <v>290000000</v>
      </c>
      <c r="AU479"/>
    </row>
    <row r="480" spans="1:48" s="4" customFormat="1" x14ac:dyDescent="0.25">
      <c r="A480" s="45">
        <v>30201020103</v>
      </c>
      <c r="B480" s="1" t="s">
        <v>674</v>
      </c>
      <c r="C480" s="247">
        <v>549631910</v>
      </c>
      <c r="D480" s="182">
        <v>860816750</v>
      </c>
      <c r="E480" s="182">
        <v>0</v>
      </c>
      <c r="F480" s="182">
        <v>201585950</v>
      </c>
      <c r="G480" s="182">
        <v>0</v>
      </c>
      <c r="H480" s="182">
        <f t="shared" si="295"/>
        <v>659230800</v>
      </c>
      <c r="I480" s="182">
        <v>278237600</v>
      </c>
      <c r="J480" s="182">
        <v>410616800</v>
      </c>
      <c r="K480" s="182">
        <f t="shared" si="296"/>
        <v>248614000</v>
      </c>
      <c r="L480" s="182">
        <v>64310400</v>
      </c>
      <c r="M480" s="182">
        <v>191342000</v>
      </c>
      <c r="N480" s="182">
        <f t="shared" si="300"/>
        <v>219274800</v>
      </c>
      <c r="O480" s="182">
        <v>0</v>
      </c>
      <c r="P480" s="182">
        <v>659230800</v>
      </c>
      <c r="Q480" s="182">
        <f t="shared" si="301"/>
        <v>248614000</v>
      </c>
      <c r="R480" s="182">
        <f t="shared" si="297"/>
        <v>0</v>
      </c>
      <c r="S480" s="182">
        <f t="shared" si="298"/>
        <v>191342000</v>
      </c>
      <c r="T480"/>
      <c r="U480" s="246">
        <v>30201030101</v>
      </c>
      <c r="V480" s="385" t="s">
        <v>683</v>
      </c>
      <c r="W480" s="387">
        <v>20000000</v>
      </c>
      <c r="X480" s="387">
        <v>0</v>
      </c>
      <c r="Y480" s="387">
        <v>15000000</v>
      </c>
      <c r="Z480" s="387">
        <v>0</v>
      </c>
      <c r="AA480" s="387">
        <v>0</v>
      </c>
      <c r="AB480" s="387">
        <v>0</v>
      </c>
      <c r="AC480" s="387">
        <v>0</v>
      </c>
      <c r="AD480" s="387">
        <v>0</v>
      </c>
      <c r="AE480" s="387">
        <v>0</v>
      </c>
      <c r="AF480" s="387">
        <v>0</v>
      </c>
      <c r="AG480" s="387">
        <v>0</v>
      </c>
      <c r="AH480" s="387">
        <v>0</v>
      </c>
      <c r="AI480" s="387">
        <v>0</v>
      </c>
      <c r="AJ480" s="387">
        <v>0</v>
      </c>
      <c r="AK480" s="387">
        <v>0</v>
      </c>
      <c r="AL480" s="278"/>
      <c r="AM480" s="182"/>
      <c r="AN480" s="182"/>
      <c r="AO480" s="182"/>
      <c r="AP480" s="182"/>
      <c r="AQ480"/>
      <c r="AR480" s="305">
        <v>3020101010501</v>
      </c>
      <c r="AS480" s="297" t="s">
        <v>643</v>
      </c>
      <c r="AT480" s="333">
        <v>260000000</v>
      </c>
    </row>
    <row r="481" spans="1:48" x14ac:dyDescent="0.25">
      <c r="A481" s="14">
        <v>302010202</v>
      </c>
      <c r="B481" s="9" t="s">
        <v>675</v>
      </c>
      <c r="C481" s="341">
        <v>9468160</v>
      </c>
      <c r="D481" s="10">
        <f>+D482+D483+D484</f>
        <v>114732727</v>
      </c>
      <c r="E481" s="10">
        <f t="shared" ref="E481:AO515" si="316">+E482+E483+E484</f>
        <v>0</v>
      </c>
      <c r="F481" s="10">
        <f t="shared" si="316"/>
        <v>31228527</v>
      </c>
      <c r="G481" s="10">
        <f t="shared" si="316"/>
        <v>0</v>
      </c>
      <c r="H481" s="10">
        <f t="shared" si="295"/>
        <v>83504200</v>
      </c>
      <c r="I481" s="10">
        <f t="shared" si="316"/>
        <v>0</v>
      </c>
      <c r="J481" s="10">
        <f t="shared" si="316"/>
        <v>57404200</v>
      </c>
      <c r="K481" s="10">
        <f t="shared" si="296"/>
        <v>26100000</v>
      </c>
      <c r="L481" s="10">
        <f t="shared" si="316"/>
        <v>0</v>
      </c>
      <c r="M481" s="10">
        <f t="shared" si="316"/>
        <v>0</v>
      </c>
      <c r="N481" s="10">
        <f t="shared" si="300"/>
        <v>57404200</v>
      </c>
      <c r="O481" s="10">
        <f t="shared" si="316"/>
        <v>0</v>
      </c>
      <c r="P481" s="10">
        <f t="shared" si="316"/>
        <v>83504200</v>
      </c>
      <c r="Q481" s="10">
        <f t="shared" si="316"/>
        <v>26100000</v>
      </c>
      <c r="R481" s="10">
        <f t="shared" si="297"/>
        <v>0</v>
      </c>
      <c r="S481" s="10">
        <f t="shared" si="316"/>
        <v>0</v>
      </c>
      <c r="T481" s="10">
        <f t="shared" si="316"/>
        <v>0</v>
      </c>
      <c r="U481" s="246">
        <v>30201030102</v>
      </c>
      <c r="V481" s="385" t="s">
        <v>684</v>
      </c>
      <c r="W481" s="387">
        <v>25000000</v>
      </c>
      <c r="X481" s="387">
        <v>0</v>
      </c>
      <c r="Y481" s="387">
        <v>10000000</v>
      </c>
      <c r="Z481" s="387">
        <v>0</v>
      </c>
      <c r="AA481" s="387">
        <v>0</v>
      </c>
      <c r="AB481" s="387">
        <v>0</v>
      </c>
      <c r="AC481" s="387">
        <v>0</v>
      </c>
      <c r="AD481" s="387">
        <v>0</v>
      </c>
      <c r="AE481" s="387">
        <v>0</v>
      </c>
      <c r="AF481" s="387">
        <v>0</v>
      </c>
      <c r="AG481" s="387">
        <v>0</v>
      </c>
      <c r="AH481" s="387">
        <v>0</v>
      </c>
      <c r="AI481" s="387">
        <v>0</v>
      </c>
      <c r="AJ481" s="387">
        <v>0</v>
      </c>
      <c r="AK481" s="387">
        <v>0</v>
      </c>
      <c r="AL481" s="278"/>
      <c r="AM481" s="182"/>
      <c r="AN481" s="182"/>
      <c r="AO481" s="182"/>
      <c r="AP481" s="182"/>
      <c r="AR481" s="305"/>
      <c r="AS481" s="297"/>
      <c r="AT481" s="333"/>
      <c r="AU481" s="4"/>
      <c r="AV481" s="4"/>
    </row>
    <row r="482" spans="1:48" s="4" customFormat="1" x14ac:dyDescent="0.25">
      <c r="A482" s="43">
        <v>30201020201</v>
      </c>
      <c r="B482" s="1" t="s">
        <v>676</v>
      </c>
      <c r="C482" s="247">
        <v>5000000</v>
      </c>
      <c r="D482" s="182">
        <v>10000000</v>
      </c>
      <c r="E482" s="182">
        <v>0</v>
      </c>
      <c r="F482" s="182">
        <v>10000000</v>
      </c>
      <c r="G482" s="182">
        <v>0</v>
      </c>
      <c r="H482" s="182">
        <f t="shared" si="295"/>
        <v>0</v>
      </c>
      <c r="I482" s="182">
        <v>0</v>
      </c>
      <c r="J482" s="182">
        <v>0</v>
      </c>
      <c r="K482" s="182">
        <f t="shared" si="296"/>
        <v>0</v>
      </c>
      <c r="L482" s="182">
        <v>0</v>
      </c>
      <c r="M482" s="182">
        <v>0</v>
      </c>
      <c r="N482" s="182">
        <f t="shared" si="300"/>
        <v>0</v>
      </c>
      <c r="O482" s="182">
        <v>0</v>
      </c>
      <c r="P482" s="182">
        <v>0</v>
      </c>
      <c r="Q482" s="182">
        <f t="shared" si="301"/>
        <v>0</v>
      </c>
      <c r="R482" s="182">
        <f t="shared" si="297"/>
        <v>0</v>
      </c>
      <c r="S482" s="182">
        <f t="shared" si="298"/>
        <v>0</v>
      </c>
      <c r="T482"/>
      <c r="U482" s="246">
        <v>30201030103</v>
      </c>
      <c r="V482" s="385" t="s">
        <v>685</v>
      </c>
      <c r="W482" s="387">
        <v>155000000</v>
      </c>
      <c r="X482" s="387">
        <v>0</v>
      </c>
      <c r="Y482" s="387">
        <v>114575779</v>
      </c>
      <c r="Z482" s="387">
        <v>0</v>
      </c>
      <c r="AA482" s="387">
        <v>0</v>
      </c>
      <c r="AB482" s="387">
        <v>0</v>
      </c>
      <c r="AC482" s="387">
        <v>60424221</v>
      </c>
      <c r="AD482" s="387">
        <v>51424221</v>
      </c>
      <c r="AE482" s="387">
        <v>9000000</v>
      </c>
      <c r="AF482" s="387">
        <v>12400000</v>
      </c>
      <c r="AG482" s="387">
        <v>39024221</v>
      </c>
      <c r="AH482" s="387">
        <v>60424221</v>
      </c>
      <c r="AI482" s="387">
        <v>9000000</v>
      </c>
      <c r="AJ482" s="387">
        <v>0</v>
      </c>
      <c r="AK482" s="387">
        <v>0</v>
      </c>
      <c r="AL482" s="278"/>
      <c r="AM482" s="182"/>
      <c r="AN482" s="182"/>
      <c r="AO482" s="182"/>
      <c r="AP482" s="182"/>
      <c r="AR482" s="304">
        <v>3020101010503</v>
      </c>
      <c r="AS482" s="297" t="s">
        <v>645</v>
      </c>
      <c r="AT482" s="333">
        <v>30000000</v>
      </c>
      <c r="AU482"/>
      <c r="AV482"/>
    </row>
    <row r="483" spans="1:48" s="4" customFormat="1" x14ac:dyDescent="0.25">
      <c r="A483" s="44">
        <v>30201020202</v>
      </c>
      <c r="B483" s="1" t="s">
        <v>677</v>
      </c>
      <c r="C483" s="247"/>
      <c r="D483" s="182">
        <v>4732727</v>
      </c>
      <c r="E483" s="182">
        <v>0</v>
      </c>
      <c r="F483" s="182">
        <v>4732727</v>
      </c>
      <c r="G483" s="182">
        <v>0</v>
      </c>
      <c r="H483" s="182">
        <f t="shared" si="295"/>
        <v>0</v>
      </c>
      <c r="I483" s="182">
        <v>0</v>
      </c>
      <c r="J483" s="182">
        <v>0</v>
      </c>
      <c r="K483" s="182">
        <f t="shared" si="296"/>
        <v>0</v>
      </c>
      <c r="L483" s="182">
        <v>0</v>
      </c>
      <c r="M483" s="182">
        <v>0</v>
      </c>
      <c r="N483" s="182">
        <f t="shared" si="300"/>
        <v>0</v>
      </c>
      <c r="O483" s="182">
        <v>0</v>
      </c>
      <c r="P483" s="182">
        <v>0</v>
      </c>
      <c r="Q483" s="182">
        <f t="shared" si="301"/>
        <v>0</v>
      </c>
      <c r="R483" s="182">
        <f t="shared" si="297"/>
        <v>0</v>
      </c>
      <c r="S483" s="182">
        <f t="shared" si="298"/>
        <v>0</v>
      </c>
      <c r="T483"/>
      <c r="U483" s="246">
        <v>302010302</v>
      </c>
      <c r="V483" s="385" t="s">
        <v>686</v>
      </c>
      <c r="W483" s="387">
        <v>200000000</v>
      </c>
      <c r="X483" s="387">
        <v>0</v>
      </c>
      <c r="Y483" s="387">
        <v>28014212</v>
      </c>
      <c r="Z483" s="387">
        <v>0</v>
      </c>
      <c r="AA483" s="387">
        <v>0</v>
      </c>
      <c r="AB483" s="387">
        <v>0</v>
      </c>
      <c r="AC483" s="387">
        <v>0</v>
      </c>
      <c r="AD483" s="387">
        <v>0</v>
      </c>
      <c r="AE483" s="387">
        <v>0</v>
      </c>
      <c r="AF483" s="387">
        <v>0</v>
      </c>
      <c r="AG483" s="387">
        <v>0</v>
      </c>
      <c r="AH483" s="387">
        <v>0</v>
      </c>
      <c r="AI483" s="387">
        <v>0</v>
      </c>
      <c r="AJ483" s="387">
        <v>0</v>
      </c>
      <c r="AK483" s="387">
        <v>0</v>
      </c>
      <c r="AL483" s="10"/>
      <c r="AM483" s="10">
        <f t="shared" si="294"/>
        <v>0</v>
      </c>
      <c r="AN483" s="10">
        <f t="shared" si="294"/>
        <v>0</v>
      </c>
      <c r="AO483" s="10">
        <f t="shared" si="294"/>
        <v>0</v>
      </c>
      <c r="AP483" s="10"/>
      <c r="AQ483"/>
      <c r="AR483" s="294">
        <v>30201010106</v>
      </c>
      <c r="AS483" s="295" t="s">
        <v>646</v>
      </c>
      <c r="AT483" s="332">
        <f t="shared" ref="AT483" si="317">+AT484+AT485+AT486</f>
        <v>96052765</v>
      </c>
      <c r="AU483"/>
    </row>
    <row r="484" spans="1:48" x14ac:dyDescent="0.25">
      <c r="A484" s="45">
        <v>30201020203</v>
      </c>
      <c r="B484" s="1" t="s">
        <v>678</v>
      </c>
      <c r="C484" s="247">
        <v>4468160</v>
      </c>
      <c r="D484" s="182">
        <v>100000000</v>
      </c>
      <c r="E484" s="182">
        <v>0</v>
      </c>
      <c r="F484" s="182">
        <v>16495800</v>
      </c>
      <c r="G484" s="182">
        <v>0</v>
      </c>
      <c r="H484" s="182">
        <f t="shared" si="295"/>
        <v>83504200</v>
      </c>
      <c r="I484" s="182">
        <v>0</v>
      </c>
      <c r="J484" s="182">
        <v>57404200</v>
      </c>
      <c r="K484" s="182">
        <f t="shared" si="296"/>
        <v>26100000</v>
      </c>
      <c r="L484" s="182">
        <v>0</v>
      </c>
      <c r="M484" s="182">
        <v>0</v>
      </c>
      <c r="N484" s="182">
        <f t="shared" si="300"/>
        <v>57404200</v>
      </c>
      <c r="O484" s="182">
        <v>0</v>
      </c>
      <c r="P484" s="182">
        <v>83504200</v>
      </c>
      <c r="Q484" s="182">
        <f t="shared" si="301"/>
        <v>26100000</v>
      </c>
      <c r="R484" s="182">
        <f t="shared" si="297"/>
        <v>0</v>
      </c>
      <c r="S484" s="182">
        <f t="shared" si="298"/>
        <v>0</v>
      </c>
      <c r="U484" s="246">
        <v>30201030201</v>
      </c>
      <c r="V484" s="385" t="s">
        <v>687</v>
      </c>
      <c r="W484" s="387">
        <v>15000000</v>
      </c>
      <c r="X484" s="387">
        <v>0</v>
      </c>
      <c r="Y484" s="387">
        <v>5014212</v>
      </c>
      <c r="Z484" s="387">
        <v>0</v>
      </c>
      <c r="AA484" s="387">
        <v>0</v>
      </c>
      <c r="AB484" s="387">
        <v>0</v>
      </c>
      <c r="AC484" s="387">
        <v>0</v>
      </c>
      <c r="AD484" s="387">
        <v>0</v>
      </c>
      <c r="AE484" s="387">
        <v>0</v>
      </c>
      <c r="AF484" s="387">
        <v>0</v>
      </c>
      <c r="AG484" s="387">
        <v>0</v>
      </c>
      <c r="AH484" s="387">
        <v>0</v>
      </c>
      <c r="AI484" s="387">
        <v>0</v>
      </c>
      <c r="AJ484" s="387">
        <v>0</v>
      </c>
      <c r="AK484" s="387">
        <v>0</v>
      </c>
      <c r="AL484" s="278"/>
      <c r="AM484" s="182"/>
      <c r="AN484" s="182"/>
      <c r="AO484" s="182"/>
      <c r="AP484" s="182"/>
      <c r="AR484" s="305">
        <v>3020101010601</v>
      </c>
      <c r="AS484" s="297" t="s">
        <v>647</v>
      </c>
      <c r="AT484" s="333">
        <v>10000000</v>
      </c>
      <c r="AV484" s="4"/>
    </row>
    <row r="485" spans="1:48" x14ac:dyDescent="0.25">
      <c r="A485" s="14">
        <v>302010203</v>
      </c>
      <c r="B485" s="9" t="s">
        <v>679</v>
      </c>
      <c r="C485" s="341">
        <v>26865760</v>
      </c>
      <c r="D485" s="10">
        <f>+D486</f>
        <v>16936311</v>
      </c>
      <c r="E485" s="10">
        <f t="shared" ref="E485:AO519" si="318">+E486</f>
        <v>0</v>
      </c>
      <c r="F485" s="10">
        <f t="shared" si="318"/>
        <v>16936311</v>
      </c>
      <c r="G485" s="10">
        <f t="shared" si="318"/>
        <v>0</v>
      </c>
      <c r="H485" s="10">
        <f t="shared" si="295"/>
        <v>0</v>
      </c>
      <c r="I485" s="10">
        <f t="shared" si="318"/>
        <v>0</v>
      </c>
      <c r="J485" s="10">
        <f t="shared" si="318"/>
        <v>0</v>
      </c>
      <c r="K485" s="10">
        <f t="shared" si="296"/>
        <v>0</v>
      </c>
      <c r="L485" s="10">
        <f t="shared" si="318"/>
        <v>0</v>
      </c>
      <c r="M485" s="10">
        <f t="shared" si="318"/>
        <v>0</v>
      </c>
      <c r="N485" s="10">
        <f t="shared" si="300"/>
        <v>0</v>
      </c>
      <c r="O485" s="10">
        <f t="shared" si="318"/>
        <v>0</v>
      </c>
      <c r="P485" s="10">
        <f t="shared" si="318"/>
        <v>0</v>
      </c>
      <c r="Q485" s="10">
        <f t="shared" si="318"/>
        <v>0</v>
      </c>
      <c r="R485" s="10">
        <f t="shared" si="297"/>
        <v>0</v>
      </c>
      <c r="S485" s="10">
        <f t="shared" si="318"/>
        <v>0</v>
      </c>
      <c r="T485" s="10">
        <f t="shared" si="318"/>
        <v>0</v>
      </c>
      <c r="U485" s="246">
        <v>30201030202</v>
      </c>
      <c r="V485" s="385" t="s">
        <v>688</v>
      </c>
      <c r="W485" s="387">
        <v>10000000</v>
      </c>
      <c r="X485" s="387">
        <v>0</v>
      </c>
      <c r="Y485" s="387">
        <v>3000000</v>
      </c>
      <c r="Z485" s="387">
        <v>0</v>
      </c>
      <c r="AA485" s="387">
        <v>0</v>
      </c>
      <c r="AB485" s="387">
        <v>0</v>
      </c>
      <c r="AC485" s="387">
        <v>0</v>
      </c>
      <c r="AD485" s="387">
        <v>0</v>
      </c>
      <c r="AE485" s="387">
        <v>0</v>
      </c>
      <c r="AF485" s="387">
        <v>0</v>
      </c>
      <c r="AG485" s="387">
        <v>0</v>
      </c>
      <c r="AH485" s="387">
        <v>0</v>
      </c>
      <c r="AI485" s="387">
        <v>0</v>
      </c>
      <c r="AJ485" s="387">
        <v>0</v>
      </c>
      <c r="AK485" s="387">
        <v>0</v>
      </c>
      <c r="AL485" s="278"/>
      <c r="AM485" s="182"/>
      <c r="AN485" s="182"/>
      <c r="AO485" s="182"/>
      <c r="AP485" s="182"/>
      <c r="AR485" s="306">
        <v>3020101010602</v>
      </c>
      <c r="AS485" s="307" t="s">
        <v>648</v>
      </c>
      <c r="AT485" s="334">
        <v>40000000</v>
      </c>
      <c r="AU485" s="4"/>
    </row>
    <row r="486" spans="1:48" x14ac:dyDescent="0.25">
      <c r="A486" s="44">
        <v>30201020302</v>
      </c>
      <c r="B486" s="1" t="s">
        <v>680</v>
      </c>
      <c r="C486" s="247">
        <v>7018880</v>
      </c>
      <c r="D486" s="182">
        <v>16936311</v>
      </c>
      <c r="E486" s="182">
        <v>0</v>
      </c>
      <c r="F486" s="182">
        <v>16936311</v>
      </c>
      <c r="G486" s="182">
        <v>0</v>
      </c>
      <c r="H486" s="182">
        <f t="shared" si="295"/>
        <v>0</v>
      </c>
      <c r="I486" s="182">
        <v>0</v>
      </c>
      <c r="J486" s="182">
        <v>0</v>
      </c>
      <c r="K486" s="182">
        <f t="shared" si="296"/>
        <v>0</v>
      </c>
      <c r="L486" s="182">
        <v>0</v>
      </c>
      <c r="M486" s="182">
        <v>0</v>
      </c>
      <c r="N486" s="182">
        <f t="shared" si="300"/>
        <v>0</v>
      </c>
      <c r="O486" s="182">
        <v>0</v>
      </c>
      <c r="P486" s="182">
        <v>0</v>
      </c>
      <c r="Q486" s="182">
        <f t="shared" si="301"/>
        <v>0</v>
      </c>
      <c r="R486" s="182">
        <f t="shared" si="297"/>
        <v>0</v>
      </c>
      <c r="S486" s="182">
        <f t="shared" si="298"/>
        <v>0</v>
      </c>
      <c r="U486" s="246">
        <v>30201030203</v>
      </c>
      <c r="V486" s="385" t="s">
        <v>689</v>
      </c>
      <c r="W486" s="387">
        <v>175000000</v>
      </c>
      <c r="X486" s="387">
        <v>0</v>
      </c>
      <c r="Y486" s="387">
        <v>20000000</v>
      </c>
      <c r="Z486" s="387">
        <v>0</v>
      </c>
      <c r="AA486" s="387">
        <v>0</v>
      </c>
      <c r="AB486" s="387">
        <v>0</v>
      </c>
      <c r="AC486" s="387">
        <v>0</v>
      </c>
      <c r="AD486" s="387">
        <v>0</v>
      </c>
      <c r="AE486" s="387">
        <v>0</v>
      </c>
      <c r="AF486" s="387">
        <v>0</v>
      </c>
      <c r="AG486" s="387">
        <v>0</v>
      </c>
      <c r="AH486" s="387">
        <v>0</v>
      </c>
      <c r="AI486" s="387">
        <v>0</v>
      </c>
      <c r="AJ486" s="387">
        <v>0</v>
      </c>
      <c r="AK486" s="387">
        <v>0</v>
      </c>
      <c r="AL486" s="278"/>
      <c r="AM486" s="182"/>
      <c r="AN486" s="182"/>
      <c r="AO486" s="182"/>
      <c r="AP486" s="182"/>
      <c r="AQ486" s="4"/>
      <c r="AR486" s="304">
        <v>3020101010603</v>
      </c>
      <c r="AS486" s="297" t="s">
        <v>649</v>
      </c>
      <c r="AT486" s="333">
        <v>46052765</v>
      </c>
    </row>
    <row r="487" spans="1:48" s="4" customFormat="1" x14ac:dyDescent="0.25">
      <c r="A487" s="45">
        <v>30201020303</v>
      </c>
      <c r="B487" s="282" t="s">
        <v>1764</v>
      </c>
      <c r="C487" s="247">
        <v>19846880</v>
      </c>
      <c r="D487" s="247"/>
      <c r="E487" s="247"/>
      <c r="F487" s="247"/>
      <c r="G487" s="247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  <c r="T487" s="281"/>
      <c r="U487" s="246">
        <v>302010303</v>
      </c>
      <c r="V487" s="385" t="s">
        <v>690</v>
      </c>
      <c r="W487" s="387">
        <v>28014212</v>
      </c>
      <c r="X487" s="387">
        <v>0</v>
      </c>
      <c r="Y487" s="387">
        <v>100000000</v>
      </c>
      <c r="Z487" s="387">
        <v>0</v>
      </c>
      <c r="AA487" s="387">
        <v>0</v>
      </c>
      <c r="AB487" s="387">
        <v>0</v>
      </c>
      <c r="AC487" s="387">
        <v>0</v>
      </c>
      <c r="AD487" s="387">
        <v>0</v>
      </c>
      <c r="AE487" s="387">
        <v>0</v>
      </c>
      <c r="AF487" s="387">
        <v>0</v>
      </c>
      <c r="AG487" s="387">
        <v>0</v>
      </c>
      <c r="AH487" s="387">
        <v>0</v>
      </c>
      <c r="AI487" s="387">
        <v>0</v>
      </c>
      <c r="AJ487" s="387">
        <v>0</v>
      </c>
      <c r="AK487" s="387">
        <v>0</v>
      </c>
      <c r="AL487" s="10"/>
      <c r="AM487" s="10">
        <f t="shared" si="303"/>
        <v>0</v>
      </c>
      <c r="AN487" s="10">
        <f t="shared" si="303"/>
        <v>0</v>
      </c>
      <c r="AO487" s="10">
        <f t="shared" si="303"/>
        <v>0</v>
      </c>
      <c r="AP487" s="10"/>
      <c r="AQ487"/>
      <c r="AR487" s="294">
        <v>30201010107</v>
      </c>
      <c r="AS487" s="295" t="s">
        <v>650</v>
      </c>
      <c r="AT487" s="332">
        <f t="shared" ref="AT487" si="319">+AT488+AT489</f>
        <v>445895078</v>
      </c>
      <c r="AU487"/>
      <c r="AV487"/>
    </row>
    <row r="488" spans="1:48" s="4" customFormat="1" x14ac:dyDescent="0.25">
      <c r="A488" s="11">
        <v>3020103</v>
      </c>
      <c r="B488" s="5" t="s">
        <v>681</v>
      </c>
      <c r="C488" s="356">
        <v>124868932</v>
      </c>
      <c r="D488" s="6">
        <f>+D489+D493+D497+D501+D505</f>
        <v>678014212</v>
      </c>
      <c r="E488" s="6">
        <f t="shared" ref="E488:AO522" si="320">+E489+E493+E497+E501+E505</f>
        <v>0</v>
      </c>
      <c r="F488" s="6">
        <f t="shared" si="320"/>
        <v>547127491</v>
      </c>
      <c r="G488" s="6">
        <f t="shared" si="320"/>
        <v>0</v>
      </c>
      <c r="H488" s="6">
        <f t="shared" si="295"/>
        <v>130886721</v>
      </c>
      <c r="I488" s="6">
        <f t="shared" si="320"/>
        <v>24000000</v>
      </c>
      <c r="J488" s="6">
        <f t="shared" si="320"/>
        <v>109862500</v>
      </c>
      <c r="K488" s="6">
        <f t="shared" si="296"/>
        <v>21024221</v>
      </c>
      <c r="L488" s="6">
        <f t="shared" si="320"/>
        <v>10900000</v>
      </c>
      <c r="M488" s="6">
        <f t="shared" si="320"/>
        <v>19183333</v>
      </c>
      <c r="N488" s="6">
        <f t="shared" si="300"/>
        <v>90679167</v>
      </c>
      <c r="O488" s="6">
        <f t="shared" si="320"/>
        <v>0</v>
      </c>
      <c r="P488" s="6">
        <f t="shared" si="320"/>
        <v>130886721</v>
      </c>
      <c r="Q488" s="6">
        <f t="shared" si="320"/>
        <v>21024221</v>
      </c>
      <c r="R488" s="6">
        <f t="shared" si="297"/>
        <v>0</v>
      </c>
      <c r="S488" s="6">
        <f t="shared" si="320"/>
        <v>19183333</v>
      </c>
      <c r="T488" s="6">
        <f t="shared" si="320"/>
        <v>0</v>
      </c>
      <c r="U488" s="246">
        <v>30201030301</v>
      </c>
      <c r="V488" s="385" t="s">
        <v>691</v>
      </c>
      <c r="W488" s="387">
        <v>5014212</v>
      </c>
      <c r="X488" s="387">
        <v>0</v>
      </c>
      <c r="Y488" s="387">
        <v>5000000</v>
      </c>
      <c r="Z488" s="387">
        <v>0</v>
      </c>
      <c r="AA488" s="387">
        <v>0</v>
      </c>
      <c r="AB488" s="387">
        <v>0</v>
      </c>
      <c r="AC488" s="387">
        <v>0</v>
      </c>
      <c r="AD488" s="387">
        <v>0</v>
      </c>
      <c r="AE488" s="387">
        <v>0</v>
      </c>
      <c r="AF488" s="387">
        <v>0</v>
      </c>
      <c r="AG488" s="387">
        <v>0</v>
      </c>
      <c r="AH488" s="387">
        <v>0</v>
      </c>
      <c r="AI488" s="387">
        <v>0</v>
      </c>
      <c r="AJ488" s="387">
        <v>0</v>
      </c>
      <c r="AK488" s="387">
        <v>0</v>
      </c>
      <c r="AL488" s="278"/>
      <c r="AM488" s="182"/>
      <c r="AN488" s="182"/>
      <c r="AO488" s="182"/>
      <c r="AP488" s="182"/>
      <c r="AQ488"/>
      <c r="AR488" s="305">
        <v>3020101010701</v>
      </c>
      <c r="AS488" s="297" t="s">
        <v>651</v>
      </c>
      <c r="AT488" s="333">
        <v>218268400</v>
      </c>
      <c r="AU488"/>
    </row>
    <row r="489" spans="1:48" s="4" customFormat="1" x14ac:dyDescent="0.25">
      <c r="A489" s="14">
        <v>302010301</v>
      </c>
      <c r="B489" s="9" t="s">
        <v>682</v>
      </c>
      <c r="C489" s="341">
        <v>66000000</v>
      </c>
      <c r="D489" s="10">
        <f>+D490+D491+D492</f>
        <v>200000000</v>
      </c>
      <c r="E489" s="10">
        <f t="shared" ref="E489:AO523" si="321">+E490+E491+E492</f>
        <v>0</v>
      </c>
      <c r="F489" s="10">
        <f t="shared" si="321"/>
        <v>129537500</v>
      </c>
      <c r="G489" s="10">
        <f t="shared" si="321"/>
        <v>0</v>
      </c>
      <c r="H489" s="10">
        <f t="shared" si="295"/>
        <v>70462500</v>
      </c>
      <c r="I489" s="10">
        <f t="shared" si="321"/>
        <v>0</v>
      </c>
      <c r="J489" s="10">
        <f t="shared" si="321"/>
        <v>60462500</v>
      </c>
      <c r="K489" s="10">
        <f t="shared" si="296"/>
        <v>10000000</v>
      </c>
      <c r="L489" s="10">
        <f t="shared" si="321"/>
        <v>0</v>
      </c>
      <c r="M489" s="10">
        <f t="shared" si="321"/>
        <v>8283333</v>
      </c>
      <c r="N489" s="10">
        <f t="shared" si="300"/>
        <v>52179167</v>
      </c>
      <c r="O489" s="10">
        <f t="shared" si="321"/>
        <v>0</v>
      </c>
      <c r="P489" s="10">
        <f t="shared" si="321"/>
        <v>70462500</v>
      </c>
      <c r="Q489" s="10">
        <f t="shared" si="321"/>
        <v>10000000</v>
      </c>
      <c r="R489" s="10">
        <f t="shared" si="297"/>
        <v>0</v>
      </c>
      <c r="S489" s="10">
        <f t="shared" si="321"/>
        <v>8283333</v>
      </c>
      <c r="T489" s="10">
        <f t="shared" si="321"/>
        <v>0</v>
      </c>
      <c r="U489" s="246">
        <v>30201030302</v>
      </c>
      <c r="V489" s="385" t="s">
        <v>692</v>
      </c>
      <c r="W489" s="387">
        <v>3000000</v>
      </c>
      <c r="X489" s="387">
        <v>0</v>
      </c>
      <c r="Y489" s="387">
        <v>10000000</v>
      </c>
      <c r="Z489" s="387">
        <v>0</v>
      </c>
      <c r="AA489" s="387">
        <v>0</v>
      </c>
      <c r="AB489" s="387">
        <v>0</v>
      </c>
      <c r="AC489" s="387">
        <v>0</v>
      </c>
      <c r="AD489" s="387">
        <v>0</v>
      </c>
      <c r="AE489" s="387">
        <v>0</v>
      </c>
      <c r="AF489" s="387">
        <v>0</v>
      </c>
      <c r="AG489" s="387">
        <v>0</v>
      </c>
      <c r="AH489" s="387">
        <v>0</v>
      </c>
      <c r="AI489" s="387">
        <v>0</v>
      </c>
      <c r="AJ489" s="387">
        <v>0</v>
      </c>
      <c r="AK489" s="387">
        <v>0</v>
      </c>
      <c r="AL489" s="278"/>
      <c r="AM489" s="182"/>
      <c r="AN489" s="182"/>
      <c r="AO489" s="182"/>
      <c r="AP489" s="182"/>
      <c r="AQ489"/>
      <c r="AR489" s="306">
        <v>3020101010702</v>
      </c>
      <c r="AS489" s="307" t="s">
        <v>652</v>
      </c>
      <c r="AT489" s="334">
        <v>227626678</v>
      </c>
    </row>
    <row r="490" spans="1:48" s="4" customFormat="1" x14ac:dyDescent="0.25">
      <c r="A490" s="369">
        <v>30201030101</v>
      </c>
      <c r="B490" s="370" t="s">
        <v>683</v>
      </c>
      <c r="C490" s="371">
        <v>16000000</v>
      </c>
      <c r="D490" s="371">
        <v>20000000</v>
      </c>
      <c r="E490" s="371">
        <v>0</v>
      </c>
      <c r="F490" s="371">
        <v>20000000</v>
      </c>
      <c r="G490" s="371">
        <v>0</v>
      </c>
      <c r="H490" s="371">
        <f t="shared" si="295"/>
        <v>0</v>
      </c>
      <c r="I490" s="371">
        <v>0</v>
      </c>
      <c r="J490" s="371">
        <v>0</v>
      </c>
      <c r="K490" s="371">
        <f t="shared" si="296"/>
        <v>0</v>
      </c>
      <c r="L490" s="371">
        <v>0</v>
      </c>
      <c r="M490" s="371">
        <v>0</v>
      </c>
      <c r="N490" s="371">
        <f t="shared" si="300"/>
        <v>0</v>
      </c>
      <c r="O490" s="371">
        <v>0</v>
      </c>
      <c r="P490" s="371">
        <v>0</v>
      </c>
      <c r="Q490" s="371">
        <f t="shared" si="301"/>
        <v>0</v>
      </c>
      <c r="R490" s="371">
        <f t="shared" si="297"/>
        <v>0</v>
      </c>
      <c r="S490" s="371">
        <f t="shared" si="298"/>
        <v>0</v>
      </c>
      <c r="T490"/>
      <c r="U490" s="246">
        <v>30201030303</v>
      </c>
      <c r="V490" s="385" t="s">
        <v>693</v>
      </c>
      <c r="W490" s="387">
        <v>20000000</v>
      </c>
      <c r="X490" s="387">
        <v>0</v>
      </c>
      <c r="Y490" s="387">
        <v>85000000</v>
      </c>
      <c r="Z490" s="387">
        <v>0</v>
      </c>
      <c r="AA490" s="387">
        <v>0</v>
      </c>
      <c r="AB490" s="387">
        <v>0</v>
      </c>
      <c r="AC490" s="387">
        <v>0</v>
      </c>
      <c r="AD490" s="387">
        <v>0</v>
      </c>
      <c r="AE490" s="387">
        <v>0</v>
      </c>
      <c r="AF490" s="387">
        <v>0</v>
      </c>
      <c r="AG490" s="387">
        <v>0</v>
      </c>
      <c r="AH490" s="387">
        <v>0</v>
      </c>
      <c r="AI490" s="387">
        <v>0</v>
      </c>
      <c r="AJ490" s="387">
        <v>0</v>
      </c>
      <c r="AK490" s="387">
        <v>0</v>
      </c>
      <c r="AL490" s="278"/>
      <c r="AM490" s="182"/>
      <c r="AN490" s="182"/>
      <c r="AO490" s="182"/>
      <c r="AP490" s="182"/>
      <c r="AR490" s="306"/>
      <c r="AS490" s="307"/>
      <c r="AT490" s="334"/>
    </row>
    <row r="491" spans="1:48" x14ac:dyDescent="0.25">
      <c r="A491" s="372">
        <v>30201030102</v>
      </c>
      <c r="B491" s="184" t="s">
        <v>684</v>
      </c>
      <c r="C491" s="145"/>
      <c r="D491" s="145">
        <v>25000000</v>
      </c>
      <c r="E491" s="145">
        <v>0</v>
      </c>
      <c r="F491" s="145">
        <v>25000000</v>
      </c>
      <c r="G491" s="145">
        <v>0</v>
      </c>
      <c r="H491" s="145">
        <f t="shared" si="295"/>
        <v>0</v>
      </c>
      <c r="I491" s="145">
        <v>0</v>
      </c>
      <c r="J491" s="145">
        <v>0</v>
      </c>
      <c r="K491" s="145">
        <f t="shared" si="296"/>
        <v>0</v>
      </c>
      <c r="L491" s="145">
        <v>0</v>
      </c>
      <c r="M491" s="145">
        <v>0</v>
      </c>
      <c r="N491" s="145">
        <f t="shared" si="300"/>
        <v>0</v>
      </c>
      <c r="O491" s="145">
        <v>0</v>
      </c>
      <c r="P491" s="145">
        <v>0</v>
      </c>
      <c r="Q491" s="145">
        <f t="shared" si="301"/>
        <v>0</v>
      </c>
      <c r="R491" s="145">
        <f t="shared" si="297"/>
        <v>0</v>
      </c>
      <c r="S491" s="145">
        <f t="shared" si="298"/>
        <v>0</v>
      </c>
      <c r="U491" s="246">
        <v>302010304</v>
      </c>
      <c r="V491" s="385" t="s">
        <v>694</v>
      </c>
      <c r="W491" s="387">
        <v>100000000</v>
      </c>
      <c r="X491" s="387">
        <v>0</v>
      </c>
      <c r="Y491" s="387">
        <v>150000000</v>
      </c>
      <c r="Z491" s="387">
        <v>0</v>
      </c>
      <c r="AA491" s="387">
        <v>0</v>
      </c>
      <c r="AB491" s="387">
        <v>0</v>
      </c>
      <c r="AC491" s="387">
        <v>0</v>
      </c>
      <c r="AD491" s="387">
        <v>0</v>
      </c>
      <c r="AE491" s="387">
        <v>0</v>
      </c>
      <c r="AF491" s="387">
        <v>0</v>
      </c>
      <c r="AG491" s="387">
        <v>0</v>
      </c>
      <c r="AH491" s="387">
        <v>0</v>
      </c>
      <c r="AI491" s="387">
        <v>0</v>
      </c>
      <c r="AJ491" s="387">
        <v>0</v>
      </c>
      <c r="AK491" s="387">
        <v>0</v>
      </c>
      <c r="AL491" s="10"/>
      <c r="AM491" s="10">
        <f t="shared" si="304"/>
        <v>0</v>
      </c>
      <c r="AN491" s="10">
        <f t="shared" si="304"/>
        <v>0</v>
      </c>
      <c r="AO491" s="10">
        <f t="shared" si="304"/>
        <v>0</v>
      </c>
      <c r="AP491" s="10"/>
      <c r="AR491" s="294">
        <v>30201010108</v>
      </c>
      <c r="AS491" s="295" t="s">
        <v>654</v>
      </c>
      <c r="AT491" s="332">
        <f t="shared" ref="AT491" si="322">+AT493+AT494</f>
        <v>15000000</v>
      </c>
      <c r="AV491" s="4"/>
    </row>
    <row r="492" spans="1:48" x14ac:dyDescent="0.25">
      <c r="A492" s="373">
        <v>30201030103</v>
      </c>
      <c r="B492" s="184" t="s">
        <v>685</v>
      </c>
      <c r="C492" s="145">
        <v>50000000</v>
      </c>
      <c r="D492" s="145">
        <v>155000000</v>
      </c>
      <c r="E492" s="145">
        <v>0</v>
      </c>
      <c r="F492" s="145">
        <v>84537500</v>
      </c>
      <c r="G492" s="145">
        <v>0</v>
      </c>
      <c r="H492" s="145">
        <f t="shared" si="295"/>
        <v>70462500</v>
      </c>
      <c r="I492" s="145">
        <v>0</v>
      </c>
      <c r="J492" s="145">
        <v>60462500</v>
      </c>
      <c r="K492" s="145">
        <f t="shared" si="296"/>
        <v>10000000</v>
      </c>
      <c r="L492" s="145">
        <v>0</v>
      </c>
      <c r="M492" s="145">
        <v>8283333</v>
      </c>
      <c r="N492" s="145">
        <f t="shared" si="300"/>
        <v>52179167</v>
      </c>
      <c r="O492" s="145">
        <v>0</v>
      </c>
      <c r="P492" s="145">
        <v>70462500</v>
      </c>
      <c r="Q492" s="145">
        <f t="shared" si="301"/>
        <v>10000000</v>
      </c>
      <c r="R492" s="145">
        <f t="shared" si="297"/>
        <v>0</v>
      </c>
      <c r="S492" s="145">
        <f t="shared" si="298"/>
        <v>8283333</v>
      </c>
      <c r="U492" s="246">
        <v>30201030401</v>
      </c>
      <c r="V492" s="385" t="s">
        <v>695</v>
      </c>
      <c r="W492" s="387">
        <v>5000000</v>
      </c>
      <c r="X492" s="387">
        <v>0</v>
      </c>
      <c r="Y492" s="387">
        <v>150000000</v>
      </c>
      <c r="Z492" s="387">
        <v>0</v>
      </c>
      <c r="AA492" s="387">
        <v>0</v>
      </c>
      <c r="AB492" s="387">
        <v>0</v>
      </c>
      <c r="AC492" s="387">
        <v>0</v>
      </c>
      <c r="AD492" s="387">
        <v>0</v>
      </c>
      <c r="AE492" s="387">
        <v>0</v>
      </c>
      <c r="AF492" s="387">
        <v>0</v>
      </c>
      <c r="AG492" s="387">
        <v>0</v>
      </c>
      <c r="AH492" s="387">
        <v>0</v>
      </c>
      <c r="AI492" s="387">
        <v>0</v>
      </c>
      <c r="AJ492" s="387">
        <v>0</v>
      </c>
      <c r="AK492" s="387">
        <v>0</v>
      </c>
      <c r="AL492" s="278"/>
      <c r="AM492" s="182"/>
      <c r="AN492" s="182"/>
      <c r="AO492" s="182"/>
      <c r="AP492" s="182"/>
      <c r="AQ492" s="4"/>
      <c r="AR492" s="294"/>
      <c r="AS492" s="295"/>
      <c r="AT492" s="332"/>
      <c r="AU492" s="281"/>
    </row>
    <row r="493" spans="1:48" s="4" customFormat="1" x14ac:dyDescent="0.25">
      <c r="A493" s="374">
        <v>302010302</v>
      </c>
      <c r="B493" s="375" t="s">
        <v>686</v>
      </c>
      <c r="C493" s="376">
        <v>47291867</v>
      </c>
      <c r="D493" s="376">
        <f>+D494+D495+D496</f>
        <v>200000000</v>
      </c>
      <c r="E493" s="376">
        <f t="shared" ref="E493:AO527" si="323">+E494+E495+E496</f>
        <v>0</v>
      </c>
      <c r="F493" s="376">
        <f t="shared" si="323"/>
        <v>139575779</v>
      </c>
      <c r="G493" s="376">
        <f t="shared" si="323"/>
        <v>0</v>
      </c>
      <c r="H493" s="376">
        <f t="shared" si="295"/>
        <v>60424221</v>
      </c>
      <c r="I493" s="376">
        <f t="shared" si="323"/>
        <v>24000000</v>
      </c>
      <c r="J493" s="376">
        <f t="shared" si="323"/>
        <v>49400000</v>
      </c>
      <c r="K493" s="376">
        <f t="shared" si="296"/>
        <v>11024221</v>
      </c>
      <c r="L493" s="376">
        <f t="shared" si="323"/>
        <v>10900000</v>
      </c>
      <c r="M493" s="376">
        <f t="shared" si="323"/>
        <v>10900000</v>
      </c>
      <c r="N493" s="376">
        <f t="shared" si="300"/>
        <v>38500000</v>
      </c>
      <c r="O493" s="376">
        <f t="shared" si="323"/>
        <v>0</v>
      </c>
      <c r="P493" s="376">
        <f t="shared" si="323"/>
        <v>60424221</v>
      </c>
      <c r="Q493" s="376">
        <f t="shared" si="323"/>
        <v>11024221</v>
      </c>
      <c r="R493" s="376">
        <f t="shared" si="297"/>
        <v>0</v>
      </c>
      <c r="S493" s="376">
        <f t="shared" si="323"/>
        <v>10900000</v>
      </c>
      <c r="T493" s="366">
        <f t="shared" si="323"/>
        <v>0</v>
      </c>
      <c r="U493" s="246">
        <v>30201030402</v>
      </c>
      <c r="V493" s="385" t="s">
        <v>696</v>
      </c>
      <c r="W493" s="387">
        <v>10000000</v>
      </c>
      <c r="X493" s="387">
        <v>0</v>
      </c>
      <c r="Y493" s="387">
        <v>205504543</v>
      </c>
      <c r="Z493" s="387">
        <v>0</v>
      </c>
      <c r="AA493" s="387">
        <v>0</v>
      </c>
      <c r="AB493" s="387">
        <v>0</v>
      </c>
      <c r="AC493" s="387">
        <v>589495457</v>
      </c>
      <c r="AD493" s="387">
        <v>588625581</v>
      </c>
      <c r="AE493" s="387">
        <v>869876</v>
      </c>
      <c r="AF493" s="387">
        <v>41082684</v>
      </c>
      <c r="AG493" s="387">
        <v>547542897</v>
      </c>
      <c r="AH493" s="387">
        <v>589495457</v>
      </c>
      <c r="AI493" s="387">
        <v>869876</v>
      </c>
      <c r="AJ493" s="387">
        <v>0</v>
      </c>
      <c r="AK493" s="387">
        <v>0</v>
      </c>
      <c r="AL493" s="278"/>
      <c r="AM493" s="247"/>
      <c r="AN493" s="247"/>
      <c r="AO493" s="247"/>
      <c r="AP493" s="247"/>
      <c r="AR493" s="306">
        <v>3020101010802</v>
      </c>
      <c r="AS493" s="307" t="s">
        <v>1761</v>
      </c>
      <c r="AT493" s="334">
        <v>5000000</v>
      </c>
      <c r="AU493"/>
      <c r="AV493"/>
    </row>
    <row r="494" spans="1:48" x14ac:dyDescent="0.25">
      <c r="A494" s="377">
        <v>30201030201</v>
      </c>
      <c r="B494" s="184" t="s">
        <v>687</v>
      </c>
      <c r="C494" s="145">
        <v>732600</v>
      </c>
      <c r="D494" s="145">
        <v>15000000</v>
      </c>
      <c r="E494" s="145">
        <v>0</v>
      </c>
      <c r="F494" s="145">
        <v>15000000</v>
      </c>
      <c r="G494" s="145">
        <v>0</v>
      </c>
      <c r="H494" s="145">
        <f t="shared" si="295"/>
        <v>0</v>
      </c>
      <c r="I494" s="145">
        <v>0</v>
      </c>
      <c r="J494" s="145">
        <v>0</v>
      </c>
      <c r="K494" s="145">
        <f t="shared" si="296"/>
        <v>0</v>
      </c>
      <c r="L494" s="145">
        <v>0</v>
      </c>
      <c r="M494" s="145">
        <v>0</v>
      </c>
      <c r="N494" s="145">
        <f t="shared" si="300"/>
        <v>0</v>
      </c>
      <c r="O494" s="145">
        <v>0</v>
      </c>
      <c r="P494" s="145">
        <v>0</v>
      </c>
      <c r="Q494" s="145">
        <f t="shared" si="301"/>
        <v>0</v>
      </c>
      <c r="R494" s="145">
        <f t="shared" si="297"/>
        <v>0</v>
      </c>
      <c r="S494" s="145">
        <f t="shared" si="298"/>
        <v>0</v>
      </c>
      <c r="U494" s="246">
        <v>30201030403</v>
      </c>
      <c r="V494" s="385" t="s">
        <v>697</v>
      </c>
      <c r="W494" s="387">
        <v>85000000</v>
      </c>
      <c r="X494" s="387">
        <v>0</v>
      </c>
      <c r="Y494" s="387">
        <v>123218543</v>
      </c>
      <c r="Z494" s="387">
        <v>0</v>
      </c>
      <c r="AA494" s="387">
        <v>0</v>
      </c>
      <c r="AB494" s="387">
        <v>0</v>
      </c>
      <c r="AC494" s="387">
        <v>436781457</v>
      </c>
      <c r="AD494" s="387">
        <v>435911581</v>
      </c>
      <c r="AE494" s="387">
        <v>869876</v>
      </c>
      <c r="AF494" s="387">
        <v>0</v>
      </c>
      <c r="AG494" s="387">
        <v>435911581</v>
      </c>
      <c r="AH494" s="387">
        <v>436781457</v>
      </c>
      <c r="AI494" s="387">
        <v>869876</v>
      </c>
      <c r="AJ494" s="387">
        <v>0</v>
      </c>
      <c r="AK494" s="387">
        <v>0</v>
      </c>
      <c r="AL494" s="278"/>
      <c r="AM494" s="247"/>
      <c r="AN494" s="247"/>
      <c r="AO494" s="247"/>
      <c r="AP494" s="247"/>
      <c r="AQ494" s="4"/>
      <c r="AR494" s="304">
        <v>3020101010803</v>
      </c>
      <c r="AS494" s="297" t="s">
        <v>1762</v>
      </c>
      <c r="AT494" s="333">
        <v>10000000</v>
      </c>
      <c r="AU494" s="4"/>
      <c r="AV494" s="4"/>
    </row>
    <row r="495" spans="1:48" x14ac:dyDescent="0.25">
      <c r="A495" s="372">
        <v>30201030202</v>
      </c>
      <c r="B495" s="184" t="s">
        <v>688</v>
      </c>
      <c r="C495" s="145"/>
      <c r="D495" s="145">
        <v>10000000</v>
      </c>
      <c r="E495" s="145">
        <v>0</v>
      </c>
      <c r="F495" s="145">
        <v>10000000</v>
      </c>
      <c r="G495" s="145">
        <v>0</v>
      </c>
      <c r="H495" s="145">
        <f t="shared" si="295"/>
        <v>0</v>
      </c>
      <c r="I495" s="145">
        <v>0</v>
      </c>
      <c r="J495" s="145">
        <v>0</v>
      </c>
      <c r="K495" s="145">
        <f t="shared" si="296"/>
        <v>0</v>
      </c>
      <c r="L495" s="145">
        <v>0</v>
      </c>
      <c r="M495" s="145">
        <v>0</v>
      </c>
      <c r="N495" s="145">
        <f t="shared" si="300"/>
        <v>0</v>
      </c>
      <c r="O495" s="145">
        <v>0</v>
      </c>
      <c r="P495" s="145">
        <v>0</v>
      </c>
      <c r="Q495" s="145">
        <f t="shared" si="301"/>
        <v>0</v>
      </c>
      <c r="R495" s="145">
        <f t="shared" si="297"/>
        <v>0</v>
      </c>
      <c r="S495" s="145">
        <f t="shared" si="298"/>
        <v>0</v>
      </c>
      <c r="U495" s="246">
        <v>302010305</v>
      </c>
      <c r="V495" s="385" t="s">
        <v>698</v>
      </c>
      <c r="W495" s="387">
        <v>150000000</v>
      </c>
      <c r="X495" s="387">
        <v>0</v>
      </c>
      <c r="Y495" s="387">
        <v>100000000</v>
      </c>
      <c r="Z495" s="387">
        <v>0</v>
      </c>
      <c r="AA495" s="387">
        <v>0</v>
      </c>
      <c r="AB495" s="387">
        <v>0</v>
      </c>
      <c r="AC495" s="387">
        <v>0</v>
      </c>
      <c r="AD495" s="387">
        <v>0</v>
      </c>
      <c r="AE495" s="387">
        <v>0</v>
      </c>
      <c r="AF495" s="387">
        <v>0</v>
      </c>
      <c r="AG495" s="387">
        <v>0</v>
      </c>
      <c r="AH495" s="387">
        <v>0</v>
      </c>
      <c r="AI495" s="387">
        <v>0</v>
      </c>
      <c r="AJ495" s="387">
        <v>0</v>
      </c>
      <c r="AK495" s="387">
        <v>0</v>
      </c>
      <c r="AL495" s="10"/>
      <c r="AM495" s="10">
        <f t="shared" si="305"/>
        <v>0</v>
      </c>
      <c r="AN495" s="10">
        <f t="shared" si="305"/>
        <v>0</v>
      </c>
      <c r="AO495" s="10">
        <f t="shared" si="305"/>
        <v>0</v>
      </c>
      <c r="AP495" s="10"/>
      <c r="AR495" s="294">
        <v>30201010109</v>
      </c>
      <c r="AS495" s="295" t="s">
        <v>656</v>
      </c>
      <c r="AT495" s="332">
        <f t="shared" ref="AT495" si="324">+AT496+AT497</f>
        <v>42930510</v>
      </c>
    </row>
    <row r="496" spans="1:48" s="4" customFormat="1" x14ac:dyDescent="0.25">
      <c r="A496" s="373">
        <v>30201030203</v>
      </c>
      <c r="B496" s="184" t="s">
        <v>689</v>
      </c>
      <c r="C496" s="145">
        <v>46559267</v>
      </c>
      <c r="D496" s="145">
        <v>175000000</v>
      </c>
      <c r="E496" s="145">
        <v>0</v>
      </c>
      <c r="F496" s="145">
        <v>114575779</v>
      </c>
      <c r="G496" s="145">
        <v>0</v>
      </c>
      <c r="H496" s="145">
        <f t="shared" si="295"/>
        <v>60424221</v>
      </c>
      <c r="I496" s="145">
        <v>24000000</v>
      </c>
      <c r="J496" s="145">
        <v>49400000</v>
      </c>
      <c r="K496" s="145">
        <f t="shared" si="296"/>
        <v>11024221</v>
      </c>
      <c r="L496" s="145">
        <v>10900000</v>
      </c>
      <c r="M496" s="145">
        <v>10900000</v>
      </c>
      <c r="N496" s="145">
        <f t="shared" si="300"/>
        <v>38500000</v>
      </c>
      <c r="O496" s="145">
        <v>0</v>
      </c>
      <c r="P496" s="145">
        <v>60424221</v>
      </c>
      <c r="Q496" s="145">
        <f t="shared" si="301"/>
        <v>11024221</v>
      </c>
      <c r="R496" s="145">
        <f t="shared" si="297"/>
        <v>0</v>
      </c>
      <c r="S496" s="145">
        <f t="shared" si="298"/>
        <v>10900000</v>
      </c>
      <c r="T496"/>
      <c r="U496" s="246">
        <v>30201030503</v>
      </c>
      <c r="V496" s="385" t="s">
        <v>699</v>
      </c>
      <c r="W496" s="387">
        <v>150000000</v>
      </c>
      <c r="X496" s="387">
        <v>0</v>
      </c>
      <c r="Y496" s="387">
        <v>23218543</v>
      </c>
      <c r="Z496" s="387">
        <v>0</v>
      </c>
      <c r="AA496" s="387">
        <v>0</v>
      </c>
      <c r="AB496" s="387">
        <v>0</v>
      </c>
      <c r="AC496" s="387">
        <v>6781457</v>
      </c>
      <c r="AD496" s="387">
        <v>6781457</v>
      </c>
      <c r="AE496" s="387">
        <v>0</v>
      </c>
      <c r="AF496" s="387">
        <v>0</v>
      </c>
      <c r="AG496" s="387">
        <v>6781457</v>
      </c>
      <c r="AH496" s="387">
        <v>6781457</v>
      </c>
      <c r="AI496" s="387">
        <v>0</v>
      </c>
      <c r="AJ496" s="387">
        <v>0</v>
      </c>
      <c r="AK496" s="387">
        <v>0</v>
      </c>
      <c r="AL496" s="278"/>
      <c r="AM496" s="182"/>
      <c r="AN496" s="182"/>
      <c r="AO496" s="182"/>
      <c r="AP496" s="182"/>
      <c r="AQ496"/>
      <c r="AR496" s="306">
        <v>3020101010902</v>
      </c>
      <c r="AS496" s="307" t="s">
        <v>657</v>
      </c>
      <c r="AT496" s="334">
        <v>5000000</v>
      </c>
      <c r="AU496"/>
      <c r="AV496"/>
    </row>
    <row r="497" spans="1:48" x14ac:dyDescent="0.25">
      <c r="A497" s="374">
        <v>302010303</v>
      </c>
      <c r="B497" s="375" t="s">
        <v>690</v>
      </c>
      <c r="C497" s="376">
        <v>2077065</v>
      </c>
      <c r="D497" s="376">
        <f>+D498+D499+D500</f>
        <v>28014212</v>
      </c>
      <c r="E497" s="376">
        <f t="shared" ref="E497:AO531" si="325">+E498+E499+E500</f>
        <v>0</v>
      </c>
      <c r="F497" s="376">
        <f t="shared" si="325"/>
        <v>28014212</v>
      </c>
      <c r="G497" s="376">
        <f t="shared" si="325"/>
        <v>0</v>
      </c>
      <c r="H497" s="376">
        <f t="shared" si="295"/>
        <v>0</v>
      </c>
      <c r="I497" s="376">
        <f t="shared" si="325"/>
        <v>0</v>
      </c>
      <c r="J497" s="376">
        <f t="shared" si="325"/>
        <v>0</v>
      </c>
      <c r="K497" s="376">
        <f t="shared" si="296"/>
        <v>0</v>
      </c>
      <c r="L497" s="376">
        <f t="shared" si="325"/>
        <v>0</v>
      </c>
      <c r="M497" s="376">
        <f t="shared" si="325"/>
        <v>0</v>
      </c>
      <c r="N497" s="376">
        <f t="shared" si="300"/>
        <v>0</v>
      </c>
      <c r="O497" s="376">
        <f t="shared" si="325"/>
        <v>0</v>
      </c>
      <c r="P497" s="376">
        <f t="shared" si="325"/>
        <v>0</v>
      </c>
      <c r="Q497" s="376">
        <f t="shared" si="325"/>
        <v>0</v>
      </c>
      <c r="R497" s="376">
        <f t="shared" si="297"/>
        <v>0</v>
      </c>
      <c r="S497" s="376">
        <f t="shared" si="325"/>
        <v>0</v>
      </c>
      <c r="T497" s="366">
        <f t="shared" si="325"/>
        <v>0</v>
      </c>
      <c r="U497" s="246">
        <v>3020104</v>
      </c>
      <c r="V497" s="385" t="s">
        <v>700</v>
      </c>
      <c r="W497" s="387">
        <v>795000000</v>
      </c>
      <c r="X497" s="387">
        <v>0</v>
      </c>
      <c r="Y497" s="387">
        <v>0</v>
      </c>
      <c r="Z497" s="387">
        <v>0</v>
      </c>
      <c r="AA497" s="387">
        <v>0</v>
      </c>
      <c r="AB497" s="387">
        <v>0</v>
      </c>
      <c r="AC497" s="387">
        <v>430000000</v>
      </c>
      <c r="AD497" s="387">
        <v>429130124</v>
      </c>
      <c r="AE497" s="387">
        <v>869876</v>
      </c>
      <c r="AF497" s="387">
        <v>0</v>
      </c>
      <c r="AG497" s="387">
        <v>429130124</v>
      </c>
      <c r="AH497" s="387">
        <v>430000000</v>
      </c>
      <c r="AI497" s="387">
        <v>869876</v>
      </c>
      <c r="AJ497" s="387">
        <v>0</v>
      </c>
      <c r="AK497" s="387">
        <v>0</v>
      </c>
      <c r="AL497" s="278"/>
      <c r="AM497" s="182"/>
      <c r="AN497" s="182"/>
      <c r="AO497" s="182"/>
      <c r="AP497" s="182"/>
      <c r="AQ497" s="4"/>
      <c r="AR497" s="304">
        <v>3020101010903</v>
      </c>
      <c r="AS497" s="297" t="s">
        <v>658</v>
      </c>
      <c r="AT497" s="333">
        <v>37930510</v>
      </c>
      <c r="AV497" s="4"/>
    </row>
    <row r="498" spans="1:48" s="4" customFormat="1" x14ac:dyDescent="0.25">
      <c r="A498" s="377">
        <v>30201030301</v>
      </c>
      <c r="B498" s="184" t="s">
        <v>691</v>
      </c>
      <c r="C498" s="145"/>
      <c r="D498" s="145">
        <v>5014212</v>
      </c>
      <c r="E498" s="145">
        <v>0</v>
      </c>
      <c r="F498" s="145">
        <v>5014212</v>
      </c>
      <c r="G498" s="145">
        <v>0</v>
      </c>
      <c r="H498" s="145">
        <f t="shared" si="295"/>
        <v>0</v>
      </c>
      <c r="I498" s="145">
        <v>0</v>
      </c>
      <c r="J498" s="145">
        <v>0</v>
      </c>
      <c r="K498" s="145">
        <f t="shared" si="296"/>
        <v>0</v>
      </c>
      <c r="L498" s="145">
        <v>0</v>
      </c>
      <c r="M498" s="145">
        <v>0</v>
      </c>
      <c r="N498" s="145">
        <f t="shared" si="300"/>
        <v>0</v>
      </c>
      <c r="O498" s="145">
        <v>0</v>
      </c>
      <c r="P498" s="145">
        <v>0</v>
      </c>
      <c r="Q498" s="145">
        <f t="shared" si="301"/>
        <v>0</v>
      </c>
      <c r="R498" s="145">
        <f t="shared" si="297"/>
        <v>0</v>
      </c>
      <c r="S498" s="145">
        <f t="shared" si="298"/>
        <v>0</v>
      </c>
      <c r="T498"/>
      <c r="U498" s="246">
        <v>302010401</v>
      </c>
      <c r="V498" s="385" t="s">
        <v>701</v>
      </c>
      <c r="W498" s="387">
        <v>560000000</v>
      </c>
      <c r="X498" s="387">
        <v>0</v>
      </c>
      <c r="Y498" s="387">
        <v>15000000</v>
      </c>
      <c r="Z498" s="387">
        <v>0</v>
      </c>
      <c r="AA498" s="387">
        <v>0</v>
      </c>
      <c r="AB498" s="387">
        <v>0</v>
      </c>
      <c r="AC498" s="387">
        <v>125000000</v>
      </c>
      <c r="AD498" s="387">
        <v>125000000</v>
      </c>
      <c r="AE498" s="387">
        <v>0</v>
      </c>
      <c r="AF498" s="387">
        <v>33164400</v>
      </c>
      <c r="AG498" s="387">
        <v>91835600</v>
      </c>
      <c r="AH498" s="387">
        <v>125000000</v>
      </c>
      <c r="AI498" s="387">
        <v>0</v>
      </c>
      <c r="AJ498" s="387">
        <v>0</v>
      </c>
      <c r="AK498" s="387">
        <v>0</v>
      </c>
      <c r="AL498" s="10"/>
      <c r="AM498" s="10">
        <f t="shared" si="308"/>
        <v>0</v>
      </c>
      <c r="AN498" s="10">
        <f t="shared" si="308"/>
        <v>0</v>
      </c>
      <c r="AO498" s="10">
        <f t="shared" si="308"/>
        <v>0</v>
      </c>
      <c r="AP498" s="10"/>
      <c r="AQ498"/>
      <c r="AR498" s="294">
        <v>30201010110</v>
      </c>
      <c r="AS498" s="295" t="s">
        <v>659</v>
      </c>
      <c r="AT498" s="332">
        <f t="shared" ref="AT498" si="326">+AT499</f>
        <v>381000</v>
      </c>
      <c r="AV498"/>
    </row>
    <row r="499" spans="1:48" x14ac:dyDescent="0.25">
      <c r="A499" s="372">
        <v>30201030302</v>
      </c>
      <c r="B499" s="184" t="s">
        <v>692</v>
      </c>
      <c r="C499" s="145"/>
      <c r="D499" s="145">
        <v>3000000</v>
      </c>
      <c r="E499" s="145">
        <v>0</v>
      </c>
      <c r="F499" s="145">
        <v>3000000</v>
      </c>
      <c r="G499" s="145">
        <v>0</v>
      </c>
      <c r="H499" s="145">
        <f t="shared" si="295"/>
        <v>0</v>
      </c>
      <c r="I499" s="145">
        <v>0</v>
      </c>
      <c r="J499" s="145">
        <v>0</v>
      </c>
      <c r="K499" s="145">
        <f t="shared" si="296"/>
        <v>0</v>
      </c>
      <c r="L499" s="145">
        <v>0</v>
      </c>
      <c r="M499" s="145">
        <v>0</v>
      </c>
      <c r="N499" s="145">
        <f t="shared" si="300"/>
        <v>0</v>
      </c>
      <c r="O499" s="145">
        <v>0</v>
      </c>
      <c r="P499" s="145">
        <v>0</v>
      </c>
      <c r="Q499" s="145">
        <f t="shared" si="301"/>
        <v>0</v>
      </c>
      <c r="R499" s="145">
        <f t="shared" si="297"/>
        <v>0</v>
      </c>
      <c r="S499" s="145">
        <f t="shared" si="298"/>
        <v>0</v>
      </c>
      <c r="U499" s="246">
        <v>30201040101</v>
      </c>
      <c r="V499" s="385" t="s">
        <v>702</v>
      </c>
      <c r="W499" s="387">
        <v>100000000</v>
      </c>
      <c r="X499" s="387">
        <v>0</v>
      </c>
      <c r="Y499" s="387">
        <v>15000000</v>
      </c>
      <c r="Z499" s="387">
        <v>0</v>
      </c>
      <c r="AA499" s="387">
        <v>0</v>
      </c>
      <c r="AB499" s="387">
        <v>0</v>
      </c>
      <c r="AC499" s="387">
        <v>0</v>
      </c>
      <c r="AD499" s="387">
        <v>0</v>
      </c>
      <c r="AE499" s="387">
        <v>0</v>
      </c>
      <c r="AF499" s="387">
        <v>0</v>
      </c>
      <c r="AG499" s="387">
        <v>0</v>
      </c>
      <c r="AH499" s="387">
        <v>0</v>
      </c>
      <c r="AI499" s="387">
        <v>0</v>
      </c>
      <c r="AJ499" s="387">
        <v>0</v>
      </c>
      <c r="AK499" s="387">
        <v>0</v>
      </c>
      <c r="AL499" s="341"/>
      <c r="AM499" s="341"/>
      <c r="AN499" s="341"/>
      <c r="AO499" s="341"/>
      <c r="AP499" s="341"/>
      <c r="AQ499" s="281"/>
      <c r="AR499" s="305">
        <v>3020101011001</v>
      </c>
      <c r="AS499" s="297" t="s">
        <v>1763</v>
      </c>
      <c r="AT499" s="333">
        <v>381000</v>
      </c>
      <c r="AV499" s="4"/>
    </row>
    <row r="500" spans="1:48" x14ac:dyDescent="0.25">
      <c r="A500" s="373">
        <v>30201030303</v>
      </c>
      <c r="B500" s="184" t="s">
        <v>693</v>
      </c>
      <c r="C500" s="145"/>
      <c r="D500" s="145">
        <v>20000000</v>
      </c>
      <c r="E500" s="145">
        <v>0</v>
      </c>
      <c r="F500" s="145">
        <v>20000000</v>
      </c>
      <c r="G500" s="145">
        <v>0</v>
      </c>
      <c r="H500" s="145">
        <f t="shared" si="295"/>
        <v>0</v>
      </c>
      <c r="I500" s="145">
        <v>0</v>
      </c>
      <c r="J500" s="145">
        <v>0</v>
      </c>
      <c r="K500" s="145">
        <f t="shared" si="296"/>
        <v>0</v>
      </c>
      <c r="L500" s="145">
        <v>0</v>
      </c>
      <c r="M500" s="145">
        <v>0</v>
      </c>
      <c r="N500" s="145">
        <f t="shared" si="300"/>
        <v>0</v>
      </c>
      <c r="O500" s="145">
        <v>0</v>
      </c>
      <c r="P500" s="145">
        <v>0</v>
      </c>
      <c r="Q500" s="145">
        <f t="shared" si="301"/>
        <v>0</v>
      </c>
      <c r="R500" s="145">
        <f t="shared" si="297"/>
        <v>0</v>
      </c>
      <c r="S500" s="145">
        <f t="shared" si="298"/>
        <v>0</v>
      </c>
      <c r="U500" s="246">
        <v>30201040102</v>
      </c>
      <c r="V500" s="385" t="s">
        <v>703</v>
      </c>
      <c r="W500" s="387">
        <v>30000000</v>
      </c>
      <c r="X500" s="387">
        <v>0</v>
      </c>
      <c r="Y500" s="387">
        <v>0</v>
      </c>
      <c r="Z500" s="387">
        <v>0</v>
      </c>
      <c r="AA500" s="387">
        <v>0</v>
      </c>
      <c r="AB500" s="387">
        <v>0</v>
      </c>
      <c r="AC500" s="387">
        <v>25000000</v>
      </c>
      <c r="AD500" s="387">
        <v>25000000</v>
      </c>
      <c r="AE500" s="387">
        <v>0</v>
      </c>
      <c r="AF500" s="387">
        <v>0</v>
      </c>
      <c r="AG500" s="387">
        <v>25000000</v>
      </c>
      <c r="AH500" s="387">
        <v>25000000</v>
      </c>
      <c r="AI500" s="387">
        <v>0</v>
      </c>
      <c r="AJ500" s="387">
        <v>0</v>
      </c>
      <c r="AK500" s="387">
        <v>0</v>
      </c>
      <c r="AL500" s="278"/>
      <c r="AM500" s="182"/>
      <c r="AN500" s="182"/>
      <c r="AO500" s="182"/>
      <c r="AP500" s="182"/>
      <c r="AR500" s="305"/>
      <c r="AS500" s="297"/>
      <c r="AT500" s="333"/>
      <c r="AU500" s="281"/>
    </row>
    <row r="501" spans="1:48" x14ac:dyDescent="0.25">
      <c r="A501" s="374">
        <v>302010304</v>
      </c>
      <c r="B501" s="375" t="s">
        <v>694</v>
      </c>
      <c r="C501" s="376">
        <v>9500000</v>
      </c>
      <c r="D501" s="376">
        <f>+D502+D503+D504</f>
        <v>100000000</v>
      </c>
      <c r="E501" s="376">
        <f t="shared" ref="E501:AO535" si="327">+E502+E503+E504</f>
        <v>0</v>
      </c>
      <c r="F501" s="376">
        <f t="shared" si="327"/>
        <v>100000000</v>
      </c>
      <c r="G501" s="376">
        <f t="shared" si="327"/>
        <v>0</v>
      </c>
      <c r="H501" s="376">
        <f t="shared" si="295"/>
        <v>0</v>
      </c>
      <c r="I501" s="376">
        <f t="shared" si="327"/>
        <v>0</v>
      </c>
      <c r="J501" s="376">
        <f t="shared" si="327"/>
        <v>0</v>
      </c>
      <c r="K501" s="376">
        <f t="shared" si="296"/>
        <v>0</v>
      </c>
      <c r="L501" s="376">
        <f t="shared" si="327"/>
        <v>0</v>
      </c>
      <c r="M501" s="376">
        <f t="shared" si="327"/>
        <v>0</v>
      </c>
      <c r="N501" s="376">
        <f t="shared" si="300"/>
        <v>0</v>
      </c>
      <c r="O501" s="376">
        <f t="shared" si="327"/>
        <v>0</v>
      </c>
      <c r="P501" s="376">
        <f t="shared" si="327"/>
        <v>0</v>
      </c>
      <c r="Q501" s="376">
        <f t="shared" si="327"/>
        <v>0</v>
      </c>
      <c r="R501" s="376">
        <f t="shared" si="297"/>
        <v>0</v>
      </c>
      <c r="S501" s="376">
        <f t="shared" si="327"/>
        <v>0</v>
      </c>
      <c r="T501" s="366">
        <f t="shared" si="327"/>
        <v>0</v>
      </c>
      <c r="U501" s="246">
        <v>30201040103</v>
      </c>
      <c r="V501" s="385" t="s">
        <v>704</v>
      </c>
      <c r="W501" s="387">
        <v>430000000</v>
      </c>
      <c r="X501" s="387">
        <v>0</v>
      </c>
      <c r="Y501" s="387">
        <v>0</v>
      </c>
      <c r="Z501" s="387">
        <v>0</v>
      </c>
      <c r="AA501" s="387">
        <v>0</v>
      </c>
      <c r="AB501" s="387">
        <v>0</v>
      </c>
      <c r="AC501" s="387">
        <v>100000000</v>
      </c>
      <c r="AD501" s="387">
        <v>100000000</v>
      </c>
      <c r="AE501" s="387">
        <v>0</v>
      </c>
      <c r="AF501" s="387">
        <v>33164400</v>
      </c>
      <c r="AG501" s="387">
        <v>66835600</v>
      </c>
      <c r="AH501" s="387">
        <v>100000000</v>
      </c>
      <c r="AI501" s="387">
        <v>0</v>
      </c>
      <c r="AJ501" s="387">
        <v>0</v>
      </c>
      <c r="AK501" s="387">
        <v>0</v>
      </c>
      <c r="AL501" s="278"/>
      <c r="AM501" s="182"/>
      <c r="AN501" s="182"/>
      <c r="AO501" s="182"/>
      <c r="AP501" s="182"/>
      <c r="AQ501" s="4"/>
      <c r="AR501" s="305"/>
      <c r="AS501" s="297"/>
      <c r="AT501" s="333"/>
      <c r="AU501" s="281"/>
    </row>
    <row r="502" spans="1:48" s="4" customFormat="1" x14ac:dyDescent="0.25">
      <c r="A502" s="377">
        <v>30201030401</v>
      </c>
      <c r="B502" s="184" t="s">
        <v>695</v>
      </c>
      <c r="C502" s="145"/>
      <c r="D502" s="145">
        <v>5000000</v>
      </c>
      <c r="E502" s="145">
        <v>0</v>
      </c>
      <c r="F502" s="145">
        <v>5000000</v>
      </c>
      <c r="G502" s="145">
        <v>0</v>
      </c>
      <c r="H502" s="145">
        <f t="shared" si="295"/>
        <v>0</v>
      </c>
      <c r="I502" s="145">
        <v>0</v>
      </c>
      <c r="J502" s="145">
        <v>0</v>
      </c>
      <c r="K502" s="145">
        <f t="shared" si="296"/>
        <v>0</v>
      </c>
      <c r="L502" s="145">
        <v>0</v>
      </c>
      <c r="M502" s="145">
        <v>0</v>
      </c>
      <c r="N502" s="145">
        <f t="shared" si="300"/>
        <v>0</v>
      </c>
      <c r="O502" s="145">
        <v>0</v>
      </c>
      <c r="P502" s="145">
        <v>0</v>
      </c>
      <c r="Q502" s="145">
        <f t="shared" si="301"/>
        <v>0</v>
      </c>
      <c r="R502" s="145">
        <f t="shared" si="297"/>
        <v>0</v>
      </c>
      <c r="S502" s="145">
        <f t="shared" si="298"/>
        <v>0</v>
      </c>
      <c r="T502"/>
      <c r="U502" s="246">
        <v>302010402</v>
      </c>
      <c r="V502" s="385" t="s">
        <v>705</v>
      </c>
      <c r="W502" s="387">
        <v>140000000</v>
      </c>
      <c r="X502" s="387">
        <v>0</v>
      </c>
      <c r="Y502" s="387">
        <v>12286000</v>
      </c>
      <c r="Z502" s="387">
        <v>0</v>
      </c>
      <c r="AA502" s="387">
        <v>0</v>
      </c>
      <c r="AB502" s="387">
        <v>0</v>
      </c>
      <c r="AC502" s="387">
        <v>27714000</v>
      </c>
      <c r="AD502" s="387">
        <v>27714000</v>
      </c>
      <c r="AE502" s="387">
        <v>0</v>
      </c>
      <c r="AF502" s="387">
        <v>7918284</v>
      </c>
      <c r="AG502" s="387">
        <v>19795716</v>
      </c>
      <c r="AH502" s="387">
        <v>27714000</v>
      </c>
      <c r="AI502" s="387">
        <v>0</v>
      </c>
      <c r="AJ502" s="387">
        <v>0</v>
      </c>
      <c r="AK502" s="387">
        <v>0</v>
      </c>
      <c r="AL502" s="10"/>
      <c r="AM502" s="10">
        <f t="shared" si="310"/>
        <v>0</v>
      </c>
      <c r="AN502" s="10">
        <f t="shared" si="310"/>
        <v>0</v>
      </c>
      <c r="AO502" s="10">
        <f t="shared" si="310"/>
        <v>0</v>
      </c>
      <c r="AP502" s="10"/>
      <c r="AQ502"/>
      <c r="AR502" s="294">
        <v>30201010111</v>
      </c>
      <c r="AS502" s="295" t="s">
        <v>662</v>
      </c>
      <c r="AT502" s="332">
        <f t="shared" ref="AT502" si="328">+AT503+AT504+AT505</f>
        <v>279996430</v>
      </c>
      <c r="AU502"/>
      <c r="AV502"/>
    </row>
    <row r="503" spans="1:48" x14ac:dyDescent="0.25">
      <c r="A503" s="372">
        <v>30201030402</v>
      </c>
      <c r="B503" s="184" t="s">
        <v>696</v>
      </c>
      <c r="C503" s="145"/>
      <c r="D503" s="145">
        <v>10000000</v>
      </c>
      <c r="E503" s="145">
        <v>0</v>
      </c>
      <c r="F503" s="145">
        <v>10000000</v>
      </c>
      <c r="G503" s="145">
        <v>0</v>
      </c>
      <c r="H503" s="145">
        <f t="shared" si="295"/>
        <v>0</v>
      </c>
      <c r="I503" s="145">
        <v>0</v>
      </c>
      <c r="J503" s="145">
        <v>0</v>
      </c>
      <c r="K503" s="145">
        <f t="shared" si="296"/>
        <v>0</v>
      </c>
      <c r="L503" s="145">
        <v>0</v>
      </c>
      <c r="M503" s="145">
        <v>0</v>
      </c>
      <c r="N503" s="145">
        <f t="shared" si="300"/>
        <v>0</v>
      </c>
      <c r="O503" s="145">
        <v>0</v>
      </c>
      <c r="P503" s="145">
        <v>0</v>
      </c>
      <c r="Q503" s="145">
        <f t="shared" si="301"/>
        <v>0</v>
      </c>
      <c r="R503" s="145">
        <f t="shared" si="297"/>
        <v>0</v>
      </c>
      <c r="S503" s="145">
        <f t="shared" si="298"/>
        <v>0</v>
      </c>
      <c r="U503" s="246">
        <v>30201040201</v>
      </c>
      <c r="V503" s="385" t="s">
        <v>706</v>
      </c>
      <c r="W503" s="387">
        <v>15000000</v>
      </c>
      <c r="X503" s="387">
        <v>0</v>
      </c>
      <c r="Y503" s="387">
        <v>10000000</v>
      </c>
      <c r="Z503" s="387">
        <v>0</v>
      </c>
      <c r="AA503" s="387">
        <v>0</v>
      </c>
      <c r="AB503" s="387">
        <v>0</v>
      </c>
      <c r="AC503" s="387">
        <v>0</v>
      </c>
      <c r="AD503" s="387">
        <v>0</v>
      </c>
      <c r="AE503" s="387">
        <v>0</v>
      </c>
      <c r="AF503" s="387">
        <v>0</v>
      </c>
      <c r="AG503" s="387">
        <v>0</v>
      </c>
      <c r="AH503" s="387">
        <v>0</v>
      </c>
      <c r="AI503" s="387">
        <v>0</v>
      </c>
      <c r="AJ503" s="387">
        <v>0</v>
      </c>
      <c r="AK503" s="387">
        <v>0</v>
      </c>
      <c r="AL503" s="278"/>
      <c r="AM503" s="182"/>
      <c r="AN503" s="182"/>
      <c r="AO503" s="182"/>
      <c r="AP503" s="182"/>
      <c r="AR503" s="305">
        <v>3020101011101</v>
      </c>
      <c r="AS503" s="297" t="s">
        <v>663</v>
      </c>
      <c r="AT503" s="333">
        <v>65000000</v>
      </c>
      <c r="AV503" s="4"/>
    </row>
    <row r="504" spans="1:48" x14ac:dyDescent="0.25">
      <c r="A504" s="373">
        <v>30201030403</v>
      </c>
      <c r="B504" s="184" t="s">
        <v>697</v>
      </c>
      <c r="C504" s="145">
        <v>9500000</v>
      </c>
      <c r="D504" s="145">
        <v>85000000</v>
      </c>
      <c r="E504" s="145">
        <v>0</v>
      </c>
      <c r="F504" s="145">
        <v>85000000</v>
      </c>
      <c r="G504" s="145">
        <v>0</v>
      </c>
      <c r="H504" s="145">
        <f t="shared" si="295"/>
        <v>0</v>
      </c>
      <c r="I504" s="145">
        <v>0</v>
      </c>
      <c r="J504" s="145">
        <v>0</v>
      </c>
      <c r="K504" s="145">
        <f t="shared" si="296"/>
        <v>0</v>
      </c>
      <c r="L504" s="145">
        <v>0</v>
      </c>
      <c r="M504" s="145">
        <v>0</v>
      </c>
      <c r="N504" s="145">
        <f t="shared" si="300"/>
        <v>0</v>
      </c>
      <c r="O504" s="145">
        <v>0</v>
      </c>
      <c r="P504" s="145">
        <v>0</v>
      </c>
      <c r="Q504" s="145">
        <f t="shared" si="301"/>
        <v>0</v>
      </c>
      <c r="R504" s="145">
        <f t="shared" si="297"/>
        <v>0</v>
      </c>
      <c r="S504" s="145">
        <f t="shared" si="298"/>
        <v>0</v>
      </c>
      <c r="U504" s="246">
        <v>30201040202</v>
      </c>
      <c r="V504" s="385" t="s">
        <v>707</v>
      </c>
      <c r="W504" s="387">
        <v>25000000</v>
      </c>
      <c r="X504" s="387">
        <v>0</v>
      </c>
      <c r="Y504" s="387">
        <v>2286000</v>
      </c>
      <c r="Z504" s="387">
        <v>0</v>
      </c>
      <c r="AA504" s="387">
        <v>0</v>
      </c>
      <c r="AB504" s="387">
        <v>0</v>
      </c>
      <c r="AC504" s="387">
        <v>27714000</v>
      </c>
      <c r="AD504" s="387">
        <v>27714000</v>
      </c>
      <c r="AE504" s="387">
        <v>0</v>
      </c>
      <c r="AF504" s="387">
        <v>7918284</v>
      </c>
      <c r="AG504" s="387">
        <v>19795716</v>
      </c>
      <c r="AH504" s="387">
        <v>27714000</v>
      </c>
      <c r="AI504" s="387">
        <v>0</v>
      </c>
      <c r="AJ504" s="387">
        <v>0</v>
      </c>
      <c r="AK504" s="387">
        <v>0</v>
      </c>
      <c r="AL504" s="278"/>
      <c r="AM504" s="182"/>
      <c r="AN504" s="182"/>
      <c r="AO504" s="182"/>
      <c r="AP504" s="182"/>
      <c r="AR504" s="306">
        <v>3020101011102</v>
      </c>
      <c r="AS504" s="307" t="s">
        <v>664</v>
      </c>
      <c r="AT504" s="334">
        <v>39996430</v>
      </c>
      <c r="AU504" s="4"/>
    </row>
    <row r="505" spans="1:48" s="4" customFormat="1" x14ac:dyDescent="0.25">
      <c r="A505" s="374">
        <v>302010305</v>
      </c>
      <c r="B505" s="375" t="s">
        <v>698</v>
      </c>
      <c r="C505" s="376"/>
      <c r="D505" s="376">
        <f>+D506</f>
        <v>150000000</v>
      </c>
      <c r="E505" s="376">
        <f t="shared" ref="E505:AO539" si="329">+E506</f>
        <v>0</v>
      </c>
      <c r="F505" s="376">
        <f t="shared" si="329"/>
        <v>150000000</v>
      </c>
      <c r="G505" s="376">
        <f t="shared" si="329"/>
        <v>0</v>
      </c>
      <c r="H505" s="376">
        <f t="shared" si="295"/>
        <v>0</v>
      </c>
      <c r="I505" s="376">
        <f t="shared" si="329"/>
        <v>0</v>
      </c>
      <c r="J505" s="376">
        <f t="shared" si="329"/>
        <v>0</v>
      </c>
      <c r="K505" s="376">
        <f t="shared" si="296"/>
        <v>0</v>
      </c>
      <c r="L505" s="376">
        <f t="shared" si="329"/>
        <v>0</v>
      </c>
      <c r="M505" s="376">
        <f t="shared" si="329"/>
        <v>0</v>
      </c>
      <c r="N505" s="376">
        <f t="shared" si="300"/>
        <v>0</v>
      </c>
      <c r="O505" s="376">
        <f t="shared" si="329"/>
        <v>0</v>
      </c>
      <c r="P505" s="376">
        <f t="shared" si="329"/>
        <v>0</v>
      </c>
      <c r="Q505" s="376">
        <f t="shared" si="329"/>
        <v>0</v>
      </c>
      <c r="R505" s="376">
        <f t="shared" si="297"/>
        <v>0</v>
      </c>
      <c r="S505" s="376">
        <f t="shared" si="329"/>
        <v>0</v>
      </c>
      <c r="T505" s="366">
        <f t="shared" si="329"/>
        <v>0</v>
      </c>
      <c r="U505" s="246">
        <v>30201040203</v>
      </c>
      <c r="V505" s="385" t="s">
        <v>708</v>
      </c>
      <c r="W505" s="387">
        <v>100000000</v>
      </c>
      <c r="X505" s="387">
        <v>0</v>
      </c>
      <c r="Y505" s="387">
        <v>55000000</v>
      </c>
      <c r="Z505" s="387">
        <v>0</v>
      </c>
      <c r="AA505" s="387">
        <v>0</v>
      </c>
      <c r="AB505" s="387">
        <v>0</v>
      </c>
      <c r="AC505" s="387">
        <v>0</v>
      </c>
      <c r="AD505" s="387">
        <v>0</v>
      </c>
      <c r="AE505" s="387">
        <v>0</v>
      </c>
      <c r="AF505" s="387">
        <v>0</v>
      </c>
      <c r="AG505" s="387">
        <v>0</v>
      </c>
      <c r="AH505" s="387">
        <v>0</v>
      </c>
      <c r="AI505" s="387">
        <v>0</v>
      </c>
      <c r="AJ505" s="387">
        <v>0</v>
      </c>
      <c r="AK505" s="387">
        <v>0</v>
      </c>
      <c r="AL505" s="278"/>
      <c r="AM505" s="182"/>
      <c r="AN505" s="182"/>
      <c r="AO505" s="182"/>
      <c r="AP505" s="182"/>
      <c r="AR505" s="304">
        <v>3020101011103</v>
      </c>
      <c r="AS505" s="297" t="s">
        <v>665</v>
      </c>
      <c r="AT505" s="333">
        <v>175000000</v>
      </c>
      <c r="AU505"/>
      <c r="AV505"/>
    </row>
    <row r="506" spans="1:48" x14ac:dyDescent="0.25">
      <c r="A506" s="373">
        <v>30201030503</v>
      </c>
      <c r="B506" s="184" t="s">
        <v>699</v>
      </c>
      <c r="C506" s="145"/>
      <c r="D506" s="145">
        <v>150000000</v>
      </c>
      <c r="E506" s="145">
        <v>0</v>
      </c>
      <c r="F506" s="145">
        <v>150000000</v>
      </c>
      <c r="G506" s="145">
        <v>0</v>
      </c>
      <c r="H506" s="145">
        <f t="shared" si="295"/>
        <v>0</v>
      </c>
      <c r="I506" s="145">
        <v>0</v>
      </c>
      <c r="J506" s="145">
        <v>0</v>
      </c>
      <c r="K506" s="145">
        <f t="shared" si="296"/>
        <v>0</v>
      </c>
      <c r="L506" s="145">
        <v>0</v>
      </c>
      <c r="M506" s="145">
        <v>0</v>
      </c>
      <c r="N506" s="145">
        <f t="shared" si="300"/>
        <v>0</v>
      </c>
      <c r="O506" s="145">
        <v>0</v>
      </c>
      <c r="P506" s="145">
        <v>0</v>
      </c>
      <c r="Q506" s="145">
        <f t="shared" si="301"/>
        <v>0</v>
      </c>
      <c r="R506" s="145">
        <f t="shared" si="297"/>
        <v>0</v>
      </c>
      <c r="S506" s="145">
        <f t="shared" si="298"/>
        <v>0</v>
      </c>
      <c r="U506" s="246">
        <v>302010403</v>
      </c>
      <c r="V506" s="385" t="s">
        <v>709</v>
      </c>
      <c r="W506" s="387">
        <v>40000000</v>
      </c>
      <c r="X506" s="387">
        <v>0</v>
      </c>
      <c r="Y506" s="387">
        <v>5000000</v>
      </c>
      <c r="Z506" s="387">
        <v>0</v>
      </c>
      <c r="AA506" s="387">
        <v>0</v>
      </c>
      <c r="AB506" s="387">
        <v>0</v>
      </c>
      <c r="AC506" s="387">
        <v>0</v>
      </c>
      <c r="AD506" s="387">
        <v>0</v>
      </c>
      <c r="AE506" s="387">
        <v>0</v>
      </c>
      <c r="AF506" s="387">
        <v>0</v>
      </c>
      <c r="AG506" s="387">
        <v>0</v>
      </c>
      <c r="AH506" s="387">
        <v>0</v>
      </c>
      <c r="AI506" s="387">
        <v>0</v>
      </c>
      <c r="AJ506" s="387">
        <v>0</v>
      </c>
      <c r="AK506" s="387">
        <v>0</v>
      </c>
      <c r="AL506" s="10"/>
      <c r="AM506" s="10">
        <f t="shared" si="312"/>
        <v>0</v>
      </c>
      <c r="AN506" s="10">
        <f t="shared" si="312"/>
        <v>0</v>
      </c>
      <c r="AO506" s="10">
        <f t="shared" si="312"/>
        <v>0</v>
      </c>
      <c r="AP506" s="10"/>
      <c r="AR506" s="294">
        <v>30201010112</v>
      </c>
      <c r="AS506" s="295" t="s">
        <v>666</v>
      </c>
      <c r="AT506" s="332">
        <f t="shared" ref="AT506" si="330">+AT507+AT508</f>
        <v>19431488</v>
      </c>
      <c r="AV506" s="4"/>
    </row>
    <row r="507" spans="1:48" s="4" customFormat="1" x14ac:dyDescent="0.25">
      <c r="A507" s="249">
        <v>3020104</v>
      </c>
      <c r="B507" s="250" t="s">
        <v>700</v>
      </c>
      <c r="C507" s="156">
        <v>305644843</v>
      </c>
      <c r="D507" s="156">
        <f>+D508+D512+D516+D520</f>
        <v>795000000</v>
      </c>
      <c r="E507" s="156">
        <f>+E508+E512+E516+E520</f>
        <v>0</v>
      </c>
      <c r="F507" s="156">
        <f>+F508+F512+F516+F520</f>
        <v>205504543</v>
      </c>
      <c r="G507" s="156">
        <f>+G508+G512+G516+G520</f>
        <v>0</v>
      </c>
      <c r="H507" s="156">
        <f t="shared" si="295"/>
        <v>589495457</v>
      </c>
      <c r="I507" s="156">
        <f>+I508+I512+I516+I520</f>
        <v>0</v>
      </c>
      <c r="J507" s="156">
        <f>+J508+J512+J516+J520</f>
        <v>152714000</v>
      </c>
      <c r="K507" s="156">
        <f t="shared" si="296"/>
        <v>436781457</v>
      </c>
      <c r="L507" s="156">
        <f>+L508+L512+L516+L520</f>
        <v>3959142</v>
      </c>
      <c r="M507" s="156">
        <f>+M508+M512+M516+M520</f>
        <v>37123542</v>
      </c>
      <c r="N507" s="156">
        <f t="shared" si="300"/>
        <v>115590458</v>
      </c>
      <c r="O507" s="156">
        <f>+O508+O512+O516+O520</f>
        <v>0</v>
      </c>
      <c r="P507" s="156">
        <f>+P508+P512+P516+P520</f>
        <v>589495457</v>
      </c>
      <c r="Q507" s="156">
        <f>+Q508+Q512+Q516+Q520</f>
        <v>436781457</v>
      </c>
      <c r="R507" s="156">
        <f t="shared" si="297"/>
        <v>0</v>
      </c>
      <c r="S507" s="156">
        <f t="shared" ref="S507:AO541" si="331">+S508+S512+S516+S520</f>
        <v>37123542</v>
      </c>
      <c r="T507" s="367">
        <f t="shared" si="331"/>
        <v>0</v>
      </c>
      <c r="U507" s="246">
        <v>30201040302</v>
      </c>
      <c r="V507" s="385" t="s">
        <v>710</v>
      </c>
      <c r="W507" s="387">
        <v>10000000</v>
      </c>
      <c r="X507" s="387">
        <v>0</v>
      </c>
      <c r="Y507" s="387">
        <v>20000000</v>
      </c>
      <c r="Z507" s="387">
        <v>0</v>
      </c>
      <c r="AA507" s="387">
        <v>0</v>
      </c>
      <c r="AB507" s="387">
        <v>0</v>
      </c>
      <c r="AC507" s="387">
        <v>0</v>
      </c>
      <c r="AD507" s="387">
        <v>0</v>
      </c>
      <c r="AE507" s="387">
        <v>0</v>
      </c>
      <c r="AF507" s="387">
        <v>0</v>
      </c>
      <c r="AG507" s="387">
        <v>0</v>
      </c>
      <c r="AH507" s="387">
        <v>0</v>
      </c>
      <c r="AI507" s="387">
        <v>0</v>
      </c>
      <c r="AJ507" s="387">
        <v>0</v>
      </c>
      <c r="AK507" s="387">
        <v>0</v>
      </c>
      <c r="AL507" s="278"/>
      <c r="AM507" s="182"/>
      <c r="AN507" s="182"/>
      <c r="AO507" s="182"/>
      <c r="AP507" s="182"/>
      <c r="AQ507"/>
      <c r="AR507" s="305">
        <v>3020101011201</v>
      </c>
      <c r="AS507" s="297" t="s">
        <v>667</v>
      </c>
      <c r="AT507" s="333">
        <v>14431488</v>
      </c>
      <c r="AU507"/>
      <c r="AV507"/>
    </row>
    <row r="508" spans="1:48" s="4" customFormat="1" x14ac:dyDescent="0.25">
      <c r="A508" s="374">
        <v>302010401</v>
      </c>
      <c r="B508" s="375" t="s">
        <v>701</v>
      </c>
      <c r="C508" s="376">
        <v>170000000</v>
      </c>
      <c r="D508" s="376">
        <f>+D509+D510+D511</f>
        <v>560000000</v>
      </c>
      <c r="E508" s="376">
        <f t="shared" ref="E508:AO542" si="332">+E509+E510+E511</f>
        <v>0</v>
      </c>
      <c r="F508" s="376">
        <f t="shared" si="332"/>
        <v>123218543</v>
      </c>
      <c r="G508" s="376">
        <f t="shared" si="332"/>
        <v>0</v>
      </c>
      <c r="H508" s="376">
        <f t="shared" si="295"/>
        <v>436781457</v>
      </c>
      <c r="I508" s="376">
        <f t="shared" si="332"/>
        <v>0</v>
      </c>
      <c r="J508" s="376">
        <f t="shared" si="332"/>
        <v>0</v>
      </c>
      <c r="K508" s="376">
        <f t="shared" si="296"/>
        <v>436781457</v>
      </c>
      <c r="L508" s="376">
        <f t="shared" si="332"/>
        <v>0</v>
      </c>
      <c r="M508" s="376">
        <f t="shared" si="332"/>
        <v>0</v>
      </c>
      <c r="N508" s="376">
        <f t="shared" si="300"/>
        <v>0</v>
      </c>
      <c r="O508" s="376">
        <f t="shared" si="332"/>
        <v>0</v>
      </c>
      <c r="P508" s="376">
        <f t="shared" si="332"/>
        <v>436781457</v>
      </c>
      <c r="Q508" s="376">
        <f t="shared" si="332"/>
        <v>436781457</v>
      </c>
      <c r="R508" s="376">
        <f t="shared" si="297"/>
        <v>0</v>
      </c>
      <c r="S508" s="376">
        <f t="shared" si="332"/>
        <v>0</v>
      </c>
      <c r="T508" s="366">
        <f t="shared" si="332"/>
        <v>0</v>
      </c>
      <c r="U508" s="246">
        <v>30201040303</v>
      </c>
      <c r="V508" s="385" t="s">
        <v>711</v>
      </c>
      <c r="W508" s="387">
        <v>30000000</v>
      </c>
      <c r="X508" s="387">
        <v>0</v>
      </c>
      <c r="Y508" s="387">
        <v>30000000</v>
      </c>
      <c r="Z508" s="387">
        <v>0</v>
      </c>
      <c r="AA508" s="387">
        <v>0</v>
      </c>
      <c r="AB508" s="387">
        <v>0</v>
      </c>
      <c r="AC508" s="387">
        <v>0</v>
      </c>
      <c r="AD508" s="387">
        <v>0</v>
      </c>
      <c r="AE508" s="387">
        <v>0</v>
      </c>
      <c r="AF508" s="387">
        <v>0</v>
      </c>
      <c r="AG508" s="387">
        <v>0</v>
      </c>
      <c r="AH508" s="387">
        <v>0</v>
      </c>
      <c r="AI508" s="387">
        <v>0</v>
      </c>
      <c r="AJ508" s="387">
        <v>0</v>
      </c>
      <c r="AK508" s="387">
        <v>0</v>
      </c>
      <c r="AL508" s="278"/>
      <c r="AM508" s="182"/>
      <c r="AN508" s="182"/>
      <c r="AO508" s="182"/>
      <c r="AP508" s="182"/>
      <c r="AQ508"/>
      <c r="AR508" s="304">
        <v>3020101011203</v>
      </c>
      <c r="AS508" s="297" t="s">
        <v>668</v>
      </c>
      <c r="AT508" s="333">
        <v>5000000</v>
      </c>
    </row>
    <row r="509" spans="1:48" s="4" customFormat="1" x14ac:dyDescent="0.25">
      <c r="A509" s="377">
        <v>30201040101</v>
      </c>
      <c r="B509" s="184" t="s">
        <v>702</v>
      </c>
      <c r="C509" s="145">
        <v>170000000</v>
      </c>
      <c r="D509" s="145">
        <v>100000000</v>
      </c>
      <c r="E509" s="145">
        <v>0</v>
      </c>
      <c r="F509" s="145">
        <v>100000000</v>
      </c>
      <c r="G509" s="145">
        <v>0</v>
      </c>
      <c r="H509" s="145">
        <f t="shared" si="295"/>
        <v>0</v>
      </c>
      <c r="I509" s="145">
        <v>0</v>
      </c>
      <c r="J509" s="145">
        <v>0</v>
      </c>
      <c r="K509" s="145">
        <f t="shared" si="296"/>
        <v>0</v>
      </c>
      <c r="L509" s="145">
        <v>0</v>
      </c>
      <c r="M509" s="145">
        <v>0</v>
      </c>
      <c r="N509" s="145">
        <f t="shared" si="300"/>
        <v>0</v>
      </c>
      <c r="O509" s="145">
        <v>0</v>
      </c>
      <c r="P509" s="145">
        <v>0</v>
      </c>
      <c r="Q509" s="145">
        <f t="shared" si="301"/>
        <v>0</v>
      </c>
      <c r="R509" s="145">
        <f t="shared" si="297"/>
        <v>0</v>
      </c>
      <c r="S509" s="145">
        <f t="shared" si="298"/>
        <v>0</v>
      </c>
      <c r="T509"/>
      <c r="U509" s="246">
        <v>302010404</v>
      </c>
      <c r="V509" s="385" t="s">
        <v>712</v>
      </c>
      <c r="W509" s="387">
        <v>55000000</v>
      </c>
      <c r="X509" s="387">
        <v>0</v>
      </c>
      <c r="Y509" s="387">
        <v>75000000</v>
      </c>
      <c r="Z509" s="387">
        <v>0</v>
      </c>
      <c r="AA509" s="387">
        <v>0</v>
      </c>
      <c r="AB509" s="387">
        <v>0</v>
      </c>
      <c r="AC509" s="387">
        <v>225000000</v>
      </c>
      <c r="AD509" s="387">
        <v>34357981</v>
      </c>
      <c r="AE509" s="387">
        <v>190642019</v>
      </c>
      <c r="AF509" s="387">
        <v>229424744</v>
      </c>
      <c r="AG509" s="387">
        <v>29933237</v>
      </c>
      <c r="AH509" s="387">
        <v>225000000</v>
      </c>
      <c r="AI509" s="387">
        <v>190642019</v>
      </c>
      <c r="AJ509" s="387">
        <v>0</v>
      </c>
      <c r="AK509" s="387">
        <v>0</v>
      </c>
      <c r="AL509" s="278"/>
      <c r="AM509" s="182"/>
      <c r="AN509" s="182"/>
      <c r="AO509" s="182"/>
      <c r="AP509" s="182"/>
      <c r="AR509" s="304">
        <v>30201010113</v>
      </c>
      <c r="AS509" s="297" t="s">
        <v>669</v>
      </c>
      <c r="AT509" s="333">
        <v>1556513965</v>
      </c>
      <c r="AU509"/>
    </row>
    <row r="510" spans="1:48" x14ac:dyDescent="0.25">
      <c r="A510" s="372">
        <v>30201040102</v>
      </c>
      <c r="B510" s="184" t="s">
        <v>703</v>
      </c>
      <c r="C510" s="145"/>
      <c r="D510" s="145">
        <v>30000000</v>
      </c>
      <c r="E510" s="145">
        <v>0</v>
      </c>
      <c r="F510" s="145">
        <v>23218543</v>
      </c>
      <c r="G510" s="145">
        <v>0</v>
      </c>
      <c r="H510" s="145">
        <f t="shared" si="295"/>
        <v>6781457</v>
      </c>
      <c r="I510" s="145">
        <v>0</v>
      </c>
      <c r="J510" s="145">
        <v>0</v>
      </c>
      <c r="K510" s="145">
        <f t="shared" si="296"/>
        <v>6781457</v>
      </c>
      <c r="L510" s="145">
        <v>0</v>
      </c>
      <c r="M510" s="145">
        <v>0</v>
      </c>
      <c r="N510" s="145">
        <f t="shared" si="300"/>
        <v>0</v>
      </c>
      <c r="O510" s="145">
        <v>0</v>
      </c>
      <c r="P510" s="145">
        <v>6781457</v>
      </c>
      <c r="Q510" s="145">
        <f t="shared" si="301"/>
        <v>6781457</v>
      </c>
      <c r="R510" s="145">
        <f t="shared" si="297"/>
        <v>0</v>
      </c>
      <c r="S510" s="145">
        <f t="shared" si="298"/>
        <v>0</v>
      </c>
      <c r="U510" s="246">
        <v>30201040401</v>
      </c>
      <c r="V510" s="385" t="s">
        <v>713</v>
      </c>
      <c r="W510" s="387">
        <v>5000000</v>
      </c>
      <c r="X510" s="387">
        <v>0</v>
      </c>
      <c r="Y510" s="387">
        <v>75000000</v>
      </c>
      <c r="Z510" s="387">
        <v>0</v>
      </c>
      <c r="AA510" s="387">
        <v>0</v>
      </c>
      <c r="AB510" s="387">
        <v>0</v>
      </c>
      <c r="AC510" s="387">
        <v>225000000</v>
      </c>
      <c r="AD510" s="387">
        <v>34357981</v>
      </c>
      <c r="AE510" s="387">
        <v>190642019</v>
      </c>
      <c r="AF510" s="387">
        <v>229424744</v>
      </c>
      <c r="AG510" s="387">
        <v>29933237</v>
      </c>
      <c r="AH510" s="387">
        <v>225000000</v>
      </c>
      <c r="AI510" s="387">
        <v>190642019</v>
      </c>
      <c r="AJ510" s="387">
        <v>0</v>
      </c>
      <c r="AK510" s="387">
        <v>0</v>
      </c>
      <c r="AL510" s="6"/>
      <c r="AM510" s="6">
        <f t="shared" si="314"/>
        <v>0</v>
      </c>
      <c r="AN510" s="6">
        <f t="shared" si="314"/>
        <v>0</v>
      </c>
      <c r="AO510" s="6">
        <f t="shared" si="314"/>
        <v>0</v>
      </c>
      <c r="AP510" s="6"/>
      <c r="AQ510" s="4"/>
      <c r="AR510" s="294">
        <v>3020102</v>
      </c>
      <c r="AS510" s="295" t="s">
        <v>670</v>
      </c>
      <c r="AT510" s="332">
        <f>+AT511+AT515+AT519</f>
        <v>615965830</v>
      </c>
      <c r="AU510" s="4"/>
      <c r="AV510" s="4"/>
    </row>
    <row r="511" spans="1:48" x14ac:dyDescent="0.25">
      <c r="A511" s="373">
        <v>30201040103</v>
      </c>
      <c r="B511" s="184" t="s">
        <v>704</v>
      </c>
      <c r="C511" s="145"/>
      <c r="D511" s="145">
        <v>430000000</v>
      </c>
      <c r="E511" s="145">
        <v>0</v>
      </c>
      <c r="F511" s="145">
        <v>0</v>
      </c>
      <c r="G511" s="145">
        <v>0</v>
      </c>
      <c r="H511" s="145">
        <f t="shared" si="295"/>
        <v>430000000</v>
      </c>
      <c r="I511" s="145">
        <v>0</v>
      </c>
      <c r="J511" s="145">
        <v>0</v>
      </c>
      <c r="K511" s="145">
        <f t="shared" si="296"/>
        <v>430000000</v>
      </c>
      <c r="L511" s="145">
        <v>0</v>
      </c>
      <c r="M511" s="145">
        <v>0</v>
      </c>
      <c r="N511" s="145">
        <f t="shared" si="300"/>
        <v>0</v>
      </c>
      <c r="O511" s="145">
        <v>0</v>
      </c>
      <c r="P511" s="145">
        <v>430000000</v>
      </c>
      <c r="Q511" s="145">
        <f t="shared" si="301"/>
        <v>430000000</v>
      </c>
      <c r="R511" s="145">
        <f t="shared" si="297"/>
        <v>0</v>
      </c>
      <c r="S511" s="145">
        <f t="shared" si="298"/>
        <v>0</v>
      </c>
      <c r="U511" s="246">
        <v>30201040402</v>
      </c>
      <c r="V511" s="385" t="s">
        <v>714</v>
      </c>
      <c r="W511" s="387">
        <v>20000000</v>
      </c>
      <c r="X511" s="387">
        <v>0</v>
      </c>
      <c r="Y511" s="387">
        <v>50000000</v>
      </c>
      <c r="Z511" s="387">
        <v>0</v>
      </c>
      <c r="AA511" s="387">
        <v>0</v>
      </c>
      <c r="AB511" s="387">
        <v>0</v>
      </c>
      <c r="AC511" s="387">
        <v>150000000</v>
      </c>
      <c r="AD511" s="387">
        <v>33813623</v>
      </c>
      <c r="AE511" s="387">
        <v>116186377</v>
      </c>
      <c r="AF511" s="387">
        <v>153880386</v>
      </c>
      <c r="AG511" s="387">
        <v>29933237</v>
      </c>
      <c r="AH511" s="387">
        <v>150000000</v>
      </c>
      <c r="AI511" s="387">
        <v>116186377</v>
      </c>
      <c r="AJ511" s="387">
        <v>0</v>
      </c>
      <c r="AK511" s="387">
        <v>0</v>
      </c>
      <c r="AL511" s="10"/>
      <c r="AM511" s="10">
        <f t="shared" si="315"/>
        <v>0</v>
      </c>
      <c r="AN511" s="10">
        <f t="shared" si="315"/>
        <v>0</v>
      </c>
      <c r="AO511" s="10">
        <f t="shared" si="315"/>
        <v>0</v>
      </c>
      <c r="AP511" s="10"/>
      <c r="AR511" s="294">
        <v>302010201</v>
      </c>
      <c r="AS511" s="295" t="s">
        <v>671</v>
      </c>
      <c r="AT511" s="332">
        <f>+AT512+AT514</f>
        <v>579631910</v>
      </c>
    </row>
    <row r="512" spans="1:48" s="4" customFormat="1" x14ac:dyDescent="0.25">
      <c r="A512" s="374">
        <v>302010402</v>
      </c>
      <c r="B512" s="375" t="s">
        <v>705</v>
      </c>
      <c r="C512" s="376">
        <v>70000000</v>
      </c>
      <c r="D512" s="376">
        <f>+D513+D514+D515</f>
        <v>140000000</v>
      </c>
      <c r="E512" s="376">
        <f t="shared" ref="E512:AO546" si="333">+E513+E514+E515</f>
        <v>0</v>
      </c>
      <c r="F512" s="376">
        <f t="shared" si="333"/>
        <v>15000000</v>
      </c>
      <c r="G512" s="376">
        <f t="shared" si="333"/>
        <v>0</v>
      </c>
      <c r="H512" s="376">
        <f t="shared" si="295"/>
        <v>125000000</v>
      </c>
      <c r="I512" s="376">
        <f t="shared" si="333"/>
        <v>0</v>
      </c>
      <c r="J512" s="376">
        <f t="shared" si="333"/>
        <v>125000000</v>
      </c>
      <c r="K512" s="376">
        <f t="shared" si="296"/>
        <v>0</v>
      </c>
      <c r="L512" s="376">
        <f t="shared" si="333"/>
        <v>0</v>
      </c>
      <c r="M512" s="376">
        <f t="shared" si="333"/>
        <v>33164400</v>
      </c>
      <c r="N512" s="376">
        <f t="shared" si="300"/>
        <v>91835600</v>
      </c>
      <c r="O512" s="376">
        <f t="shared" si="333"/>
        <v>0</v>
      </c>
      <c r="P512" s="376">
        <f t="shared" si="333"/>
        <v>125000000</v>
      </c>
      <c r="Q512" s="376">
        <f t="shared" si="333"/>
        <v>0</v>
      </c>
      <c r="R512" s="376">
        <f t="shared" si="297"/>
        <v>0</v>
      </c>
      <c r="S512" s="376">
        <f t="shared" si="333"/>
        <v>33164400</v>
      </c>
      <c r="T512" s="366">
        <f t="shared" si="333"/>
        <v>0</v>
      </c>
      <c r="U512" s="246">
        <v>30201040403</v>
      </c>
      <c r="V512" s="385" t="s">
        <v>715</v>
      </c>
      <c r="W512" s="387">
        <v>30000000</v>
      </c>
      <c r="X512" s="387">
        <v>0</v>
      </c>
      <c r="Y512" s="387">
        <v>50000000</v>
      </c>
      <c r="Z512" s="387">
        <v>0</v>
      </c>
      <c r="AA512" s="387">
        <v>0</v>
      </c>
      <c r="AB512" s="387">
        <v>0</v>
      </c>
      <c r="AC512" s="387">
        <v>0</v>
      </c>
      <c r="AD512" s="387">
        <v>0</v>
      </c>
      <c r="AE512" s="387">
        <v>0</v>
      </c>
      <c r="AF512" s="387">
        <v>0</v>
      </c>
      <c r="AG512" s="387">
        <v>0</v>
      </c>
      <c r="AH512" s="387">
        <v>0</v>
      </c>
      <c r="AI512" s="387">
        <v>0</v>
      </c>
      <c r="AJ512" s="387">
        <v>0</v>
      </c>
      <c r="AK512" s="387">
        <v>0</v>
      </c>
      <c r="AL512" s="278"/>
      <c r="AM512" s="182"/>
      <c r="AN512" s="182"/>
      <c r="AO512" s="182"/>
      <c r="AP512" s="182"/>
      <c r="AQ512"/>
      <c r="AR512" s="305">
        <v>30201020101</v>
      </c>
      <c r="AS512" s="297" t="s">
        <v>672</v>
      </c>
      <c r="AT512" s="333">
        <v>30000000</v>
      </c>
      <c r="AU512"/>
      <c r="AV512"/>
    </row>
    <row r="513" spans="1:48" s="4" customFormat="1" x14ac:dyDescent="0.25">
      <c r="A513" s="377">
        <v>30201040201</v>
      </c>
      <c r="B513" s="184" t="s">
        <v>706</v>
      </c>
      <c r="C513" s="145">
        <v>20000000</v>
      </c>
      <c r="D513" s="145">
        <v>15000000</v>
      </c>
      <c r="E513" s="145">
        <v>0</v>
      </c>
      <c r="F513" s="145">
        <v>15000000</v>
      </c>
      <c r="G513" s="145">
        <v>0</v>
      </c>
      <c r="H513" s="145">
        <f t="shared" si="295"/>
        <v>0</v>
      </c>
      <c r="I513" s="145">
        <v>0</v>
      </c>
      <c r="J513" s="145">
        <v>0</v>
      </c>
      <c r="K513" s="145">
        <f t="shared" si="296"/>
        <v>0</v>
      </c>
      <c r="L513" s="145">
        <v>0</v>
      </c>
      <c r="M513" s="145">
        <v>0</v>
      </c>
      <c r="N513" s="145">
        <f t="shared" si="300"/>
        <v>0</v>
      </c>
      <c r="O513" s="145">
        <v>0</v>
      </c>
      <c r="P513" s="145">
        <v>0</v>
      </c>
      <c r="Q513" s="145">
        <f t="shared" si="301"/>
        <v>0</v>
      </c>
      <c r="R513" s="145">
        <f t="shared" si="297"/>
        <v>0</v>
      </c>
      <c r="S513" s="145">
        <f t="shared" si="298"/>
        <v>0</v>
      </c>
      <c r="T513"/>
      <c r="U513" s="246">
        <v>30202</v>
      </c>
      <c r="V513" s="385" t="s">
        <v>716</v>
      </c>
      <c r="W513" s="387">
        <v>300000000</v>
      </c>
      <c r="X513" s="387">
        <v>0</v>
      </c>
      <c r="Y513" s="387">
        <v>0</v>
      </c>
      <c r="Z513" s="387">
        <v>0</v>
      </c>
      <c r="AA513" s="387">
        <v>0</v>
      </c>
      <c r="AB513" s="387">
        <v>0</v>
      </c>
      <c r="AC513" s="387">
        <v>150000000</v>
      </c>
      <c r="AD513" s="387">
        <v>33813623</v>
      </c>
      <c r="AE513" s="387">
        <v>116186377</v>
      </c>
      <c r="AF513" s="387">
        <v>153880386</v>
      </c>
      <c r="AG513" s="387">
        <v>29933237</v>
      </c>
      <c r="AH513" s="387">
        <v>150000000</v>
      </c>
      <c r="AI513" s="387">
        <v>116186377</v>
      </c>
      <c r="AJ513" s="387">
        <v>0</v>
      </c>
      <c r="AK513" s="387">
        <v>0</v>
      </c>
      <c r="AL513" s="278"/>
      <c r="AM513" s="182"/>
      <c r="AN513" s="182"/>
      <c r="AO513" s="182"/>
      <c r="AP513" s="182"/>
      <c r="AQ513"/>
      <c r="AR513" s="305"/>
      <c r="AS513" s="297"/>
      <c r="AT513" s="333"/>
      <c r="AU513" s="281"/>
    </row>
    <row r="514" spans="1:48" x14ac:dyDescent="0.25">
      <c r="A514" s="372">
        <v>30201040202</v>
      </c>
      <c r="B514" s="184" t="s">
        <v>707</v>
      </c>
      <c r="C514" s="145"/>
      <c r="D514" s="145">
        <v>25000000</v>
      </c>
      <c r="E514" s="145">
        <v>0</v>
      </c>
      <c r="F514" s="145">
        <v>0</v>
      </c>
      <c r="G514" s="145">
        <v>0</v>
      </c>
      <c r="H514" s="145">
        <f t="shared" si="295"/>
        <v>25000000</v>
      </c>
      <c r="I514" s="145">
        <v>0</v>
      </c>
      <c r="J514" s="145">
        <v>25000000</v>
      </c>
      <c r="K514" s="145">
        <f t="shared" si="296"/>
        <v>0</v>
      </c>
      <c r="L514" s="145">
        <v>0</v>
      </c>
      <c r="M514" s="145">
        <v>0</v>
      </c>
      <c r="N514" s="145">
        <f t="shared" si="300"/>
        <v>25000000</v>
      </c>
      <c r="O514" s="145">
        <v>0</v>
      </c>
      <c r="P514" s="145">
        <v>25000000</v>
      </c>
      <c r="Q514" s="145">
        <f t="shared" si="301"/>
        <v>0</v>
      </c>
      <c r="R514" s="145">
        <f t="shared" si="297"/>
        <v>0</v>
      </c>
      <c r="S514" s="145">
        <f t="shared" si="298"/>
        <v>0</v>
      </c>
      <c r="U514" s="246">
        <v>3020201</v>
      </c>
      <c r="V514" s="385" t="s">
        <v>717</v>
      </c>
      <c r="W514" s="387">
        <v>300000000</v>
      </c>
      <c r="X514" s="387">
        <v>0</v>
      </c>
      <c r="Y514" s="387">
        <v>25000000</v>
      </c>
      <c r="Z514" s="387">
        <v>0</v>
      </c>
      <c r="AA514" s="387">
        <v>0</v>
      </c>
      <c r="AB514" s="387">
        <v>0</v>
      </c>
      <c r="AC514" s="387">
        <v>75000000</v>
      </c>
      <c r="AD514" s="387">
        <v>544358</v>
      </c>
      <c r="AE514" s="387">
        <v>74455642</v>
      </c>
      <c r="AF514" s="387">
        <v>75544358</v>
      </c>
      <c r="AG514" s="387">
        <v>0</v>
      </c>
      <c r="AH514" s="387">
        <v>75000000</v>
      </c>
      <c r="AI514" s="387">
        <v>74455642</v>
      </c>
      <c r="AJ514" s="387">
        <v>0</v>
      </c>
      <c r="AK514" s="387">
        <v>0</v>
      </c>
      <c r="AL514" s="278"/>
      <c r="AM514" s="182"/>
      <c r="AN514" s="182"/>
      <c r="AO514" s="182"/>
      <c r="AP514" s="182"/>
      <c r="AQ514" s="4"/>
      <c r="AR514" s="304">
        <v>30201020103</v>
      </c>
      <c r="AS514" s="297" t="s">
        <v>674</v>
      </c>
      <c r="AT514" s="333">
        <v>549631910</v>
      </c>
      <c r="AU514" s="4"/>
      <c r="AV514" s="4"/>
    </row>
    <row r="515" spans="1:48" x14ac:dyDescent="0.25">
      <c r="A515" s="373">
        <v>30201040203</v>
      </c>
      <c r="B515" s="184" t="s">
        <v>708</v>
      </c>
      <c r="C515" s="145">
        <v>50000000</v>
      </c>
      <c r="D515" s="145">
        <v>100000000</v>
      </c>
      <c r="E515" s="145">
        <v>0</v>
      </c>
      <c r="F515" s="145">
        <v>0</v>
      </c>
      <c r="G515" s="145">
        <v>0</v>
      </c>
      <c r="H515" s="145">
        <f t="shared" si="295"/>
        <v>100000000</v>
      </c>
      <c r="I515" s="145">
        <v>0</v>
      </c>
      <c r="J515" s="145">
        <v>100000000</v>
      </c>
      <c r="K515" s="145">
        <f t="shared" si="296"/>
        <v>0</v>
      </c>
      <c r="L515" s="145">
        <v>0</v>
      </c>
      <c r="M515" s="145">
        <v>33164400</v>
      </c>
      <c r="N515" s="145">
        <f t="shared" si="300"/>
        <v>66835600</v>
      </c>
      <c r="O515" s="145">
        <v>0</v>
      </c>
      <c r="P515" s="145">
        <v>100000000</v>
      </c>
      <c r="Q515" s="145">
        <f t="shared" si="301"/>
        <v>0</v>
      </c>
      <c r="R515" s="145">
        <f t="shared" si="297"/>
        <v>0</v>
      </c>
      <c r="S515" s="145">
        <f t="shared" si="298"/>
        <v>33164400</v>
      </c>
      <c r="U515" s="246">
        <v>302020101</v>
      </c>
      <c r="V515" s="385" t="s">
        <v>718</v>
      </c>
      <c r="W515" s="387">
        <v>200000000</v>
      </c>
      <c r="X515" s="387">
        <v>0</v>
      </c>
      <c r="Y515" s="387">
        <v>25000000</v>
      </c>
      <c r="Z515" s="387">
        <v>0</v>
      </c>
      <c r="AA515" s="387">
        <v>0</v>
      </c>
      <c r="AB515" s="387">
        <v>0</v>
      </c>
      <c r="AC515" s="387">
        <v>0</v>
      </c>
      <c r="AD515" s="387">
        <v>0</v>
      </c>
      <c r="AE515" s="387">
        <v>0</v>
      </c>
      <c r="AF515" s="387">
        <v>0</v>
      </c>
      <c r="AG515" s="387">
        <v>0</v>
      </c>
      <c r="AH515" s="387">
        <v>0</v>
      </c>
      <c r="AI515" s="387">
        <v>0</v>
      </c>
      <c r="AJ515" s="387">
        <v>0</v>
      </c>
      <c r="AK515" s="387">
        <v>0</v>
      </c>
      <c r="AL515" s="10"/>
      <c r="AM515" s="10">
        <f t="shared" si="316"/>
        <v>0</v>
      </c>
      <c r="AN515" s="10">
        <f t="shared" si="316"/>
        <v>0</v>
      </c>
      <c r="AO515" s="10">
        <f t="shared" si="316"/>
        <v>0</v>
      </c>
      <c r="AP515" s="10"/>
      <c r="AR515" s="294">
        <v>302010202</v>
      </c>
      <c r="AS515" s="295" t="s">
        <v>675</v>
      </c>
      <c r="AT515" s="332">
        <f>+AT516+AT518</f>
        <v>9468160</v>
      </c>
    </row>
    <row r="516" spans="1:48" s="47" customFormat="1" x14ac:dyDescent="0.25">
      <c r="A516" s="374">
        <v>302010403</v>
      </c>
      <c r="B516" s="375" t="s">
        <v>709</v>
      </c>
      <c r="C516" s="376">
        <v>45644843</v>
      </c>
      <c r="D516" s="376">
        <f>+D518+D519</f>
        <v>40000000</v>
      </c>
      <c r="E516" s="376">
        <f>+E518+E519</f>
        <v>0</v>
      </c>
      <c r="F516" s="376">
        <f>+F518+F519</f>
        <v>12286000</v>
      </c>
      <c r="G516" s="376">
        <f>+G518+G519</f>
        <v>0</v>
      </c>
      <c r="H516" s="376">
        <f t="shared" si="295"/>
        <v>27714000</v>
      </c>
      <c r="I516" s="376">
        <f>+I518+I519</f>
        <v>0</v>
      </c>
      <c r="J516" s="376">
        <f>+J518+J519</f>
        <v>27714000</v>
      </c>
      <c r="K516" s="376">
        <f t="shared" si="296"/>
        <v>0</v>
      </c>
      <c r="L516" s="376">
        <f>+L518+L519</f>
        <v>3959142</v>
      </c>
      <c r="M516" s="376">
        <f>+M518+M519</f>
        <v>3959142</v>
      </c>
      <c r="N516" s="376">
        <f t="shared" si="300"/>
        <v>23754858</v>
      </c>
      <c r="O516" s="376">
        <f>+O518+O519</f>
        <v>0</v>
      </c>
      <c r="P516" s="376">
        <f>+P518+P519</f>
        <v>27714000</v>
      </c>
      <c r="Q516" s="376">
        <f>+Q518+Q519</f>
        <v>0</v>
      </c>
      <c r="R516" s="376">
        <f t="shared" si="297"/>
        <v>0</v>
      </c>
      <c r="S516" s="376">
        <f t="shared" ref="S516:AO550" si="334">+S518+S519</f>
        <v>3959142</v>
      </c>
      <c r="T516" s="366">
        <f t="shared" si="334"/>
        <v>0</v>
      </c>
      <c r="U516" s="246">
        <v>30202010101</v>
      </c>
      <c r="V516" s="385" t="s">
        <v>719</v>
      </c>
      <c r="W516" s="387">
        <v>50000000</v>
      </c>
      <c r="X516" s="387">
        <v>0</v>
      </c>
      <c r="Y516" s="387">
        <v>0</v>
      </c>
      <c r="Z516" s="387">
        <v>0</v>
      </c>
      <c r="AA516" s="387">
        <v>0</v>
      </c>
      <c r="AB516" s="387">
        <v>0</v>
      </c>
      <c r="AC516" s="387">
        <v>75000000</v>
      </c>
      <c r="AD516" s="387">
        <v>544358</v>
      </c>
      <c r="AE516" s="387">
        <v>74455642</v>
      </c>
      <c r="AF516" s="387">
        <v>75544358</v>
      </c>
      <c r="AG516" s="387">
        <v>0</v>
      </c>
      <c r="AH516" s="387">
        <v>75000000</v>
      </c>
      <c r="AI516" s="387">
        <v>74455642</v>
      </c>
      <c r="AJ516" s="387">
        <v>0</v>
      </c>
      <c r="AK516" s="387">
        <v>0</v>
      </c>
      <c r="AL516" s="278"/>
      <c r="AM516" s="182"/>
      <c r="AN516" s="182"/>
      <c r="AO516" s="182"/>
      <c r="AP516" s="182"/>
      <c r="AQ516"/>
      <c r="AR516" s="305">
        <v>30201020201</v>
      </c>
      <c r="AS516" s="297" t="s">
        <v>676</v>
      </c>
      <c r="AT516" s="333">
        <v>5000000</v>
      </c>
      <c r="AU516"/>
      <c r="AV516"/>
    </row>
    <row r="517" spans="1:48" s="4" customFormat="1" x14ac:dyDescent="0.25">
      <c r="A517" s="378">
        <v>30201040301</v>
      </c>
      <c r="B517" s="379" t="s">
        <v>1766</v>
      </c>
      <c r="C517" s="380">
        <v>45644843</v>
      </c>
      <c r="D517" s="376"/>
      <c r="E517" s="376"/>
      <c r="F517" s="376"/>
      <c r="G517" s="376"/>
      <c r="H517" s="376"/>
      <c r="I517" s="376"/>
      <c r="J517" s="376"/>
      <c r="K517" s="376"/>
      <c r="L517" s="376"/>
      <c r="M517" s="376"/>
      <c r="N517" s="376"/>
      <c r="O517" s="376"/>
      <c r="P517" s="376"/>
      <c r="Q517" s="376"/>
      <c r="R517" s="376"/>
      <c r="S517" s="376"/>
      <c r="T517" s="342"/>
      <c r="U517" s="246">
        <v>30202010103</v>
      </c>
      <c r="V517" s="385" t="s">
        <v>720</v>
      </c>
      <c r="W517" s="387">
        <v>150000000</v>
      </c>
      <c r="X517" s="387">
        <v>0</v>
      </c>
      <c r="Y517" s="387">
        <v>63178281</v>
      </c>
      <c r="Z517" s="387">
        <v>0</v>
      </c>
      <c r="AA517" s="387">
        <v>0</v>
      </c>
      <c r="AB517" s="387">
        <v>0</v>
      </c>
      <c r="AC517" s="387">
        <v>32000000</v>
      </c>
      <c r="AD517" s="387">
        <v>32000000</v>
      </c>
      <c r="AE517" s="387">
        <v>0</v>
      </c>
      <c r="AF517" s="387">
        <v>12000000</v>
      </c>
      <c r="AG517" s="387">
        <v>20000000</v>
      </c>
      <c r="AH517" s="387">
        <v>32000000</v>
      </c>
      <c r="AI517" s="387">
        <v>0</v>
      </c>
      <c r="AJ517" s="387">
        <v>0</v>
      </c>
      <c r="AK517" s="387">
        <v>0</v>
      </c>
      <c r="AL517" s="278"/>
      <c r="AM517" s="182"/>
      <c r="AN517" s="182"/>
      <c r="AO517" s="182"/>
      <c r="AP517" s="182"/>
      <c r="AQ517"/>
      <c r="AR517" s="305"/>
      <c r="AS517" s="297"/>
      <c r="AT517" s="333"/>
      <c r="AU517" s="281"/>
      <c r="AV517" s="47"/>
    </row>
    <row r="518" spans="1:48" s="4" customFormat="1" x14ac:dyDescent="0.25">
      <c r="A518" s="372">
        <v>30201040302</v>
      </c>
      <c r="B518" s="184" t="s">
        <v>710</v>
      </c>
      <c r="C518" s="145"/>
      <c r="D518" s="145">
        <v>10000000</v>
      </c>
      <c r="E518" s="145">
        <v>0</v>
      </c>
      <c r="F518" s="145">
        <v>10000000</v>
      </c>
      <c r="G518" s="145">
        <v>0</v>
      </c>
      <c r="H518" s="145">
        <f t="shared" si="295"/>
        <v>0</v>
      </c>
      <c r="I518" s="145">
        <v>0</v>
      </c>
      <c r="J518" s="145">
        <v>0</v>
      </c>
      <c r="K518" s="145">
        <f t="shared" si="296"/>
        <v>0</v>
      </c>
      <c r="L518" s="145">
        <v>0</v>
      </c>
      <c r="M518" s="145">
        <v>0</v>
      </c>
      <c r="N518" s="145">
        <f t="shared" si="300"/>
        <v>0</v>
      </c>
      <c r="O518" s="145">
        <v>0</v>
      </c>
      <c r="P518" s="145">
        <v>0</v>
      </c>
      <c r="Q518" s="145">
        <f t="shared" si="301"/>
        <v>0</v>
      </c>
      <c r="R518" s="145">
        <f t="shared" si="297"/>
        <v>0</v>
      </c>
      <c r="S518" s="145">
        <f t="shared" si="298"/>
        <v>0</v>
      </c>
      <c r="T518"/>
      <c r="U518" s="246">
        <v>302020102</v>
      </c>
      <c r="V518" s="385" t="s">
        <v>721</v>
      </c>
      <c r="W518" s="387">
        <v>100000000</v>
      </c>
      <c r="X518" s="387">
        <v>0</v>
      </c>
      <c r="Y518" s="387">
        <v>63178281</v>
      </c>
      <c r="Z518" s="387">
        <v>0</v>
      </c>
      <c r="AA518" s="387">
        <v>0</v>
      </c>
      <c r="AB518" s="387">
        <v>0</v>
      </c>
      <c r="AC518" s="387">
        <v>32000000</v>
      </c>
      <c r="AD518" s="387">
        <v>32000000</v>
      </c>
      <c r="AE518" s="387">
        <v>0</v>
      </c>
      <c r="AF518" s="387">
        <v>12000000</v>
      </c>
      <c r="AG518" s="387">
        <v>20000000</v>
      </c>
      <c r="AH518" s="387">
        <v>32000000</v>
      </c>
      <c r="AI518" s="387">
        <v>0</v>
      </c>
      <c r="AJ518" s="387">
        <v>0</v>
      </c>
      <c r="AK518" s="387">
        <v>0</v>
      </c>
      <c r="AL518" s="278"/>
      <c r="AM518" s="182"/>
      <c r="AN518" s="182"/>
      <c r="AO518" s="182"/>
      <c r="AP518" s="182"/>
      <c r="AR518" s="304">
        <v>30201020203</v>
      </c>
      <c r="AS518" s="297" t="s">
        <v>678</v>
      </c>
      <c r="AT518" s="333">
        <v>4468160</v>
      </c>
    </row>
    <row r="519" spans="1:48" x14ac:dyDescent="0.25">
      <c r="A519" s="373">
        <v>30201040303</v>
      </c>
      <c r="B519" s="184" t="s">
        <v>711</v>
      </c>
      <c r="C519" s="145"/>
      <c r="D519" s="145">
        <v>30000000</v>
      </c>
      <c r="E519" s="145">
        <v>0</v>
      </c>
      <c r="F519" s="145">
        <v>2286000</v>
      </c>
      <c r="G519" s="145">
        <v>0</v>
      </c>
      <c r="H519" s="145">
        <f t="shared" ref="H519:H591" si="335">+D519+E519-F519+G519</f>
        <v>27714000</v>
      </c>
      <c r="I519" s="145">
        <v>0</v>
      </c>
      <c r="J519" s="145">
        <v>27714000</v>
      </c>
      <c r="K519" s="145">
        <f t="shared" ref="K519:K591" si="336">+H519-J519</f>
        <v>0</v>
      </c>
      <c r="L519" s="145">
        <v>3959142</v>
      </c>
      <c r="M519" s="145">
        <v>3959142</v>
      </c>
      <c r="N519" s="145">
        <f t="shared" si="300"/>
        <v>23754858</v>
      </c>
      <c r="O519" s="145">
        <v>0</v>
      </c>
      <c r="P519" s="145">
        <v>27714000</v>
      </c>
      <c r="Q519" s="145">
        <f t="shared" si="301"/>
        <v>0</v>
      </c>
      <c r="R519" s="145">
        <f t="shared" ref="R519:R591" si="337">+H519-P519</f>
        <v>0</v>
      </c>
      <c r="S519" s="145">
        <f t="shared" ref="S519:S591" si="338">+M519</f>
        <v>3959142</v>
      </c>
      <c r="U519" s="246">
        <v>30202010201</v>
      </c>
      <c r="V519" s="385" t="s">
        <v>722</v>
      </c>
      <c r="W519" s="387">
        <v>25000000</v>
      </c>
      <c r="X519" s="387">
        <v>0</v>
      </c>
      <c r="Y519" s="387">
        <v>63178281</v>
      </c>
      <c r="Z519" s="387">
        <v>0</v>
      </c>
      <c r="AA519" s="387">
        <v>0</v>
      </c>
      <c r="AB519" s="387">
        <v>0</v>
      </c>
      <c r="AC519" s="387">
        <v>32000000</v>
      </c>
      <c r="AD519" s="387">
        <v>32000000</v>
      </c>
      <c r="AE519" s="387">
        <v>0</v>
      </c>
      <c r="AF519" s="387">
        <v>12000000</v>
      </c>
      <c r="AG519" s="387">
        <v>20000000</v>
      </c>
      <c r="AH519" s="387">
        <v>32000000</v>
      </c>
      <c r="AI519" s="387">
        <v>0</v>
      </c>
      <c r="AJ519" s="387">
        <v>0</v>
      </c>
      <c r="AK519" s="387">
        <v>0</v>
      </c>
      <c r="AL519" s="10"/>
      <c r="AM519" s="10">
        <f t="shared" si="318"/>
        <v>0</v>
      </c>
      <c r="AN519" s="10">
        <f t="shared" si="318"/>
        <v>0</v>
      </c>
      <c r="AO519" s="10">
        <f t="shared" si="318"/>
        <v>0</v>
      </c>
      <c r="AP519" s="10"/>
      <c r="AR519" s="294">
        <v>302010203</v>
      </c>
      <c r="AS519" s="295" t="s">
        <v>679</v>
      </c>
      <c r="AT519" s="332">
        <f t="shared" ref="AT519" si="339">+AT520+AT521</f>
        <v>26865760</v>
      </c>
      <c r="AV519" s="4"/>
    </row>
    <row r="520" spans="1:48" x14ac:dyDescent="0.25">
      <c r="A520" s="374">
        <v>302010404</v>
      </c>
      <c r="B520" s="375" t="s">
        <v>712</v>
      </c>
      <c r="C520" s="376">
        <v>20000000</v>
      </c>
      <c r="D520" s="376">
        <f>+D521+D522+D523</f>
        <v>55000000</v>
      </c>
      <c r="E520" s="376">
        <f t="shared" ref="E520:AO554" si="340">+E521+E522+E523</f>
        <v>0</v>
      </c>
      <c r="F520" s="376">
        <f t="shared" si="340"/>
        <v>55000000</v>
      </c>
      <c r="G520" s="376">
        <f t="shared" si="340"/>
        <v>0</v>
      </c>
      <c r="H520" s="376">
        <f t="shared" si="335"/>
        <v>0</v>
      </c>
      <c r="I520" s="376">
        <f t="shared" si="340"/>
        <v>0</v>
      </c>
      <c r="J520" s="376">
        <f t="shared" si="340"/>
        <v>0</v>
      </c>
      <c r="K520" s="376">
        <f t="shared" si="336"/>
        <v>0</v>
      </c>
      <c r="L520" s="376">
        <f t="shared" si="340"/>
        <v>0</v>
      </c>
      <c r="M520" s="376">
        <f t="shared" si="340"/>
        <v>0</v>
      </c>
      <c r="N520" s="376">
        <f t="shared" ref="N520:N592" si="341">+J520-M520</f>
        <v>0</v>
      </c>
      <c r="O520" s="376">
        <f t="shared" si="340"/>
        <v>0</v>
      </c>
      <c r="P520" s="376">
        <f t="shared" si="340"/>
        <v>0</v>
      </c>
      <c r="Q520" s="376">
        <f t="shared" si="340"/>
        <v>0</v>
      </c>
      <c r="R520" s="376">
        <f t="shared" si="337"/>
        <v>0</v>
      </c>
      <c r="S520" s="376">
        <f t="shared" si="340"/>
        <v>0</v>
      </c>
      <c r="T520" s="366">
        <f t="shared" si="340"/>
        <v>0</v>
      </c>
      <c r="U520" s="246">
        <v>30202010203</v>
      </c>
      <c r="V520" s="385" t="s">
        <v>723</v>
      </c>
      <c r="W520" s="387">
        <v>75000000</v>
      </c>
      <c r="X520" s="387">
        <v>0</v>
      </c>
      <c r="Y520" s="387">
        <v>15000000</v>
      </c>
      <c r="Z520" s="387">
        <v>0</v>
      </c>
      <c r="AA520" s="387">
        <v>0</v>
      </c>
      <c r="AB520" s="387">
        <v>0</v>
      </c>
      <c r="AC520" s="387">
        <v>0</v>
      </c>
      <c r="AD520" s="387">
        <v>0</v>
      </c>
      <c r="AE520" s="387">
        <v>0</v>
      </c>
      <c r="AF520" s="387">
        <v>0</v>
      </c>
      <c r="AG520" s="387">
        <v>0</v>
      </c>
      <c r="AH520" s="387">
        <v>0</v>
      </c>
      <c r="AI520" s="387">
        <v>0</v>
      </c>
      <c r="AJ520" s="387">
        <v>0</v>
      </c>
      <c r="AK520" s="387">
        <v>0</v>
      </c>
      <c r="AL520" s="278"/>
      <c r="AM520" s="182"/>
      <c r="AN520" s="182"/>
      <c r="AO520" s="182"/>
      <c r="AP520" s="182"/>
      <c r="AQ520" s="4"/>
      <c r="AR520" s="306">
        <v>30201020302</v>
      </c>
      <c r="AS520" s="307" t="s">
        <v>680</v>
      </c>
      <c r="AT520" s="334">
        <v>7018880</v>
      </c>
    </row>
    <row r="521" spans="1:48" x14ac:dyDescent="0.25">
      <c r="A521" s="377">
        <v>30201040401</v>
      </c>
      <c r="B521" s="184" t="s">
        <v>713</v>
      </c>
      <c r="C521" s="145">
        <v>20000000</v>
      </c>
      <c r="D521" s="145">
        <v>5000000</v>
      </c>
      <c r="E521" s="145">
        <v>0</v>
      </c>
      <c r="F521" s="145">
        <v>5000000</v>
      </c>
      <c r="G521" s="145">
        <v>0</v>
      </c>
      <c r="H521" s="145">
        <f t="shared" si="335"/>
        <v>0</v>
      </c>
      <c r="I521" s="145">
        <v>0</v>
      </c>
      <c r="J521" s="145">
        <v>0</v>
      </c>
      <c r="K521" s="145">
        <f t="shared" si="336"/>
        <v>0</v>
      </c>
      <c r="L521" s="145">
        <v>0</v>
      </c>
      <c r="M521" s="145">
        <v>0</v>
      </c>
      <c r="N521" s="145">
        <f t="shared" si="341"/>
        <v>0</v>
      </c>
      <c r="O521" s="145">
        <v>0</v>
      </c>
      <c r="P521" s="145">
        <v>0</v>
      </c>
      <c r="Q521" s="145">
        <f t="shared" ref="Q521:Q592" si="342">+P521-J521</f>
        <v>0</v>
      </c>
      <c r="R521" s="145">
        <f t="shared" si="337"/>
        <v>0</v>
      </c>
      <c r="S521" s="145">
        <f t="shared" si="338"/>
        <v>0</v>
      </c>
      <c r="U521" s="246">
        <v>30203</v>
      </c>
      <c r="V521" s="385" t="s">
        <v>724</v>
      </c>
      <c r="W521" s="387">
        <v>95178281</v>
      </c>
      <c r="X521" s="387">
        <v>0</v>
      </c>
      <c r="Y521" s="387">
        <v>48178281</v>
      </c>
      <c r="Z521" s="387">
        <v>0</v>
      </c>
      <c r="AA521" s="387">
        <v>0</v>
      </c>
      <c r="AB521" s="387">
        <v>0</v>
      </c>
      <c r="AC521" s="387">
        <v>32000000</v>
      </c>
      <c r="AD521" s="387">
        <v>32000000</v>
      </c>
      <c r="AE521" s="387">
        <v>0</v>
      </c>
      <c r="AF521" s="387">
        <v>12000000</v>
      </c>
      <c r="AG521" s="387">
        <v>20000000</v>
      </c>
      <c r="AH521" s="387">
        <v>32000000</v>
      </c>
      <c r="AI521" s="387">
        <v>0</v>
      </c>
      <c r="AJ521" s="387">
        <v>0</v>
      </c>
      <c r="AK521" s="387">
        <v>0</v>
      </c>
      <c r="AL521" s="278"/>
      <c r="AM521" s="247"/>
      <c r="AN521" s="247"/>
      <c r="AO521" s="247"/>
      <c r="AP521" s="247"/>
      <c r="AQ521" s="4"/>
      <c r="AR521" s="304">
        <v>30201020303</v>
      </c>
      <c r="AS521" s="297" t="s">
        <v>1764</v>
      </c>
      <c r="AT521" s="333">
        <v>19846880</v>
      </c>
    </row>
    <row r="522" spans="1:48" x14ac:dyDescent="0.25">
      <c r="A522" s="372">
        <v>30201040402</v>
      </c>
      <c r="B522" s="184" t="s">
        <v>714</v>
      </c>
      <c r="C522" s="145"/>
      <c r="D522" s="145">
        <v>20000000</v>
      </c>
      <c r="E522" s="145">
        <v>0</v>
      </c>
      <c r="F522" s="145">
        <v>20000000</v>
      </c>
      <c r="G522" s="145">
        <v>0</v>
      </c>
      <c r="H522" s="145">
        <f t="shared" si="335"/>
        <v>0</v>
      </c>
      <c r="I522" s="145">
        <v>0</v>
      </c>
      <c r="J522" s="145">
        <v>0</v>
      </c>
      <c r="K522" s="145">
        <f t="shared" si="336"/>
        <v>0</v>
      </c>
      <c r="L522" s="145">
        <v>0</v>
      </c>
      <c r="M522" s="145">
        <v>0</v>
      </c>
      <c r="N522" s="145">
        <f t="shared" si="341"/>
        <v>0</v>
      </c>
      <c r="O522" s="145">
        <v>0</v>
      </c>
      <c r="P522" s="145">
        <v>0</v>
      </c>
      <c r="Q522" s="145">
        <f t="shared" si="342"/>
        <v>0</v>
      </c>
      <c r="R522" s="145">
        <f t="shared" si="337"/>
        <v>0</v>
      </c>
      <c r="S522" s="145">
        <f t="shared" si="338"/>
        <v>0</v>
      </c>
      <c r="U522" s="246">
        <v>3020301</v>
      </c>
      <c r="V522" s="385" t="s">
        <v>725</v>
      </c>
      <c r="W522" s="387">
        <v>95178281</v>
      </c>
      <c r="X522" s="387">
        <v>0</v>
      </c>
      <c r="Y522" s="387">
        <v>715928089</v>
      </c>
      <c r="Z522" s="387">
        <v>0</v>
      </c>
      <c r="AA522" s="387">
        <v>0</v>
      </c>
      <c r="AB522" s="387">
        <v>0</v>
      </c>
      <c r="AC522" s="387">
        <v>251571911</v>
      </c>
      <c r="AD522" s="387">
        <v>251571911</v>
      </c>
      <c r="AE522" s="387">
        <v>0</v>
      </c>
      <c r="AF522" s="387">
        <v>24319085</v>
      </c>
      <c r="AG522" s="387">
        <v>227252826</v>
      </c>
      <c r="AH522" s="387">
        <v>251571911</v>
      </c>
      <c r="AI522" s="387">
        <v>0</v>
      </c>
      <c r="AJ522" s="387">
        <v>0</v>
      </c>
      <c r="AK522" s="387">
        <v>0</v>
      </c>
      <c r="AL522" s="6"/>
      <c r="AM522" s="6">
        <f t="shared" si="320"/>
        <v>0</v>
      </c>
      <c r="AN522" s="6">
        <f t="shared" si="320"/>
        <v>0</v>
      </c>
      <c r="AO522" s="6">
        <f t="shared" si="320"/>
        <v>0</v>
      </c>
      <c r="AP522" s="6"/>
      <c r="AQ522" s="4"/>
      <c r="AR522" s="294">
        <v>3020103</v>
      </c>
      <c r="AS522" s="295" t="s">
        <v>681</v>
      </c>
      <c r="AT522" s="332">
        <f>+AT523+AT527+AT531+AT535</f>
        <v>124868932</v>
      </c>
      <c r="AU522" s="4"/>
    </row>
    <row r="523" spans="1:48" x14ac:dyDescent="0.25">
      <c r="A523" s="373">
        <v>30201040403</v>
      </c>
      <c r="B523" s="184" t="s">
        <v>715</v>
      </c>
      <c r="C523" s="145"/>
      <c r="D523" s="145">
        <v>30000000</v>
      </c>
      <c r="E523" s="145">
        <v>0</v>
      </c>
      <c r="F523" s="145">
        <v>30000000</v>
      </c>
      <c r="G523" s="145">
        <v>0</v>
      </c>
      <c r="H523" s="145">
        <f t="shared" si="335"/>
        <v>0</v>
      </c>
      <c r="I523" s="145">
        <v>0</v>
      </c>
      <c r="J523" s="145">
        <v>0</v>
      </c>
      <c r="K523" s="145">
        <f t="shared" si="336"/>
        <v>0</v>
      </c>
      <c r="L523" s="145">
        <v>0</v>
      </c>
      <c r="M523" s="145">
        <v>0</v>
      </c>
      <c r="N523" s="145">
        <f t="shared" si="341"/>
        <v>0</v>
      </c>
      <c r="O523" s="145">
        <v>0</v>
      </c>
      <c r="P523" s="145">
        <v>0</v>
      </c>
      <c r="Q523" s="145">
        <f t="shared" si="342"/>
        <v>0</v>
      </c>
      <c r="R523" s="145">
        <f t="shared" si="337"/>
        <v>0</v>
      </c>
      <c r="S523" s="145">
        <f t="shared" si="338"/>
        <v>0</v>
      </c>
      <c r="U523" s="246">
        <v>302030101</v>
      </c>
      <c r="V523" s="385" t="s">
        <v>726</v>
      </c>
      <c r="W523" s="387">
        <v>95178281</v>
      </c>
      <c r="X523" s="387">
        <v>0</v>
      </c>
      <c r="Y523" s="387">
        <v>715928089</v>
      </c>
      <c r="Z523" s="387">
        <v>0</v>
      </c>
      <c r="AA523" s="387">
        <v>0</v>
      </c>
      <c r="AB523" s="387">
        <v>0</v>
      </c>
      <c r="AC523" s="387">
        <v>251571911</v>
      </c>
      <c r="AD523" s="387">
        <v>251571911</v>
      </c>
      <c r="AE523" s="387">
        <v>0</v>
      </c>
      <c r="AF523" s="387">
        <v>24319085</v>
      </c>
      <c r="AG523" s="387">
        <v>227252826</v>
      </c>
      <c r="AH523" s="387">
        <v>251571911</v>
      </c>
      <c r="AI523" s="387">
        <v>0</v>
      </c>
      <c r="AJ523" s="387">
        <v>0</v>
      </c>
      <c r="AK523" s="387">
        <v>0</v>
      </c>
      <c r="AL523" s="10"/>
      <c r="AM523" s="10">
        <f t="shared" si="321"/>
        <v>0</v>
      </c>
      <c r="AN523" s="10">
        <f t="shared" si="321"/>
        <v>0</v>
      </c>
      <c r="AO523" s="10">
        <f t="shared" si="321"/>
        <v>0</v>
      </c>
      <c r="AP523" s="10"/>
      <c r="AR523" s="294">
        <v>302010301</v>
      </c>
      <c r="AS523" s="295" t="s">
        <v>682</v>
      </c>
      <c r="AT523" s="332">
        <f>+AT524+AT526</f>
        <v>66000000</v>
      </c>
    </row>
    <row r="524" spans="1:48" x14ac:dyDescent="0.25">
      <c r="A524" s="249">
        <v>30202</v>
      </c>
      <c r="B524" s="250" t="s">
        <v>716</v>
      </c>
      <c r="C524" s="156">
        <v>30379183</v>
      </c>
      <c r="D524" s="156">
        <f>+D525</f>
        <v>300000000</v>
      </c>
      <c r="E524" s="156">
        <f t="shared" ref="E524:AO558" si="343">+E525</f>
        <v>0</v>
      </c>
      <c r="F524" s="156">
        <f t="shared" si="343"/>
        <v>75000000</v>
      </c>
      <c r="G524" s="156">
        <f t="shared" si="343"/>
        <v>0</v>
      </c>
      <c r="H524" s="156">
        <f t="shared" si="335"/>
        <v>225000000</v>
      </c>
      <c r="I524" s="156">
        <f t="shared" si="343"/>
        <v>15642448</v>
      </c>
      <c r="J524" s="156">
        <f t="shared" si="343"/>
        <v>23442448</v>
      </c>
      <c r="K524" s="156">
        <f t="shared" si="336"/>
        <v>201557552</v>
      </c>
      <c r="L524" s="156">
        <f t="shared" si="343"/>
        <v>1543364</v>
      </c>
      <c r="M524" s="156">
        <f t="shared" si="343"/>
        <v>23442448</v>
      </c>
      <c r="N524" s="156">
        <f t="shared" si="341"/>
        <v>0</v>
      </c>
      <c r="O524" s="156">
        <f t="shared" si="343"/>
        <v>0</v>
      </c>
      <c r="P524" s="156">
        <f t="shared" si="343"/>
        <v>225000000</v>
      </c>
      <c r="Q524" s="156">
        <f t="shared" si="343"/>
        <v>201557552</v>
      </c>
      <c r="R524" s="156">
        <f t="shared" si="337"/>
        <v>0</v>
      </c>
      <c r="S524" s="156">
        <f t="shared" si="343"/>
        <v>23442448</v>
      </c>
      <c r="T524" s="367">
        <f t="shared" si="343"/>
        <v>0</v>
      </c>
      <c r="U524" s="246">
        <v>30203010101</v>
      </c>
      <c r="V524" s="385" t="s">
        <v>727</v>
      </c>
      <c r="W524" s="387">
        <v>15000000</v>
      </c>
      <c r="X524" s="387">
        <v>0</v>
      </c>
      <c r="Y524" s="387">
        <v>5500000</v>
      </c>
      <c r="Z524" s="387">
        <v>0</v>
      </c>
      <c r="AA524" s="387">
        <v>0</v>
      </c>
      <c r="AB524" s="387">
        <v>0</v>
      </c>
      <c r="AC524" s="387">
        <v>0</v>
      </c>
      <c r="AD524" s="387">
        <v>0</v>
      </c>
      <c r="AE524" s="387">
        <v>0</v>
      </c>
      <c r="AF524" s="387">
        <v>0</v>
      </c>
      <c r="AG524" s="387">
        <v>0</v>
      </c>
      <c r="AH524" s="387">
        <v>0</v>
      </c>
      <c r="AI524" s="387">
        <v>0</v>
      </c>
      <c r="AJ524" s="387">
        <v>0</v>
      </c>
      <c r="AK524" s="387">
        <v>0</v>
      </c>
      <c r="AL524" s="278"/>
      <c r="AM524" s="182"/>
      <c r="AN524" s="182"/>
      <c r="AO524" s="182"/>
      <c r="AP524" s="182"/>
      <c r="AR524" s="305">
        <v>30201030101</v>
      </c>
      <c r="AS524" s="297" t="s">
        <v>683</v>
      </c>
      <c r="AT524" s="333">
        <v>16000000</v>
      </c>
    </row>
    <row r="525" spans="1:48" x14ac:dyDescent="0.25">
      <c r="A525" s="249">
        <v>3020201</v>
      </c>
      <c r="B525" s="250" t="s">
        <v>717</v>
      </c>
      <c r="C525" s="156">
        <v>30379183</v>
      </c>
      <c r="D525" s="156">
        <f>+D526+D530</f>
        <v>300000000</v>
      </c>
      <c r="E525" s="156">
        <f>+E526+E530</f>
        <v>0</v>
      </c>
      <c r="F525" s="156">
        <f>+F526+F530</f>
        <v>75000000</v>
      </c>
      <c r="G525" s="156">
        <f>+G526+G530</f>
        <v>0</v>
      </c>
      <c r="H525" s="156">
        <f t="shared" si="335"/>
        <v>225000000</v>
      </c>
      <c r="I525" s="156">
        <f>+I526+I530</f>
        <v>15642448</v>
      </c>
      <c r="J525" s="156">
        <f>+J526+J530</f>
        <v>23442448</v>
      </c>
      <c r="K525" s="156">
        <f t="shared" si="336"/>
        <v>201557552</v>
      </c>
      <c r="L525" s="156">
        <f>+L526+L530</f>
        <v>1543364</v>
      </c>
      <c r="M525" s="156">
        <f>+M526+M530</f>
        <v>23442448</v>
      </c>
      <c r="N525" s="156">
        <f t="shared" si="341"/>
        <v>0</v>
      </c>
      <c r="O525" s="156">
        <f>+O526+O530</f>
        <v>0</v>
      </c>
      <c r="P525" s="156">
        <f>+P526+P530</f>
        <v>225000000</v>
      </c>
      <c r="Q525" s="156">
        <f>+Q526+Q530</f>
        <v>201557552</v>
      </c>
      <c r="R525" s="156">
        <f t="shared" si="337"/>
        <v>0</v>
      </c>
      <c r="S525" s="156">
        <f t="shared" ref="S525:AO559" si="344">+S526+S530</f>
        <v>23442448</v>
      </c>
      <c r="T525" s="367">
        <f t="shared" si="344"/>
        <v>0</v>
      </c>
      <c r="U525" s="246">
        <v>30203010103</v>
      </c>
      <c r="V525" s="385" t="s">
        <v>728</v>
      </c>
      <c r="W525" s="387">
        <v>80178281</v>
      </c>
      <c r="X525" s="387">
        <v>0</v>
      </c>
      <c r="Y525" s="387">
        <v>5500000</v>
      </c>
      <c r="Z525" s="387">
        <v>0</v>
      </c>
      <c r="AA525" s="387">
        <v>0</v>
      </c>
      <c r="AB525" s="387">
        <v>0</v>
      </c>
      <c r="AC525" s="387">
        <v>0</v>
      </c>
      <c r="AD525" s="387">
        <v>0</v>
      </c>
      <c r="AE525" s="387">
        <v>0</v>
      </c>
      <c r="AF525" s="387">
        <v>0</v>
      </c>
      <c r="AG525" s="387">
        <v>0</v>
      </c>
      <c r="AH525" s="387">
        <v>0</v>
      </c>
      <c r="AI525" s="387">
        <v>0</v>
      </c>
      <c r="AJ525" s="387">
        <v>0</v>
      </c>
      <c r="AK525" s="387">
        <v>0</v>
      </c>
      <c r="AL525" s="278"/>
      <c r="AM525" s="182"/>
      <c r="AN525" s="182"/>
      <c r="AO525" s="182"/>
      <c r="AP525" s="182"/>
      <c r="AR525" s="305"/>
      <c r="AS525" s="297"/>
      <c r="AT525" s="333"/>
      <c r="AU525" s="281"/>
    </row>
    <row r="526" spans="1:48" x14ac:dyDescent="0.25">
      <c r="A526" s="374">
        <v>302020101</v>
      </c>
      <c r="B526" s="375" t="s">
        <v>718</v>
      </c>
      <c r="C526" s="376">
        <v>30379183</v>
      </c>
      <c r="D526" s="376">
        <f>+D527+D529</f>
        <v>200000000</v>
      </c>
      <c r="E526" s="376">
        <f>+E527+E529</f>
        <v>0</v>
      </c>
      <c r="F526" s="376">
        <f>+F527+F529</f>
        <v>50000000</v>
      </c>
      <c r="G526" s="376">
        <f>+G527+G529</f>
        <v>0</v>
      </c>
      <c r="H526" s="376">
        <f t="shared" si="335"/>
        <v>150000000</v>
      </c>
      <c r="I526" s="376">
        <f>+I527+I529</f>
        <v>15098090</v>
      </c>
      <c r="J526" s="376">
        <f>+J527+J529</f>
        <v>22898090</v>
      </c>
      <c r="K526" s="376">
        <f t="shared" si="336"/>
        <v>127101910</v>
      </c>
      <c r="L526" s="376">
        <f>+L527+L529</f>
        <v>999006</v>
      </c>
      <c r="M526" s="376">
        <f>+M527+M529</f>
        <v>22898090</v>
      </c>
      <c r="N526" s="376">
        <f t="shared" si="341"/>
        <v>0</v>
      </c>
      <c r="O526" s="376">
        <f>+O527+O529</f>
        <v>0</v>
      </c>
      <c r="P526" s="376">
        <f>+P527+P529</f>
        <v>150000000</v>
      </c>
      <c r="Q526" s="376">
        <f>+Q527+Q529</f>
        <v>127101910</v>
      </c>
      <c r="R526" s="376">
        <f t="shared" si="337"/>
        <v>0</v>
      </c>
      <c r="S526" s="376">
        <f t="shared" ref="S526:AO560" si="345">+S527+S529</f>
        <v>22898090</v>
      </c>
      <c r="T526" s="366">
        <f t="shared" si="345"/>
        <v>0</v>
      </c>
      <c r="U526" s="246">
        <v>303</v>
      </c>
      <c r="V526" s="385" t="s">
        <v>729</v>
      </c>
      <c r="W526" s="387">
        <v>967500000</v>
      </c>
      <c r="X526" s="387">
        <v>0</v>
      </c>
      <c r="Y526" s="387">
        <v>5500000</v>
      </c>
      <c r="Z526" s="387">
        <v>0</v>
      </c>
      <c r="AA526" s="387">
        <v>0</v>
      </c>
      <c r="AB526" s="387">
        <v>0</v>
      </c>
      <c r="AC526" s="387">
        <v>0</v>
      </c>
      <c r="AD526" s="387">
        <v>0</v>
      </c>
      <c r="AE526" s="387">
        <v>0</v>
      </c>
      <c r="AF526" s="387">
        <v>0</v>
      </c>
      <c r="AG526" s="387">
        <v>0</v>
      </c>
      <c r="AH526" s="387">
        <v>0</v>
      </c>
      <c r="AI526" s="387">
        <v>0</v>
      </c>
      <c r="AJ526" s="387">
        <v>0</v>
      </c>
      <c r="AK526" s="387">
        <v>0</v>
      </c>
      <c r="AL526" s="278"/>
      <c r="AM526" s="182"/>
      <c r="AN526" s="182"/>
      <c r="AO526" s="182"/>
      <c r="AP526" s="182"/>
      <c r="AQ526" s="4"/>
      <c r="AR526" s="304">
        <v>30201030103</v>
      </c>
      <c r="AS526" s="297" t="s">
        <v>685</v>
      </c>
      <c r="AT526" s="333">
        <v>50000000</v>
      </c>
    </row>
    <row r="527" spans="1:48" x14ac:dyDescent="0.25">
      <c r="A527" s="377">
        <v>30202010101</v>
      </c>
      <c r="B527" s="184" t="s">
        <v>719</v>
      </c>
      <c r="C527" s="145">
        <v>16501279</v>
      </c>
      <c r="D527" s="145">
        <v>50000000</v>
      </c>
      <c r="E527" s="145">
        <v>0</v>
      </c>
      <c r="F527" s="145">
        <v>50000000</v>
      </c>
      <c r="G527" s="145">
        <v>0</v>
      </c>
      <c r="H527" s="145">
        <f t="shared" si="335"/>
        <v>0</v>
      </c>
      <c r="I527" s="145">
        <v>0</v>
      </c>
      <c r="J527" s="145">
        <v>0</v>
      </c>
      <c r="K527" s="145">
        <f t="shared" si="336"/>
        <v>0</v>
      </c>
      <c r="L527" s="145">
        <v>0</v>
      </c>
      <c r="M527" s="145">
        <v>0</v>
      </c>
      <c r="N527" s="145">
        <f t="shared" si="341"/>
        <v>0</v>
      </c>
      <c r="O527" s="145">
        <v>0</v>
      </c>
      <c r="P527" s="145">
        <v>0</v>
      </c>
      <c r="Q527" s="145">
        <f t="shared" si="342"/>
        <v>0</v>
      </c>
      <c r="R527" s="145">
        <f t="shared" si="337"/>
        <v>0</v>
      </c>
      <c r="S527" s="145">
        <f t="shared" si="338"/>
        <v>0</v>
      </c>
      <c r="U527" s="246">
        <v>30301</v>
      </c>
      <c r="V527" s="385" t="s">
        <v>730</v>
      </c>
      <c r="W527" s="387">
        <v>967500000</v>
      </c>
      <c r="X527" s="387">
        <v>0</v>
      </c>
      <c r="Y527" s="387">
        <v>710428089</v>
      </c>
      <c r="Z527" s="387">
        <v>0</v>
      </c>
      <c r="AA527" s="387">
        <v>0</v>
      </c>
      <c r="AB527" s="387">
        <v>0</v>
      </c>
      <c r="AC527" s="387">
        <v>251571911</v>
      </c>
      <c r="AD527" s="387">
        <v>251571911</v>
      </c>
      <c r="AE527" s="387">
        <v>0</v>
      </c>
      <c r="AF527" s="387">
        <v>24319085</v>
      </c>
      <c r="AG527" s="387">
        <v>227252826</v>
      </c>
      <c r="AH527" s="387">
        <v>251571911</v>
      </c>
      <c r="AI527" s="387">
        <v>0</v>
      </c>
      <c r="AJ527" s="387">
        <v>0</v>
      </c>
      <c r="AK527" s="387">
        <v>0</v>
      </c>
      <c r="AL527" s="10"/>
      <c r="AM527" s="10">
        <f t="shared" si="323"/>
        <v>0</v>
      </c>
      <c r="AN527" s="10">
        <f t="shared" si="323"/>
        <v>0</v>
      </c>
      <c r="AO527" s="10">
        <f t="shared" si="323"/>
        <v>0</v>
      </c>
      <c r="AP527" s="10"/>
      <c r="AR527" s="294">
        <v>302010302</v>
      </c>
      <c r="AS527" s="295" t="s">
        <v>686</v>
      </c>
      <c r="AT527" s="332">
        <f>+AT528+AT530</f>
        <v>47291867</v>
      </c>
      <c r="AU527" s="4"/>
    </row>
    <row r="528" spans="1:48" x14ac:dyDescent="0.25">
      <c r="A528" s="377"/>
      <c r="B528" s="184"/>
      <c r="C528" s="145">
        <v>13877904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281"/>
      <c r="U528" s="246">
        <v>3030101</v>
      </c>
      <c r="V528" s="385" t="s">
        <v>731</v>
      </c>
      <c r="W528" s="387">
        <v>5500000</v>
      </c>
      <c r="X528" s="387">
        <v>0</v>
      </c>
      <c r="Y528" s="387">
        <v>710428089</v>
      </c>
      <c r="Z528" s="387">
        <v>0</v>
      </c>
      <c r="AA528" s="387">
        <v>0</v>
      </c>
      <c r="AB528" s="387">
        <v>0</v>
      </c>
      <c r="AC528" s="387">
        <v>251571911</v>
      </c>
      <c r="AD528" s="387">
        <v>251571911</v>
      </c>
      <c r="AE528" s="387">
        <v>0</v>
      </c>
      <c r="AF528" s="387">
        <v>24319085</v>
      </c>
      <c r="AG528" s="387">
        <v>227252826</v>
      </c>
      <c r="AH528" s="387">
        <v>251571911</v>
      </c>
      <c r="AI528" s="387">
        <v>0</v>
      </c>
      <c r="AJ528" s="387">
        <v>0</v>
      </c>
      <c r="AK528" s="387">
        <v>0</v>
      </c>
      <c r="AL528" s="278"/>
      <c r="AM528" s="182"/>
      <c r="AN528" s="182"/>
      <c r="AO528" s="182"/>
      <c r="AP528" s="182"/>
      <c r="AR528" s="305">
        <v>30201030201</v>
      </c>
      <c r="AS528" s="297" t="s">
        <v>687</v>
      </c>
      <c r="AT528" s="333">
        <v>732600</v>
      </c>
      <c r="AU528" s="4"/>
    </row>
    <row r="529" spans="1:48" x14ac:dyDescent="0.25">
      <c r="A529" s="373">
        <v>30202010103</v>
      </c>
      <c r="B529" s="184" t="s">
        <v>720</v>
      </c>
      <c r="C529" s="145"/>
      <c r="D529" s="145">
        <v>150000000</v>
      </c>
      <c r="E529" s="145">
        <v>0</v>
      </c>
      <c r="F529" s="145">
        <v>0</v>
      </c>
      <c r="G529" s="145">
        <v>0</v>
      </c>
      <c r="H529" s="145">
        <f t="shared" si="335"/>
        <v>150000000</v>
      </c>
      <c r="I529" s="145">
        <v>15098090</v>
      </c>
      <c r="J529" s="145">
        <v>22898090</v>
      </c>
      <c r="K529" s="145">
        <f t="shared" si="336"/>
        <v>127101910</v>
      </c>
      <c r="L529" s="145">
        <v>999006</v>
      </c>
      <c r="M529" s="145">
        <v>22898090</v>
      </c>
      <c r="N529" s="145">
        <f t="shared" si="341"/>
        <v>0</v>
      </c>
      <c r="O529" s="145">
        <v>0</v>
      </c>
      <c r="P529" s="145">
        <v>150000000</v>
      </c>
      <c r="Q529" s="145">
        <f t="shared" si="342"/>
        <v>127101910</v>
      </c>
      <c r="R529" s="145">
        <f t="shared" si="337"/>
        <v>0</v>
      </c>
      <c r="S529" s="145">
        <f t="shared" si="338"/>
        <v>22898090</v>
      </c>
      <c r="U529" s="246">
        <v>303010101</v>
      </c>
      <c r="V529" s="385" t="s">
        <v>732</v>
      </c>
      <c r="W529" s="387">
        <v>5500000</v>
      </c>
      <c r="X529" s="387">
        <v>0</v>
      </c>
      <c r="Y529" s="387">
        <v>10000000</v>
      </c>
      <c r="Z529" s="387">
        <v>0</v>
      </c>
      <c r="AA529" s="387">
        <v>0</v>
      </c>
      <c r="AB529" s="387">
        <v>0</v>
      </c>
      <c r="AC529" s="387">
        <v>0</v>
      </c>
      <c r="AD529" s="387">
        <v>0</v>
      </c>
      <c r="AE529" s="387">
        <v>0</v>
      </c>
      <c r="AF529" s="387">
        <v>0</v>
      </c>
      <c r="AG529" s="387">
        <v>0</v>
      </c>
      <c r="AH529" s="387">
        <v>0</v>
      </c>
      <c r="AI529" s="387">
        <v>0</v>
      </c>
      <c r="AJ529" s="387">
        <v>0</v>
      </c>
      <c r="AK529" s="387">
        <v>0</v>
      </c>
      <c r="AL529" s="278"/>
      <c r="AM529" s="182"/>
      <c r="AN529" s="182"/>
      <c r="AO529" s="182"/>
      <c r="AP529" s="182"/>
      <c r="AR529" s="305"/>
      <c r="AS529" s="297"/>
      <c r="AT529" s="333"/>
      <c r="AU529" s="4"/>
    </row>
    <row r="530" spans="1:48" x14ac:dyDescent="0.25">
      <c r="A530" s="374">
        <v>302020102</v>
      </c>
      <c r="B530" s="375" t="s">
        <v>721</v>
      </c>
      <c r="C530" s="376">
        <v>0</v>
      </c>
      <c r="D530" s="376">
        <f>+D531+D532</f>
        <v>100000000</v>
      </c>
      <c r="E530" s="376">
        <f t="shared" ref="E530:AO564" si="346">+E531+E532</f>
        <v>0</v>
      </c>
      <c r="F530" s="376">
        <f t="shared" si="346"/>
        <v>25000000</v>
      </c>
      <c r="G530" s="376">
        <f t="shared" si="346"/>
        <v>0</v>
      </c>
      <c r="H530" s="376">
        <f t="shared" si="335"/>
        <v>75000000</v>
      </c>
      <c r="I530" s="376">
        <f t="shared" si="346"/>
        <v>544358</v>
      </c>
      <c r="J530" s="376">
        <f t="shared" si="346"/>
        <v>544358</v>
      </c>
      <c r="K530" s="376">
        <f t="shared" si="336"/>
        <v>74455642</v>
      </c>
      <c r="L530" s="376">
        <f t="shared" si="346"/>
        <v>544358</v>
      </c>
      <c r="M530" s="376">
        <f t="shared" si="346"/>
        <v>544358</v>
      </c>
      <c r="N530" s="376">
        <f t="shared" si="341"/>
        <v>0</v>
      </c>
      <c r="O530" s="376">
        <f t="shared" si="346"/>
        <v>0</v>
      </c>
      <c r="P530" s="376">
        <f t="shared" si="346"/>
        <v>75000000</v>
      </c>
      <c r="Q530" s="376">
        <f t="shared" si="346"/>
        <v>74455642</v>
      </c>
      <c r="R530" s="376">
        <f t="shared" si="337"/>
        <v>0</v>
      </c>
      <c r="S530" s="376">
        <f t="shared" si="346"/>
        <v>544358</v>
      </c>
      <c r="T530" s="366">
        <f t="shared" si="346"/>
        <v>0</v>
      </c>
      <c r="U530" s="246">
        <v>30301010101</v>
      </c>
      <c r="V530" s="385" t="s">
        <v>733</v>
      </c>
      <c r="W530" s="387">
        <v>5500000</v>
      </c>
      <c r="X530" s="387">
        <v>0</v>
      </c>
      <c r="Y530" s="387">
        <v>10000000</v>
      </c>
      <c r="Z530" s="387">
        <v>0</v>
      </c>
      <c r="AA530" s="387">
        <v>0</v>
      </c>
      <c r="AB530" s="387">
        <v>0</v>
      </c>
      <c r="AC530" s="387">
        <v>0</v>
      </c>
      <c r="AD530" s="387">
        <v>0</v>
      </c>
      <c r="AE530" s="387">
        <v>0</v>
      </c>
      <c r="AF530" s="387">
        <v>0</v>
      </c>
      <c r="AG530" s="387">
        <v>0</v>
      </c>
      <c r="AH530" s="387">
        <v>0</v>
      </c>
      <c r="AI530" s="387">
        <v>0</v>
      </c>
      <c r="AJ530" s="387">
        <v>0</v>
      </c>
      <c r="AK530" s="387">
        <v>0</v>
      </c>
      <c r="AL530" s="278"/>
      <c r="AM530" s="182"/>
      <c r="AN530" s="182"/>
      <c r="AO530" s="182"/>
      <c r="AP530" s="182"/>
      <c r="AQ530" s="4"/>
      <c r="AR530" s="304">
        <v>30201030203</v>
      </c>
      <c r="AS530" s="297" t="s">
        <v>689</v>
      </c>
      <c r="AT530" s="333">
        <v>46559267</v>
      </c>
    </row>
    <row r="531" spans="1:48" x14ac:dyDescent="0.25">
      <c r="A531" s="377">
        <v>30202010201</v>
      </c>
      <c r="B531" s="184" t="s">
        <v>722</v>
      </c>
      <c r="C531" s="145">
        <v>0</v>
      </c>
      <c r="D531" s="145">
        <v>25000000</v>
      </c>
      <c r="E531" s="145">
        <v>0</v>
      </c>
      <c r="F531" s="145">
        <v>25000000</v>
      </c>
      <c r="G531" s="145">
        <v>0</v>
      </c>
      <c r="H531" s="145">
        <f t="shared" si="335"/>
        <v>0</v>
      </c>
      <c r="I531" s="145">
        <v>0</v>
      </c>
      <c r="J531" s="145">
        <v>0</v>
      </c>
      <c r="K531" s="145">
        <f t="shared" si="336"/>
        <v>0</v>
      </c>
      <c r="L531" s="145">
        <v>0</v>
      </c>
      <c r="M531" s="145">
        <v>0</v>
      </c>
      <c r="N531" s="145">
        <f t="shared" si="341"/>
        <v>0</v>
      </c>
      <c r="O531" s="145">
        <v>0</v>
      </c>
      <c r="P531" s="145">
        <v>0</v>
      </c>
      <c r="Q531" s="145">
        <f t="shared" si="342"/>
        <v>0</v>
      </c>
      <c r="R531" s="145">
        <f t="shared" si="337"/>
        <v>0</v>
      </c>
      <c r="S531" s="145">
        <f t="shared" si="338"/>
        <v>0</v>
      </c>
      <c r="U531" s="246">
        <v>3030102</v>
      </c>
      <c r="V531" s="385" t="s">
        <v>734</v>
      </c>
      <c r="W531" s="387">
        <v>962000000</v>
      </c>
      <c r="X531" s="387">
        <v>0</v>
      </c>
      <c r="Y531" s="387">
        <v>690428089</v>
      </c>
      <c r="Z531" s="387">
        <v>0</v>
      </c>
      <c r="AA531" s="387">
        <v>0</v>
      </c>
      <c r="AB531" s="387">
        <v>0</v>
      </c>
      <c r="AC531" s="387">
        <v>251571911</v>
      </c>
      <c r="AD531" s="387">
        <v>251571911</v>
      </c>
      <c r="AE531" s="387">
        <v>0</v>
      </c>
      <c r="AF531" s="387">
        <v>24319085</v>
      </c>
      <c r="AG531" s="387">
        <v>227252826</v>
      </c>
      <c r="AH531" s="387">
        <v>251571911</v>
      </c>
      <c r="AI531" s="387">
        <v>0</v>
      </c>
      <c r="AJ531" s="387">
        <v>0</v>
      </c>
      <c r="AK531" s="387">
        <v>0</v>
      </c>
      <c r="AL531" s="10"/>
      <c r="AM531" s="10">
        <f t="shared" si="325"/>
        <v>0</v>
      </c>
      <c r="AN531" s="10">
        <f t="shared" si="325"/>
        <v>0</v>
      </c>
      <c r="AO531" s="10">
        <f t="shared" si="325"/>
        <v>0</v>
      </c>
      <c r="AP531" s="10"/>
      <c r="AR531" s="305">
        <v>302010303</v>
      </c>
      <c r="AS531" s="297" t="s">
        <v>691</v>
      </c>
      <c r="AT531" s="333">
        <v>2077065</v>
      </c>
    </row>
    <row r="532" spans="1:48" x14ac:dyDescent="0.25">
      <c r="A532" s="373">
        <v>30202010203</v>
      </c>
      <c r="B532" s="184" t="s">
        <v>723</v>
      </c>
      <c r="C532" s="145"/>
      <c r="D532" s="145">
        <v>75000000</v>
      </c>
      <c r="E532" s="145">
        <v>0</v>
      </c>
      <c r="F532" s="145">
        <v>0</v>
      </c>
      <c r="G532" s="145">
        <v>0</v>
      </c>
      <c r="H532" s="145">
        <f t="shared" si="335"/>
        <v>75000000</v>
      </c>
      <c r="I532" s="145">
        <v>544358</v>
      </c>
      <c r="J532" s="145">
        <v>544358</v>
      </c>
      <c r="K532" s="145">
        <f t="shared" si="336"/>
        <v>74455642</v>
      </c>
      <c r="L532" s="145">
        <v>544358</v>
      </c>
      <c r="M532" s="145">
        <v>544358</v>
      </c>
      <c r="N532" s="145">
        <f t="shared" si="341"/>
        <v>0</v>
      </c>
      <c r="O532" s="145">
        <v>0</v>
      </c>
      <c r="P532" s="145">
        <v>75000000</v>
      </c>
      <c r="Q532" s="145">
        <f t="shared" si="342"/>
        <v>74455642</v>
      </c>
      <c r="R532" s="145">
        <f t="shared" si="337"/>
        <v>0</v>
      </c>
      <c r="S532" s="145">
        <f t="shared" si="338"/>
        <v>544358</v>
      </c>
      <c r="U532" s="246">
        <v>303010201</v>
      </c>
      <c r="V532" s="385" t="s">
        <v>735</v>
      </c>
      <c r="W532" s="387">
        <v>962000000</v>
      </c>
      <c r="X532" s="387">
        <v>500000000</v>
      </c>
      <c r="Y532" s="387">
        <v>4687149382.7999992</v>
      </c>
      <c r="Z532" s="387">
        <v>0</v>
      </c>
      <c r="AA532" s="387">
        <v>0</v>
      </c>
      <c r="AB532" s="387">
        <v>3865000000</v>
      </c>
      <c r="AC532" s="387">
        <v>3743839929.3000011</v>
      </c>
      <c r="AD532" s="387">
        <v>1756911862.8</v>
      </c>
      <c r="AE532" s="387">
        <v>1986928066.5000012</v>
      </c>
      <c r="AF532" s="387">
        <v>342263815</v>
      </c>
      <c r="AG532" s="387">
        <v>1414648047.8</v>
      </c>
      <c r="AH532" s="387">
        <v>3743839929.3000002</v>
      </c>
      <c r="AI532" s="387">
        <v>1986928066.5000002</v>
      </c>
      <c r="AJ532" s="387">
        <v>9.5367431640625E-7</v>
      </c>
      <c r="AK532" s="387">
        <v>0</v>
      </c>
      <c r="AL532" s="278"/>
      <c r="AM532" s="182"/>
      <c r="AN532" s="182"/>
      <c r="AO532" s="182"/>
      <c r="AP532" s="182"/>
      <c r="AR532" s="305"/>
      <c r="AS532" s="297"/>
      <c r="AT532" s="333"/>
      <c r="AU532" s="281"/>
    </row>
    <row r="533" spans="1:48" x14ac:dyDescent="0.25">
      <c r="A533" s="249">
        <v>30203</v>
      </c>
      <c r="B533" s="250" t="s">
        <v>724</v>
      </c>
      <c r="C533" s="156">
        <v>519476909.35000002</v>
      </c>
      <c r="D533" s="156">
        <f>+D534</f>
        <v>95178281</v>
      </c>
      <c r="E533" s="156">
        <f t="shared" ref="E533:AO568" si="347">+E534</f>
        <v>0</v>
      </c>
      <c r="F533" s="156">
        <f t="shared" si="347"/>
        <v>63178281</v>
      </c>
      <c r="G533" s="156">
        <f t="shared" si="347"/>
        <v>0</v>
      </c>
      <c r="H533" s="156">
        <f t="shared" si="335"/>
        <v>32000000</v>
      </c>
      <c r="I533" s="156">
        <f t="shared" si="347"/>
        <v>0</v>
      </c>
      <c r="J533" s="156">
        <f t="shared" si="347"/>
        <v>32000000</v>
      </c>
      <c r="K533" s="156">
        <f t="shared" si="336"/>
        <v>0</v>
      </c>
      <c r="L533" s="156">
        <f t="shared" si="347"/>
        <v>4000000</v>
      </c>
      <c r="M533" s="156">
        <f t="shared" si="347"/>
        <v>8000000</v>
      </c>
      <c r="N533" s="156">
        <f t="shared" si="341"/>
        <v>24000000</v>
      </c>
      <c r="O533" s="156">
        <f t="shared" si="347"/>
        <v>0</v>
      </c>
      <c r="P533" s="156">
        <f t="shared" si="347"/>
        <v>32000000</v>
      </c>
      <c r="Q533" s="156">
        <f t="shared" si="347"/>
        <v>0</v>
      </c>
      <c r="R533" s="156">
        <f t="shared" si="337"/>
        <v>0</v>
      </c>
      <c r="S533" s="156">
        <f t="shared" si="347"/>
        <v>8000000</v>
      </c>
      <c r="T533" s="367">
        <f t="shared" si="347"/>
        <v>0</v>
      </c>
      <c r="U533" s="246">
        <v>30301020101</v>
      </c>
      <c r="V533" s="385" t="s">
        <v>736</v>
      </c>
      <c r="W533" s="387">
        <v>10000000</v>
      </c>
      <c r="X533" s="387">
        <v>500000000</v>
      </c>
      <c r="Y533" s="387">
        <v>4198249382.7999997</v>
      </c>
      <c r="Z533" s="387">
        <v>0</v>
      </c>
      <c r="AA533" s="387">
        <v>0</v>
      </c>
      <c r="AB533" s="387">
        <v>3865000000</v>
      </c>
      <c r="AC533" s="387">
        <v>3686839929.3000007</v>
      </c>
      <c r="AD533" s="387">
        <v>1699911862.8</v>
      </c>
      <c r="AE533" s="387">
        <v>1986928066.5000007</v>
      </c>
      <c r="AF533" s="387">
        <v>285263815</v>
      </c>
      <c r="AG533" s="387">
        <v>1414648047.8</v>
      </c>
      <c r="AH533" s="387">
        <v>3686839929.3000002</v>
      </c>
      <c r="AI533" s="387">
        <v>1986928066.5000002</v>
      </c>
      <c r="AJ533" s="387">
        <v>4.76837158203125E-7</v>
      </c>
      <c r="AK533" s="387">
        <v>0</v>
      </c>
      <c r="AL533" s="278"/>
      <c r="AM533" s="182"/>
      <c r="AN533" s="182"/>
      <c r="AO533" s="182"/>
      <c r="AP533" s="182"/>
      <c r="AR533" s="305"/>
      <c r="AS533" s="297"/>
      <c r="AT533" s="333"/>
      <c r="AU533" s="281"/>
    </row>
    <row r="534" spans="1:48" s="245" customFormat="1" x14ac:dyDescent="0.25">
      <c r="A534" s="249">
        <v>3020301</v>
      </c>
      <c r="B534" s="250" t="s">
        <v>725</v>
      </c>
      <c r="C534" s="156">
        <v>10099075</v>
      </c>
      <c r="D534" s="156">
        <f>+D535</f>
        <v>95178281</v>
      </c>
      <c r="E534" s="156">
        <f t="shared" si="347"/>
        <v>0</v>
      </c>
      <c r="F534" s="156">
        <f t="shared" si="347"/>
        <v>63178281</v>
      </c>
      <c r="G534" s="156">
        <f t="shared" si="347"/>
        <v>0</v>
      </c>
      <c r="H534" s="156">
        <f t="shared" si="335"/>
        <v>32000000</v>
      </c>
      <c r="I534" s="156">
        <f t="shared" si="347"/>
        <v>0</v>
      </c>
      <c r="J534" s="156">
        <f t="shared" si="347"/>
        <v>32000000</v>
      </c>
      <c r="K534" s="156">
        <f t="shared" si="336"/>
        <v>0</v>
      </c>
      <c r="L534" s="156">
        <f t="shared" si="347"/>
        <v>4000000</v>
      </c>
      <c r="M534" s="156">
        <f t="shared" si="347"/>
        <v>8000000</v>
      </c>
      <c r="N534" s="156">
        <f t="shared" si="341"/>
        <v>24000000</v>
      </c>
      <c r="O534" s="156">
        <f t="shared" si="347"/>
        <v>0</v>
      </c>
      <c r="P534" s="156">
        <f t="shared" si="347"/>
        <v>32000000</v>
      </c>
      <c r="Q534" s="156">
        <f t="shared" si="347"/>
        <v>0</v>
      </c>
      <c r="R534" s="156">
        <f t="shared" si="337"/>
        <v>0</v>
      </c>
      <c r="S534" s="156">
        <f t="shared" si="347"/>
        <v>8000000</v>
      </c>
      <c r="T534" s="367">
        <f t="shared" si="347"/>
        <v>0</v>
      </c>
      <c r="U534" s="246">
        <v>30301020102</v>
      </c>
      <c r="V534" s="385" t="s">
        <v>737</v>
      </c>
      <c r="W534" s="387">
        <v>10000000</v>
      </c>
      <c r="X534" s="387">
        <v>500000000</v>
      </c>
      <c r="Y534" s="387">
        <v>4198249382.7999997</v>
      </c>
      <c r="Z534" s="387">
        <v>0</v>
      </c>
      <c r="AA534" s="387">
        <v>0</v>
      </c>
      <c r="AB534" s="387">
        <v>3865000000</v>
      </c>
      <c r="AC534" s="387">
        <v>3686839929.3000007</v>
      </c>
      <c r="AD534" s="387">
        <v>1699911862.8</v>
      </c>
      <c r="AE534" s="387">
        <v>1986928066.5000007</v>
      </c>
      <c r="AF534" s="387">
        <v>285263815</v>
      </c>
      <c r="AG534" s="387">
        <v>1414648047.8</v>
      </c>
      <c r="AH534" s="387">
        <v>3686839929.3000002</v>
      </c>
      <c r="AI534" s="387">
        <v>1986928066.5000002</v>
      </c>
      <c r="AJ534" s="387">
        <v>4.76837158203125E-7</v>
      </c>
      <c r="AK534" s="387">
        <v>0</v>
      </c>
      <c r="AL534" s="278"/>
      <c r="AM534" s="182"/>
      <c r="AN534" s="182"/>
      <c r="AO534" s="182"/>
      <c r="AP534" s="182"/>
      <c r="AQ534" s="4"/>
      <c r="AR534" s="305"/>
      <c r="AS534" s="297"/>
      <c r="AT534" s="333"/>
      <c r="AU534" s="281"/>
      <c r="AV534"/>
    </row>
    <row r="535" spans="1:48" s="245" customFormat="1" x14ac:dyDescent="0.25">
      <c r="A535" s="374">
        <v>302030101</v>
      </c>
      <c r="B535" s="375" t="s">
        <v>726</v>
      </c>
      <c r="C535" s="376">
        <v>10099075</v>
      </c>
      <c r="D535" s="376">
        <f>+D536+D537</f>
        <v>95178281</v>
      </c>
      <c r="E535" s="376">
        <f t="shared" ref="E535:AO569" si="348">+E536+E537</f>
        <v>0</v>
      </c>
      <c r="F535" s="376">
        <f t="shared" si="348"/>
        <v>63178281</v>
      </c>
      <c r="G535" s="376">
        <f t="shared" si="348"/>
        <v>0</v>
      </c>
      <c r="H535" s="376">
        <f t="shared" si="335"/>
        <v>32000000</v>
      </c>
      <c r="I535" s="376">
        <f t="shared" si="348"/>
        <v>0</v>
      </c>
      <c r="J535" s="376">
        <f t="shared" si="348"/>
        <v>32000000</v>
      </c>
      <c r="K535" s="376">
        <f t="shared" si="336"/>
        <v>0</v>
      </c>
      <c r="L535" s="376">
        <f t="shared" si="348"/>
        <v>4000000</v>
      </c>
      <c r="M535" s="376">
        <f t="shared" si="348"/>
        <v>8000000</v>
      </c>
      <c r="N535" s="376">
        <f t="shared" si="341"/>
        <v>24000000</v>
      </c>
      <c r="O535" s="376">
        <f t="shared" si="348"/>
        <v>0</v>
      </c>
      <c r="P535" s="376">
        <f t="shared" si="348"/>
        <v>32000000</v>
      </c>
      <c r="Q535" s="376">
        <f t="shared" si="348"/>
        <v>0</v>
      </c>
      <c r="R535" s="376">
        <f t="shared" si="337"/>
        <v>0</v>
      </c>
      <c r="S535" s="376">
        <f t="shared" si="348"/>
        <v>8000000</v>
      </c>
      <c r="T535" s="366">
        <f t="shared" si="348"/>
        <v>0</v>
      </c>
      <c r="U535" s="246">
        <v>30301020103</v>
      </c>
      <c r="V535" s="385" t="s">
        <v>738</v>
      </c>
      <c r="W535" s="387">
        <v>942000000</v>
      </c>
      <c r="X535" s="387">
        <v>0</v>
      </c>
      <c r="Y535" s="387">
        <v>15000000</v>
      </c>
      <c r="Z535" s="387">
        <v>0</v>
      </c>
      <c r="AA535" s="387">
        <v>0</v>
      </c>
      <c r="AB535" s="387">
        <v>0</v>
      </c>
      <c r="AC535" s="387">
        <v>0</v>
      </c>
      <c r="AD535" s="387">
        <v>0</v>
      </c>
      <c r="AE535" s="387">
        <v>0</v>
      </c>
      <c r="AF535" s="387">
        <v>0</v>
      </c>
      <c r="AG535" s="387">
        <v>0</v>
      </c>
      <c r="AH535" s="387">
        <v>0</v>
      </c>
      <c r="AI535" s="387">
        <v>0</v>
      </c>
      <c r="AJ535" s="387">
        <v>0</v>
      </c>
      <c r="AK535" s="387">
        <v>0</v>
      </c>
      <c r="AL535" s="10"/>
      <c r="AM535" s="10">
        <f t="shared" si="327"/>
        <v>0</v>
      </c>
      <c r="AN535" s="10">
        <f t="shared" si="327"/>
        <v>0</v>
      </c>
      <c r="AO535" s="10">
        <f t="shared" si="327"/>
        <v>0</v>
      </c>
      <c r="AP535" s="10"/>
      <c r="AQ535"/>
      <c r="AR535" s="294">
        <v>302010304</v>
      </c>
      <c r="AS535" s="295" t="s">
        <v>694</v>
      </c>
      <c r="AT535" s="332">
        <f t="shared" ref="AT535" si="349">+AT538</f>
        <v>9500000</v>
      </c>
      <c r="AU535"/>
    </row>
    <row r="536" spans="1:48" s="281" customFormat="1" x14ac:dyDescent="0.25">
      <c r="A536" s="377">
        <v>30203010101</v>
      </c>
      <c r="B536" s="184" t="s">
        <v>727</v>
      </c>
      <c r="C536" s="145">
        <v>10099075</v>
      </c>
      <c r="D536" s="145">
        <v>15000000</v>
      </c>
      <c r="E536" s="145">
        <v>0</v>
      </c>
      <c r="F536" s="145">
        <v>15000000</v>
      </c>
      <c r="G536" s="145">
        <v>0</v>
      </c>
      <c r="H536" s="145">
        <f t="shared" si="335"/>
        <v>0</v>
      </c>
      <c r="I536" s="145">
        <v>0</v>
      </c>
      <c r="J536" s="145">
        <v>0</v>
      </c>
      <c r="K536" s="145">
        <f t="shared" si="336"/>
        <v>0</v>
      </c>
      <c r="L536" s="145">
        <v>0</v>
      </c>
      <c r="M536" s="145">
        <v>0</v>
      </c>
      <c r="N536" s="145">
        <f t="shared" si="341"/>
        <v>0</v>
      </c>
      <c r="O536" s="145">
        <v>0</v>
      </c>
      <c r="P536" s="145">
        <v>0</v>
      </c>
      <c r="Q536" s="145">
        <f t="shared" si="342"/>
        <v>0</v>
      </c>
      <c r="R536" s="145">
        <f t="shared" si="337"/>
        <v>0</v>
      </c>
      <c r="S536" s="145">
        <f t="shared" si="338"/>
        <v>0</v>
      </c>
      <c r="T536"/>
      <c r="U536" s="246">
        <v>304</v>
      </c>
      <c r="V536" s="385" t="s">
        <v>739</v>
      </c>
      <c r="W536" s="387">
        <v>4065989312.0999999</v>
      </c>
      <c r="X536" s="387">
        <v>0</v>
      </c>
      <c r="Y536" s="387">
        <v>10000000</v>
      </c>
      <c r="Z536" s="387">
        <v>0</v>
      </c>
      <c r="AA536" s="387">
        <v>0</v>
      </c>
      <c r="AB536" s="387">
        <v>0</v>
      </c>
      <c r="AC536" s="387">
        <v>0</v>
      </c>
      <c r="AD536" s="387">
        <v>0</v>
      </c>
      <c r="AE536" s="387">
        <v>0</v>
      </c>
      <c r="AF536" s="387">
        <v>0</v>
      </c>
      <c r="AG536" s="387">
        <v>0</v>
      </c>
      <c r="AH536" s="387">
        <v>0</v>
      </c>
      <c r="AI536" s="387">
        <v>0</v>
      </c>
      <c r="AJ536" s="387">
        <v>0</v>
      </c>
      <c r="AK536" s="387">
        <v>0</v>
      </c>
      <c r="AL536" s="278"/>
      <c r="AM536" s="182"/>
      <c r="AN536" s="182"/>
      <c r="AO536" s="182"/>
      <c r="AP536" s="182"/>
      <c r="AQ536"/>
      <c r="AR536" s="294"/>
      <c r="AS536" s="295"/>
      <c r="AT536" s="332"/>
    </row>
    <row r="537" spans="1:48" x14ac:dyDescent="0.25">
      <c r="A537" s="373">
        <v>30203010103</v>
      </c>
      <c r="B537" s="184" t="s">
        <v>728</v>
      </c>
      <c r="C537" s="145"/>
      <c r="D537" s="145">
        <v>80178281</v>
      </c>
      <c r="E537" s="145">
        <v>0</v>
      </c>
      <c r="F537" s="145">
        <v>48178281</v>
      </c>
      <c r="G537" s="145">
        <v>0</v>
      </c>
      <c r="H537" s="145">
        <f t="shared" si="335"/>
        <v>32000000</v>
      </c>
      <c r="I537" s="145">
        <v>0</v>
      </c>
      <c r="J537" s="145">
        <v>32000000</v>
      </c>
      <c r="K537" s="145">
        <f t="shared" si="336"/>
        <v>0</v>
      </c>
      <c r="L537" s="145">
        <v>4000000</v>
      </c>
      <c r="M537" s="145">
        <v>8000000</v>
      </c>
      <c r="N537" s="145">
        <f t="shared" si="341"/>
        <v>24000000</v>
      </c>
      <c r="O537" s="145">
        <v>0</v>
      </c>
      <c r="P537" s="145">
        <v>32000000</v>
      </c>
      <c r="Q537" s="145">
        <f t="shared" si="342"/>
        <v>0</v>
      </c>
      <c r="R537" s="145">
        <f t="shared" si="337"/>
        <v>0</v>
      </c>
      <c r="S537" s="145">
        <f t="shared" si="338"/>
        <v>8000000</v>
      </c>
      <c r="U537" s="246">
        <v>30401</v>
      </c>
      <c r="V537" s="385" t="s">
        <v>740</v>
      </c>
      <c r="W537" s="387">
        <v>3520089312.0999999</v>
      </c>
      <c r="X537" s="387">
        <v>0</v>
      </c>
      <c r="Y537" s="387">
        <v>5000000</v>
      </c>
      <c r="Z537" s="387">
        <v>0</v>
      </c>
      <c r="AA537" s="387">
        <v>0</v>
      </c>
      <c r="AB537" s="387">
        <v>0</v>
      </c>
      <c r="AC537" s="387">
        <v>0</v>
      </c>
      <c r="AD537" s="387">
        <v>0</v>
      </c>
      <c r="AE537" s="387">
        <v>0</v>
      </c>
      <c r="AF537" s="387">
        <v>0</v>
      </c>
      <c r="AG537" s="387">
        <v>0</v>
      </c>
      <c r="AH537" s="387">
        <v>0</v>
      </c>
      <c r="AI537" s="387">
        <v>0</v>
      </c>
      <c r="AJ537" s="387">
        <v>0</v>
      </c>
      <c r="AK537" s="387">
        <v>0</v>
      </c>
      <c r="AL537" s="278"/>
      <c r="AM537" s="182"/>
      <c r="AN537" s="182"/>
      <c r="AO537" s="182"/>
      <c r="AP537" s="182"/>
      <c r="AR537" s="294"/>
      <c r="AS537" s="295"/>
      <c r="AT537" s="332"/>
      <c r="AU537" s="281"/>
    </row>
    <row r="538" spans="1:48" x14ac:dyDescent="0.25">
      <c r="A538" s="249">
        <v>3020302</v>
      </c>
      <c r="B538" s="250" t="s">
        <v>1768</v>
      </c>
      <c r="C538" s="156">
        <v>509377834.35000002</v>
      </c>
      <c r="D538" s="156"/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367"/>
      <c r="U538" s="246">
        <v>3040101</v>
      </c>
      <c r="V538" s="385" t="s">
        <v>741</v>
      </c>
      <c r="W538" s="387">
        <v>3520089312.0999999</v>
      </c>
      <c r="X538" s="387">
        <v>0</v>
      </c>
      <c r="Y538" s="387">
        <v>238738740</v>
      </c>
      <c r="Z538" s="387">
        <v>0</v>
      </c>
      <c r="AA538" s="387">
        <v>0</v>
      </c>
      <c r="AB538" s="387">
        <v>500000000</v>
      </c>
      <c r="AC538" s="387">
        <v>441261260</v>
      </c>
      <c r="AD538" s="387">
        <v>358761260</v>
      </c>
      <c r="AE538" s="387">
        <v>82500000</v>
      </c>
      <c r="AF538" s="387">
        <v>14095564</v>
      </c>
      <c r="AG538" s="387">
        <v>344665696</v>
      </c>
      <c r="AH538" s="387">
        <v>441261260</v>
      </c>
      <c r="AI538" s="387">
        <v>82500000</v>
      </c>
      <c r="AJ538" s="387">
        <v>0</v>
      </c>
      <c r="AK538" s="387">
        <v>0</v>
      </c>
      <c r="AL538" s="278"/>
      <c r="AM538" s="182"/>
      <c r="AN538" s="182"/>
      <c r="AO538" s="182"/>
      <c r="AP538" s="182"/>
      <c r="AQ538" s="4"/>
      <c r="AR538" s="304">
        <v>30201030403</v>
      </c>
      <c r="AS538" s="297" t="s">
        <v>1765</v>
      </c>
      <c r="AT538" s="333">
        <v>9500000</v>
      </c>
      <c r="AU538" s="4"/>
    </row>
    <row r="539" spans="1:48" x14ac:dyDescent="0.25">
      <c r="A539" s="373">
        <v>302030203</v>
      </c>
      <c r="B539" s="184" t="s">
        <v>1769</v>
      </c>
      <c r="C539" s="145">
        <v>509377834.35000002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281"/>
      <c r="U539" s="246">
        <v>304010101</v>
      </c>
      <c r="V539" s="385" t="s">
        <v>742</v>
      </c>
      <c r="W539" s="387">
        <v>15000000</v>
      </c>
      <c r="X539" s="387">
        <v>0</v>
      </c>
      <c r="Y539" s="387">
        <v>100000000</v>
      </c>
      <c r="Z539" s="387">
        <v>0</v>
      </c>
      <c r="AA539" s="387">
        <v>0</v>
      </c>
      <c r="AB539" s="387">
        <v>0</v>
      </c>
      <c r="AC539" s="387">
        <v>0</v>
      </c>
      <c r="AD539" s="387">
        <v>0</v>
      </c>
      <c r="AE539" s="387">
        <v>0</v>
      </c>
      <c r="AF539" s="387">
        <v>0</v>
      </c>
      <c r="AG539" s="387">
        <v>0</v>
      </c>
      <c r="AH539" s="387">
        <v>0</v>
      </c>
      <c r="AI539" s="387">
        <v>0</v>
      </c>
      <c r="AJ539" s="387">
        <v>0</v>
      </c>
      <c r="AK539" s="387">
        <v>0</v>
      </c>
      <c r="AL539" s="10"/>
      <c r="AM539" s="10">
        <f t="shared" si="329"/>
        <v>0</v>
      </c>
      <c r="AN539" s="10">
        <f t="shared" si="329"/>
        <v>0</v>
      </c>
      <c r="AO539" s="10">
        <f t="shared" si="329"/>
        <v>0</v>
      </c>
      <c r="AP539" s="10"/>
      <c r="AR539" s="304"/>
      <c r="AS539" s="297"/>
      <c r="AT539" s="333"/>
      <c r="AU539" s="4"/>
    </row>
    <row r="540" spans="1:48" x14ac:dyDescent="0.25">
      <c r="A540" s="249">
        <v>303</v>
      </c>
      <c r="B540" s="250" t="s">
        <v>729</v>
      </c>
      <c r="C540" s="156">
        <v>67802547</v>
      </c>
      <c r="D540" s="156">
        <f>+D541</f>
        <v>967500000</v>
      </c>
      <c r="E540" s="156">
        <f t="shared" ref="E540:AO574" si="350">+E541</f>
        <v>0</v>
      </c>
      <c r="F540" s="156">
        <f t="shared" si="350"/>
        <v>715928089</v>
      </c>
      <c r="G540" s="156">
        <f t="shared" si="350"/>
        <v>0</v>
      </c>
      <c r="H540" s="156">
        <f t="shared" si="335"/>
        <v>251571911</v>
      </c>
      <c r="I540" s="156">
        <f t="shared" si="350"/>
        <v>116000000</v>
      </c>
      <c r="J540" s="156">
        <f t="shared" si="350"/>
        <v>251571911</v>
      </c>
      <c r="K540" s="156">
        <f t="shared" si="336"/>
        <v>0</v>
      </c>
      <c r="L540" s="156">
        <f t="shared" si="350"/>
        <v>0</v>
      </c>
      <c r="M540" s="156">
        <f t="shared" si="350"/>
        <v>18148205</v>
      </c>
      <c r="N540" s="156">
        <f t="shared" si="341"/>
        <v>233423706</v>
      </c>
      <c r="O540" s="156">
        <f t="shared" si="350"/>
        <v>0</v>
      </c>
      <c r="P540" s="156">
        <f t="shared" si="350"/>
        <v>251571911</v>
      </c>
      <c r="Q540" s="156">
        <f t="shared" si="350"/>
        <v>0</v>
      </c>
      <c r="R540" s="156">
        <f t="shared" si="337"/>
        <v>0</v>
      </c>
      <c r="S540" s="156">
        <f t="shared" si="350"/>
        <v>18148205</v>
      </c>
      <c r="T540" s="367">
        <f t="shared" si="350"/>
        <v>0</v>
      </c>
      <c r="U540" s="246">
        <v>30401010101</v>
      </c>
      <c r="V540" s="385" t="s">
        <v>743</v>
      </c>
      <c r="W540" s="387">
        <v>10000000</v>
      </c>
      <c r="X540" s="387">
        <v>0</v>
      </c>
      <c r="Y540" s="387">
        <v>19088740</v>
      </c>
      <c r="Z540" s="387">
        <v>0</v>
      </c>
      <c r="AA540" s="387">
        <v>0</v>
      </c>
      <c r="AB540" s="387">
        <v>0</v>
      </c>
      <c r="AC540" s="387">
        <v>60911260</v>
      </c>
      <c r="AD540" s="387">
        <v>60911260</v>
      </c>
      <c r="AE540" s="387">
        <v>0</v>
      </c>
      <c r="AF540" s="387">
        <v>14095564</v>
      </c>
      <c r="AG540" s="387">
        <v>46815696</v>
      </c>
      <c r="AH540" s="387">
        <v>60911260</v>
      </c>
      <c r="AI540" s="387">
        <v>0</v>
      </c>
      <c r="AJ540" s="387">
        <v>0</v>
      </c>
      <c r="AK540" s="387">
        <v>0</v>
      </c>
      <c r="AL540" s="278"/>
      <c r="AM540" s="182"/>
      <c r="AN540" s="182"/>
      <c r="AO540" s="182"/>
      <c r="AP540" s="182"/>
      <c r="AQ540" s="4"/>
      <c r="AR540" s="304"/>
      <c r="AS540" s="297"/>
      <c r="AT540" s="333"/>
      <c r="AU540" s="4"/>
    </row>
    <row r="541" spans="1:48" x14ac:dyDescent="0.25">
      <c r="A541" s="249">
        <v>30301</v>
      </c>
      <c r="B541" s="250" t="s">
        <v>730</v>
      </c>
      <c r="C541" s="156">
        <v>67802547</v>
      </c>
      <c r="D541" s="156">
        <f>+D542+D548</f>
        <v>967500000</v>
      </c>
      <c r="E541" s="156">
        <f>+E542+E548</f>
        <v>0</v>
      </c>
      <c r="F541" s="156">
        <f>+F542+F548</f>
        <v>715928089</v>
      </c>
      <c r="G541" s="156">
        <f>+G542+G548</f>
        <v>0</v>
      </c>
      <c r="H541" s="156">
        <f t="shared" si="335"/>
        <v>251571911</v>
      </c>
      <c r="I541" s="156">
        <f>+I542+I548</f>
        <v>116000000</v>
      </c>
      <c r="J541" s="156">
        <f>+J542+J548</f>
        <v>251571911</v>
      </c>
      <c r="K541" s="156">
        <f t="shared" si="336"/>
        <v>0</v>
      </c>
      <c r="L541" s="156">
        <f>+L542+L548</f>
        <v>0</v>
      </c>
      <c r="M541" s="156">
        <f>+M542+M548</f>
        <v>18148205</v>
      </c>
      <c r="N541" s="156">
        <f t="shared" si="341"/>
        <v>233423706</v>
      </c>
      <c r="O541" s="156">
        <f>+O542+O548</f>
        <v>0</v>
      </c>
      <c r="P541" s="156">
        <f>+P542+P548</f>
        <v>251571911</v>
      </c>
      <c r="Q541" s="156">
        <f>+Q542+Q548</f>
        <v>0</v>
      </c>
      <c r="R541" s="156">
        <f t="shared" si="337"/>
        <v>0</v>
      </c>
      <c r="S541" s="156">
        <f t="shared" ref="S541:AO575" si="351">+S542+S548</f>
        <v>18148205</v>
      </c>
      <c r="T541" s="367">
        <f t="shared" si="351"/>
        <v>0</v>
      </c>
      <c r="U541" s="246">
        <v>30401010102</v>
      </c>
      <c r="V541" s="385" t="s">
        <v>744</v>
      </c>
      <c r="W541" s="387">
        <v>5000000</v>
      </c>
      <c r="X541" s="387">
        <v>0</v>
      </c>
      <c r="Y541" s="387">
        <v>119650000</v>
      </c>
      <c r="Z541" s="387">
        <v>0</v>
      </c>
      <c r="AA541" s="387">
        <v>0</v>
      </c>
      <c r="AB541" s="387">
        <v>500000000</v>
      </c>
      <c r="AC541" s="387">
        <v>380350000</v>
      </c>
      <c r="AD541" s="387">
        <v>297850000</v>
      </c>
      <c r="AE541" s="387">
        <v>82500000</v>
      </c>
      <c r="AF541" s="387">
        <v>0</v>
      </c>
      <c r="AG541" s="387">
        <v>297850000</v>
      </c>
      <c r="AH541" s="387">
        <v>380350000</v>
      </c>
      <c r="AI541" s="387">
        <v>82500000</v>
      </c>
      <c r="AJ541" s="387">
        <v>0</v>
      </c>
      <c r="AK541" s="387">
        <v>0</v>
      </c>
      <c r="AL541" s="6"/>
      <c r="AM541" s="6">
        <f t="shared" si="331"/>
        <v>0</v>
      </c>
      <c r="AN541" s="6">
        <f t="shared" si="331"/>
        <v>0</v>
      </c>
      <c r="AO541" s="6">
        <f t="shared" si="331"/>
        <v>0</v>
      </c>
      <c r="AP541" s="6"/>
      <c r="AQ541" s="4"/>
      <c r="AR541" s="294">
        <v>3020104</v>
      </c>
      <c r="AS541" s="295" t="s">
        <v>700</v>
      </c>
      <c r="AT541" s="332">
        <f>+AT542+AT546+AT550+AT554</f>
        <v>305644843</v>
      </c>
    </row>
    <row r="542" spans="1:48" x14ac:dyDescent="0.25">
      <c r="A542" s="249">
        <v>3030101</v>
      </c>
      <c r="B542" s="250" t="s">
        <v>731</v>
      </c>
      <c r="C542" s="156">
        <v>66261900</v>
      </c>
      <c r="D542" s="156">
        <f>+D543</f>
        <v>5500000</v>
      </c>
      <c r="E542" s="156">
        <f t="shared" ref="E542:AO577" si="352">+E543</f>
        <v>0</v>
      </c>
      <c r="F542" s="156">
        <f t="shared" si="352"/>
        <v>5500000</v>
      </c>
      <c r="G542" s="156">
        <f t="shared" si="352"/>
        <v>0</v>
      </c>
      <c r="H542" s="156">
        <f t="shared" si="335"/>
        <v>0</v>
      </c>
      <c r="I542" s="156">
        <f t="shared" si="352"/>
        <v>0</v>
      </c>
      <c r="J542" s="156">
        <f t="shared" si="352"/>
        <v>0</v>
      </c>
      <c r="K542" s="156">
        <f t="shared" si="336"/>
        <v>0</v>
      </c>
      <c r="L542" s="156">
        <f t="shared" si="352"/>
        <v>0</v>
      </c>
      <c r="M542" s="156">
        <f t="shared" si="352"/>
        <v>0</v>
      </c>
      <c r="N542" s="156">
        <f t="shared" si="341"/>
        <v>0</v>
      </c>
      <c r="O542" s="156">
        <f t="shared" si="352"/>
        <v>0</v>
      </c>
      <c r="P542" s="156">
        <f t="shared" si="352"/>
        <v>0</v>
      </c>
      <c r="Q542" s="156">
        <f t="shared" si="352"/>
        <v>0</v>
      </c>
      <c r="R542" s="156">
        <f t="shared" si="337"/>
        <v>0</v>
      </c>
      <c r="S542" s="156">
        <f t="shared" si="352"/>
        <v>0</v>
      </c>
      <c r="T542" s="367">
        <f t="shared" si="352"/>
        <v>0</v>
      </c>
      <c r="U542" s="246">
        <v>304010102</v>
      </c>
      <c r="V542" s="385" t="s">
        <v>745</v>
      </c>
      <c r="W542" s="387">
        <v>180000000</v>
      </c>
      <c r="X542" s="387">
        <v>0</v>
      </c>
      <c r="Y542" s="387">
        <v>20000000</v>
      </c>
      <c r="Z542" s="387">
        <v>0</v>
      </c>
      <c r="AA542" s="387">
        <v>0</v>
      </c>
      <c r="AB542" s="387">
        <v>0</v>
      </c>
      <c r="AC542" s="387">
        <v>0</v>
      </c>
      <c r="AD542" s="387">
        <v>0</v>
      </c>
      <c r="AE542" s="387">
        <v>0</v>
      </c>
      <c r="AF542" s="387">
        <v>0</v>
      </c>
      <c r="AG542" s="387">
        <v>0</v>
      </c>
      <c r="AH542" s="387">
        <v>0</v>
      </c>
      <c r="AI542" s="387">
        <v>0</v>
      </c>
      <c r="AJ542" s="387">
        <v>0</v>
      </c>
      <c r="AK542" s="387">
        <v>0</v>
      </c>
      <c r="AL542" s="10"/>
      <c r="AM542" s="10">
        <f t="shared" si="332"/>
        <v>0</v>
      </c>
      <c r="AN542" s="10">
        <f t="shared" si="332"/>
        <v>0</v>
      </c>
      <c r="AO542" s="10">
        <f t="shared" si="332"/>
        <v>0</v>
      </c>
      <c r="AP542" s="10"/>
      <c r="AR542" s="294">
        <v>302010401</v>
      </c>
      <c r="AS542" s="295" t="s">
        <v>701</v>
      </c>
      <c r="AT542" s="332">
        <f t="shared" ref="AT542" si="353">+AT543</f>
        <v>170000000</v>
      </c>
    </row>
    <row r="543" spans="1:48" x14ac:dyDescent="0.25">
      <c r="A543" s="374">
        <v>303010101</v>
      </c>
      <c r="B543" s="375" t="s">
        <v>732</v>
      </c>
      <c r="C543" s="376">
        <v>66261900</v>
      </c>
      <c r="D543" s="376">
        <f>+D544</f>
        <v>5500000</v>
      </c>
      <c r="E543" s="376">
        <f t="shared" si="352"/>
        <v>0</v>
      </c>
      <c r="F543" s="376">
        <f t="shared" si="352"/>
        <v>5500000</v>
      </c>
      <c r="G543" s="376">
        <f t="shared" si="352"/>
        <v>0</v>
      </c>
      <c r="H543" s="376">
        <f t="shared" si="335"/>
        <v>0</v>
      </c>
      <c r="I543" s="376">
        <f t="shared" si="352"/>
        <v>0</v>
      </c>
      <c r="J543" s="376">
        <f t="shared" si="352"/>
        <v>0</v>
      </c>
      <c r="K543" s="376">
        <f t="shared" si="336"/>
        <v>0</v>
      </c>
      <c r="L543" s="376">
        <f t="shared" si="352"/>
        <v>0</v>
      </c>
      <c r="M543" s="376">
        <f t="shared" si="352"/>
        <v>0</v>
      </c>
      <c r="N543" s="376">
        <f t="shared" si="341"/>
        <v>0</v>
      </c>
      <c r="O543" s="376">
        <f t="shared" si="352"/>
        <v>0</v>
      </c>
      <c r="P543" s="376">
        <f t="shared" si="352"/>
        <v>0</v>
      </c>
      <c r="Q543" s="376">
        <f t="shared" si="352"/>
        <v>0</v>
      </c>
      <c r="R543" s="376">
        <f t="shared" si="337"/>
        <v>0</v>
      </c>
      <c r="S543" s="376">
        <f t="shared" si="352"/>
        <v>0</v>
      </c>
      <c r="T543" s="366">
        <f t="shared" si="352"/>
        <v>0</v>
      </c>
      <c r="U543" s="246">
        <v>30401010201</v>
      </c>
      <c r="V543" s="385" t="s">
        <v>746</v>
      </c>
      <c r="W543" s="387">
        <v>100000000</v>
      </c>
      <c r="X543" s="387">
        <v>0</v>
      </c>
      <c r="Y543" s="387">
        <v>20000000</v>
      </c>
      <c r="Z543" s="387">
        <v>0</v>
      </c>
      <c r="AA543" s="387">
        <v>0</v>
      </c>
      <c r="AB543" s="387">
        <v>0</v>
      </c>
      <c r="AC543" s="387">
        <v>0</v>
      </c>
      <c r="AD543" s="387">
        <v>0</v>
      </c>
      <c r="AE543" s="387">
        <v>0</v>
      </c>
      <c r="AF543" s="387">
        <v>0</v>
      </c>
      <c r="AG543" s="387">
        <v>0</v>
      </c>
      <c r="AH543" s="387">
        <v>0</v>
      </c>
      <c r="AI543" s="387">
        <v>0</v>
      </c>
      <c r="AJ543" s="387">
        <v>0</v>
      </c>
      <c r="AK543" s="387">
        <v>0</v>
      </c>
      <c r="AL543" s="278"/>
      <c r="AM543" s="182"/>
      <c r="AN543" s="182"/>
      <c r="AO543" s="182"/>
      <c r="AP543" s="182"/>
      <c r="AR543" s="305">
        <v>30201040101</v>
      </c>
      <c r="AS543" s="297" t="s">
        <v>702</v>
      </c>
      <c r="AT543" s="333">
        <v>170000000</v>
      </c>
    </row>
    <row r="544" spans="1:48" x14ac:dyDescent="0.25">
      <c r="A544" s="377">
        <v>30301010101</v>
      </c>
      <c r="B544" s="184" t="s">
        <v>733</v>
      </c>
      <c r="C544" s="145">
        <v>0</v>
      </c>
      <c r="D544" s="145">
        <v>5500000</v>
      </c>
      <c r="E544" s="145">
        <v>0</v>
      </c>
      <c r="F544" s="145">
        <v>5500000</v>
      </c>
      <c r="G544" s="145">
        <v>0</v>
      </c>
      <c r="H544" s="145">
        <f t="shared" si="335"/>
        <v>0</v>
      </c>
      <c r="I544" s="145">
        <v>0</v>
      </c>
      <c r="J544" s="145">
        <v>0</v>
      </c>
      <c r="K544" s="145">
        <f t="shared" si="336"/>
        <v>0</v>
      </c>
      <c r="L544" s="145">
        <v>0</v>
      </c>
      <c r="M544" s="145">
        <v>0</v>
      </c>
      <c r="N544" s="145">
        <f t="shared" si="341"/>
        <v>0</v>
      </c>
      <c r="O544" s="145">
        <v>0</v>
      </c>
      <c r="P544" s="145">
        <v>0</v>
      </c>
      <c r="Q544" s="145">
        <f t="shared" si="342"/>
        <v>0</v>
      </c>
      <c r="R544" s="145">
        <f t="shared" si="337"/>
        <v>0</v>
      </c>
      <c r="S544" s="145">
        <f t="shared" si="338"/>
        <v>0</v>
      </c>
      <c r="U544" s="246">
        <v>30401010202</v>
      </c>
      <c r="V544" s="385" t="s">
        <v>747</v>
      </c>
      <c r="W544" s="387">
        <v>80000000</v>
      </c>
      <c r="X544" s="387">
        <v>500000000</v>
      </c>
      <c r="Y544" s="387">
        <v>2477831880.6999998</v>
      </c>
      <c r="Z544" s="387">
        <v>0</v>
      </c>
      <c r="AA544" s="387">
        <v>0</v>
      </c>
      <c r="AB544" s="387">
        <v>1012000000</v>
      </c>
      <c r="AC544" s="387">
        <v>1640646166.3000002</v>
      </c>
      <c r="AD544" s="387">
        <v>819706476.29999995</v>
      </c>
      <c r="AE544" s="387">
        <v>820939690.00000024</v>
      </c>
      <c r="AF544" s="387">
        <v>182028123</v>
      </c>
      <c r="AG544" s="387">
        <v>637678353.29999995</v>
      </c>
      <c r="AH544" s="387">
        <v>1640646166.3</v>
      </c>
      <c r="AI544" s="387">
        <v>820939690</v>
      </c>
      <c r="AJ544" s="387">
        <v>2.384185791015625E-7</v>
      </c>
      <c r="AK544" s="387">
        <v>0</v>
      </c>
      <c r="AL544" s="278"/>
      <c r="AM544" s="182"/>
      <c r="AN544" s="182"/>
      <c r="AO544" s="182"/>
      <c r="AP544" s="182"/>
      <c r="AR544" s="305"/>
      <c r="AS544" s="297"/>
      <c r="AT544" s="333"/>
      <c r="AU544" s="281"/>
    </row>
    <row r="545" spans="1:47" x14ac:dyDescent="0.25">
      <c r="A545" s="372">
        <v>30301010102</v>
      </c>
      <c r="B545" s="184" t="s">
        <v>1770</v>
      </c>
      <c r="C545" s="145"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281"/>
      <c r="U545" s="246">
        <v>30401010203</v>
      </c>
      <c r="V545" s="385" t="s">
        <v>1391</v>
      </c>
      <c r="W545" s="387">
        <v>0</v>
      </c>
      <c r="X545" s="387">
        <v>0</v>
      </c>
      <c r="Y545" s="387">
        <v>2456478047</v>
      </c>
      <c r="Z545" s="387">
        <v>0</v>
      </c>
      <c r="AA545" s="387">
        <v>0</v>
      </c>
      <c r="AB545" s="387">
        <v>0</v>
      </c>
      <c r="AC545" s="387">
        <v>0</v>
      </c>
      <c r="AD545" s="387">
        <v>0</v>
      </c>
      <c r="AE545" s="387">
        <v>0</v>
      </c>
      <c r="AF545" s="387">
        <v>0</v>
      </c>
      <c r="AG545" s="387">
        <v>0</v>
      </c>
      <c r="AH545" s="387">
        <v>0</v>
      </c>
      <c r="AI545" s="387">
        <v>0</v>
      </c>
      <c r="AJ545" s="387">
        <v>0</v>
      </c>
      <c r="AK545" s="387">
        <v>0</v>
      </c>
      <c r="AL545" s="278"/>
      <c r="AM545" s="182"/>
      <c r="AN545" s="182"/>
      <c r="AO545" s="182"/>
      <c r="AP545" s="182"/>
      <c r="AQ545" s="4"/>
      <c r="AR545" s="305"/>
      <c r="AS545" s="297"/>
      <c r="AT545" s="333"/>
      <c r="AU545" s="281"/>
    </row>
    <row r="546" spans="1:47" x14ac:dyDescent="0.25">
      <c r="A546" s="373">
        <v>30301010103</v>
      </c>
      <c r="B546" s="184" t="s">
        <v>1771</v>
      </c>
      <c r="C546" s="145">
        <v>31261900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281"/>
      <c r="U546" s="246">
        <v>304010104</v>
      </c>
      <c r="V546" s="385" t="s">
        <v>748</v>
      </c>
      <c r="W546" s="387">
        <v>20000000</v>
      </c>
      <c r="X546" s="387">
        <v>0</v>
      </c>
      <c r="Y546" s="387">
        <v>0</v>
      </c>
      <c r="Z546" s="387">
        <v>0</v>
      </c>
      <c r="AA546" s="387">
        <v>0</v>
      </c>
      <c r="AB546" s="387">
        <v>0</v>
      </c>
      <c r="AC546" s="387">
        <v>150000000</v>
      </c>
      <c r="AD546" s="387">
        <v>150000000</v>
      </c>
      <c r="AE546" s="387">
        <v>0</v>
      </c>
      <c r="AF546" s="387">
        <v>150000000</v>
      </c>
      <c r="AG546" s="387">
        <v>0</v>
      </c>
      <c r="AH546" s="387">
        <v>150000000</v>
      </c>
      <c r="AI546" s="387">
        <v>0</v>
      </c>
      <c r="AJ546" s="387">
        <v>0</v>
      </c>
      <c r="AK546" s="387">
        <v>0</v>
      </c>
      <c r="AL546" s="10"/>
      <c r="AM546" s="10">
        <f t="shared" si="333"/>
        <v>0</v>
      </c>
      <c r="AN546" s="10">
        <f t="shared" si="333"/>
        <v>0</v>
      </c>
      <c r="AO546" s="10">
        <f t="shared" si="333"/>
        <v>0</v>
      </c>
      <c r="AP546" s="10"/>
      <c r="AR546" s="294">
        <v>302010402</v>
      </c>
      <c r="AS546" s="295" t="s">
        <v>705</v>
      </c>
      <c r="AT546" s="332">
        <f>+AT547+AT549</f>
        <v>70000000</v>
      </c>
      <c r="AU546" s="4"/>
    </row>
    <row r="547" spans="1:47" x14ac:dyDescent="0.25">
      <c r="A547" s="377">
        <v>30301010104</v>
      </c>
      <c r="B547" s="184" t="s">
        <v>1772</v>
      </c>
      <c r="C547" s="145">
        <v>35000000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281"/>
      <c r="U547" s="246">
        <v>30401010402</v>
      </c>
      <c r="V547" s="385" t="s">
        <v>749</v>
      </c>
      <c r="W547" s="387">
        <v>20000000</v>
      </c>
      <c r="X547" s="387">
        <v>500000000</v>
      </c>
      <c r="Y547" s="387">
        <v>21353833.699999999</v>
      </c>
      <c r="Z547" s="387">
        <v>0</v>
      </c>
      <c r="AA547" s="387">
        <v>0</v>
      </c>
      <c r="AB547" s="387">
        <v>1012000000</v>
      </c>
      <c r="AC547" s="387">
        <v>1490646166.3</v>
      </c>
      <c r="AD547" s="387">
        <v>669706476.29999995</v>
      </c>
      <c r="AE547" s="387">
        <v>820939690</v>
      </c>
      <c r="AF547" s="387">
        <v>32028123</v>
      </c>
      <c r="AG547" s="387">
        <v>637678353.29999995</v>
      </c>
      <c r="AH547" s="387">
        <v>1490646166.3</v>
      </c>
      <c r="AI547" s="387">
        <v>820939690</v>
      </c>
      <c r="AJ547" s="387">
        <v>0</v>
      </c>
      <c r="AK547" s="387">
        <v>0</v>
      </c>
      <c r="AL547" s="278"/>
      <c r="AM547" s="182"/>
      <c r="AN547" s="182"/>
      <c r="AO547" s="182"/>
      <c r="AP547" s="182"/>
      <c r="AR547" s="305">
        <v>30201040201</v>
      </c>
      <c r="AS547" s="297" t="s">
        <v>706</v>
      </c>
      <c r="AT547" s="333">
        <v>20000000</v>
      </c>
    </row>
    <row r="548" spans="1:47" x14ac:dyDescent="0.25">
      <c r="A548" s="249">
        <v>3030102</v>
      </c>
      <c r="B548" s="250" t="s">
        <v>734</v>
      </c>
      <c r="C548" s="156">
        <v>1540647</v>
      </c>
      <c r="D548" s="156">
        <f>+D549</f>
        <v>962000000</v>
      </c>
      <c r="E548" s="156">
        <f t="shared" ref="E548:AO582" si="354">+E549</f>
        <v>0</v>
      </c>
      <c r="F548" s="156">
        <f t="shared" si="354"/>
        <v>710428089</v>
      </c>
      <c r="G548" s="156">
        <f t="shared" si="354"/>
        <v>0</v>
      </c>
      <c r="H548" s="156">
        <f t="shared" si="335"/>
        <v>251571911</v>
      </c>
      <c r="I548" s="156">
        <f t="shared" si="354"/>
        <v>116000000</v>
      </c>
      <c r="J548" s="156">
        <f t="shared" si="354"/>
        <v>251571911</v>
      </c>
      <c r="K548" s="156">
        <f t="shared" si="336"/>
        <v>0</v>
      </c>
      <c r="L548" s="156">
        <f t="shared" si="354"/>
        <v>0</v>
      </c>
      <c r="M548" s="156">
        <f t="shared" si="354"/>
        <v>18148205</v>
      </c>
      <c r="N548" s="156">
        <f t="shared" si="341"/>
        <v>233423706</v>
      </c>
      <c r="O548" s="156">
        <f t="shared" si="354"/>
        <v>0</v>
      </c>
      <c r="P548" s="156">
        <f t="shared" si="354"/>
        <v>251571911</v>
      </c>
      <c r="Q548" s="156">
        <f t="shared" si="354"/>
        <v>0</v>
      </c>
      <c r="R548" s="156">
        <f t="shared" si="337"/>
        <v>0</v>
      </c>
      <c r="S548" s="156">
        <f t="shared" si="354"/>
        <v>18148205</v>
      </c>
      <c r="T548" s="367">
        <f t="shared" si="354"/>
        <v>0</v>
      </c>
      <c r="U548" s="246">
        <v>304010105</v>
      </c>
      <c r="V548" s="385" t="s">
        <v>750</v>
      </c>
      <c r="W548" s="387">
        <v>2606478047</v>
      </c>
      <c r="X548" s="387">
        <v>0</v>
      </c>
      <c r="Y548" s="387">
        <v>713318762.10000002</v>
      </c>
      <c r="Z548" s="387">
        <v>0</v>
      </c>
      <c r="AA548" s="387">
        <v>0</v>
      </c>
      <c r="AB548" s="387">
        <v>1353000000</v>
      </c>
      <c r="AC548" s="387">
        <v>1088292503</v>
      </c>
      <c r="AD548" s="387">
        <v>521444126.5</v>
      </c>
      <c r="AE548" s="387">
        <v>566848376.5</v>
      </c>
      <c r="AF548" s="387">
        <v>89140128</v>
      </c>
      <c r="AG548" s="387">
        <v>432303998.5</v>
      </c>
      <c r="AH548" s="387">
        <v>1088292503</v>
      </c>
      <c r="AI548" s="387">
        <v>566848376.5</v>
      </c>
      <c r="AJ548" s="387">
        <v>0</v>
      </c>
      <c r="AK548" s="387">
        <v>0</v>
      </c>
      <c r="AL548" s="278"/>
      <c r="AM548" s="182"/>
      <c r="AN548" s="182"/>
      <c r="AO548" s="182"/>
      <c r="AP548" s="182"/>
      <c r="AR548" s="305"/>
      <c r="AS548" s="297"/>
      <c r="AT548" s="333"/>
      <c r="AU548" s="281"/>
    </row>
    <row r="549" spans="1:47" x14ac:dyDescent="0.25">
      <c r="A549" s="374">
        <v>303010201</v>
      </c>
      <c r="B549" s="375" t="s">
        <v>735</v>
      </c>
      <c r="C549" s="376">
        <v>1540647</v>
      </c>
      <c r="D549" s="376">
        <f>+D550+D551+D552</f>
        <v>962000000</v>
      </c>
      <c r="E549" s="376">
        <f t="shared" ref="E549:AO583" si="355">+E550+E551+E552</f>
        <v>0</v>
      </c>
      <c r="F549" s="376">
        <f t="shared" si="355"/>
        <v>710428089</v>
      </c>
      <c r="G549" s="376">
        <f t="shared" si="355"/>
        <v>0</v>
      </c>
      <c r="H549" s="376">
        <f t="shared" si="335"/>
        <v>251571911</v>
      </c>
      <c r="I549" s="376">
        <f t="shared" si="355"/>
        <v>116000000</v>
      </c>
      <c r="J549" s="376">
        <f t="shared" si="355"/>
        <v>251571911</v>
      </c>
      <c r="K549" s="376">
        <f t="shared" si="336"/>
        <v>0</v>
      </c>
      <c r="L549" s="376">
        <f t="shared" si="355"/>
        <v>0</v>
      </c>
      <c r="M549" s="376">
        <f t="shared" si="355"/>
        <v>18148205</v>
      </c>
      <c r="N549" s="376">
        <f t="shared" si="341"/>
        <v>233423706</v>
      </c>
      <c r="O549" s="376">
        <f t="shared" si="355"/>
        <v>0</v>
      </c>
      <c r="P549" s="376">
        <f t="shared" si="355"/>
        <v>251571911</v>
      </c>
      <c r="Q549" s="376">
        <f t="shared" si="355"/>
        <v>0</v>
      </c>
      <c r="R549" s="376">
        <f t="shared" si="337"/>
        <v>0</v>
      </c>
      <c r="S549" s="376">
        <f t="shared" si="355"/>
        <v>18148205</v>
      </c>
      <c r="T549" s="366">
        <f t="shared" si="355"/>
        <v>0</v>
      </c>
      <c r="U549" s="246">
        <v>30401010501</v>
      </c>
      <c r="V549" s="385" t="s">
        <v>751</v>
      </c>
      <c r="W549" s="387">
        <v>2456478047</v>
      </c>
      <c r="X549" s="387">
        <v>0</v>
      </c>
      <c r="Y549" s="387">
        <v>29584137.100000001</v>
      </c>
      <c r="Z549" s="387">
        <v>0</v>
      </c>
      <c r="AA549" s="387">
        <v>0</v>
      </c>
      <c r="AB549" s="387">
        <v>0</v>
      </c>
      <c r="AC549" s="387">
        <v>310415862.89999998</v>
      </c>
      <c r="AD549" s="387">
        <v>309981212</v>
      </c>
      <c r="AE549" s="387">
        <v>434650.89999997616</v>
      </c>
      <c r="AF549" s="387">
        <v>62627280</v>
      </c>
      <c r="AG549" s="387">
        <v>247353932</v>
      </c>
      <c r="AH549" s="387">
        <v>310415862.89999998</v>
      </c>
      <c r="AI549" s="387">
        <v>434650.89999997616</v>
      </c>
      <c r="AJ549" s="387">
        <v>0</v>
      </c>
      <c r="AK549" s="387">
        <v>0</v>
      </c>
      <c r="AL549" s="278"/>
      <c r="AM549" s="182"/>
      <c r="AN549" s="182"/>
      <c r="AO549" s="182"/>
      <c r="AP549" s="182"/>
      <c r="AQ549" s="4"/>
      <c r="AR549" s="304">
        <v>30201040203</v>
      </c>
      <c r="AS549" s="297" t="s">
        <v>708</v>
      </c>
      <c r="AT549" s="333">
        <v>50000000</v>
      </c>
      <c r="AU549" s="4"/>
    </row>
    <row r="550" spans="1:47" x14ac:dyDescent="0.25">
      <c r="A550" s="377">
        <v>30301020101</v>
      </c>
      <c r="B550" s="184" t="s">
        <v>736</v>
      </c>
      <c r="C550" s="145">
        <v>0</v>
      </c>
      <c r="D550" s="145">
        <v>10000000</v>
      </c>
      <c r="E550" s="145">
        <v>0</v>
      </c>
      <c r="F550" s="145">
        <v>10000000</v>
      </c>
      <c r="G550" s="145">
        <v>0</v>
      </c>
      <c r="H550" s="145">
        <f t="shared" si="335"/>
        <v>0</v>
      </c>
      <c r="I550" s="145">
        <v>0</v>
      </c>
      <c r="J550" s="145">
        <v>0</v>
      </c>
      <c r="K550" s="145">
        <f t="shared" si="336"/>
        <v>0</v>
      </c>
      <c r="L550" s="145">
        <v>0</v>
      </c>
      <c r="M550" s="145">
        <v>0</v>
      </c>
      <c r="N550" s="145">
        <f t="shared" si="341"/>
        <v>0</v>
      </c>
      <c r="O550" s="145">
        <v>0</v>
      </c>
      <c r="P550" s="145">
        <v>0</v>
      </c>
      <c r="Q550" s="145">
        <f t="shared" si="342"/>
        <v>0</v>
      </c>
      <c r="R550" s="145">
        <f t="shared" si="337"/>
        <v>0</v>
      </c>
      <c r="S550" s="145">
        <f t="shared" si="338"/>
        <v>0</v>
      </c>
      <c r="U550" s="246">
        <v>30401010502</v>
      </c>
      <c r="V550" s="385" t="s">
        <v>752</v>
      </c>
      <c r="W550" s="387">
        <v>150000000</v>
      </c>
      <c r="X550" s="387">
        <v>0</v>
      </c>
      <c r="Y550" s="387">
        <v>683734625</v>
      </c>
      <c r="Z550" s="387">
        <v>0</v>
      </c>
      <c r="AA550" s="387">
        <v>0</v>
      </c>
      <c r="AB550" s="387">
        <v>1353000000</v>
      </c>
      <c r="AC550" s="387">
        <v>777876640.0999999</v>
      </c>
      <c r="AD550" s="387">
        <v>211462914.5</v>
      </c>
      <c r="AE550" s="387">
        <v>566413725.5999999</v>
      </c>
      <c r="AF550" s="387">
        <v>26512848</v>
      </c>
      <c r="AG550" s="387">
        <v>184950066.5</v>
      </c>
      <c r="AH550" s="387">
        <v>777876640.10000002</v>
      </c>
      <c r="AI550" s="387">
        <v>566413725.60000002</v>
      </c>
      <c r="AJ550" s="387">
        <v>-1.1920928955078125E-7</v>
      </c>
      <c r="AK550" s="387">
        <v>0</v>
      </c>
      <c r="AL550" s="10"/>
      <c r="AM550" s="10">
        <f t="shared" si="334"/>
        <v>0</v>
      </c>
      <c r="AN550" s="10">
        <f t="shared" si="334"/>
        <v>0</v>
      </c>
      <c r="AO550" s="10">
        <f t="shared" si="334"/>
        <v>0</v>
      </c>
      <c r="AP550" s="10"/>
      <c r="AR550" s="294">
        <v>302010403</v>
      </c>
      <c r="AS550" s="295" t="s">
        <v>709</v>
      </c>
      <c r="AT550" s="332">
        <f t="shared" ref="AT550" si="356">+AT551</f>
        <v>45644843</v>
      </c>
      <c r="AU550" s="4"/>
    </row>
    <row r="551" spans="1:47" x14ac:dyDescent="0.25">
      <c r="A551" s="372">
        <v>30301020102</v>
      </c>
      <c r="B551" s="184" t="s">
        <v>737</v>
      </c>
      <c r="C551" s="145"/>
      <c r="D551" s="145">
        <v>10000000</v>
      </c>
      <c r="E551" s="145">
        <v>0</v>
      </c>
      <c r="F551" s="145">
        <v>10000000</v>
      </c>
      <c r="G551" s="145">
        <v>0</v>
      </c>
      <c r="H551" s="145">
        <f t="shared" si="335"/>
        <v>0</v>
      </c>
      <c r="I551" s="145">
        <v>0</v>
      </c>
      <c r="J551" s="145">
        <v>0</v>
      </c>
      <c r="K551" s="145">
        <f t="shared" si="336"/>
        <v>0</v>
      </c>
      <c r="L551" s="145">
        <v>0</v>
      </c>
      <c r="M551" s="145">
        <v>0</v>
      </c>
      <c r="N551" s="145">
        <f t="shared" si="341"/>
        <v>0</v>
      </c>
      <c r="O551" s="145">
        <v>0</v>
      </c>
      <c r="P551" s="145">
        <v>0</v>
      </c>
      <c r="Q551" s="145">
        <f t="shared" si="342"/>
        <v>0</v>
      </c>
      <c r="R551" s="145">
        <f t="shared" si="337"/>
        <v>0</v>
      </c>
      <c r="S551" s="145">
        <f t="shared" si="338"/>
        <v>0</v>
      </c>
      <c r="U551" s="246">
        <v>30401010503</v>
      </c>
      <c r="V551" s="385" t="s">
        <v>753</v>
      </c>
      <c r="W551" s="387">
        <v>0</v>
      </c>
      <c r="X551" s="387">
        <v>0</v>
      </c>
      <c r="Y551" s="387">
        <v>733360000</v>
      </c>
      <c r="Z551" s="387">
        <v>0</v>
      </c>
      <c r="AA551" s="387">
        <v>0</v>
      </c>
      <c r="AB551" s="387">
        <v>1000000000</v>
      </c>
      <c r="AC551" s="387">
        <v>516640000</v>
      </c>
      <c r="AD551" s="387">
        <v>0</v>
      </c>
      <c r="AE551" s="387">
        <v>516640000</v>
      </c>
      <c r="AF551" s="387">
        <v>0</v>
      </c>
      <c r="AG551" s="387">
        <v>0</v>
      </c>
      <c r="AH551" s="387">
        <v>516640000</v>
      </c>
      <c r="AI551" s="387">
        <v>516640000</v>
      </c>
      <c r="AJ551" s="387">
        <v>0</v>
      </c>
      <c r="AK551" s="387">
        <v>0</v>
      </c>
      <c r="AL551" s="341"/>
      <c r="AM551" s="341"/>
      <c r="AN551" s="341"/>
      <c r="AO551" s="341"/>
      <c r="AP551" s="341"/>
      <c r="AQ551" s="281"/>
      <c r="AR551" s="305">
        <v>30201040301</v>
      </c>
      <c r="AS551" s="297" t="s">
        <v>1766</v>
      </c>
      <c r="AT551" s="333">
        <v>45644843</v>
      </c>
    </row>
    <row r="552" spans="1:47" x14ac:dyDescent="0.25">
      <c r="A552" s="373">
        <v>30301020103</v>
      </c>
      <c r="B552" s="184" t="s">
        <v>738</v>
      </c>
      <c r="C552" s="145">
        <v>1540647</v>
      </c>
      <c r="D552" s="145">
        <v>942000000</v>
      </c>
      <c r="E552" s="145">
        <v>0</v>
      </c>
      <c r="F552" s="145">
        <v>690428089</v>
      </c>
      <c r="G552" s="145">
        <v>0</v>
      </c>
      <c r="H552" s="145">
        <f t="shared" si="335"/>
        <v>251571911</v>
      </c>
      <c r="I552" s="145">
        <v>116000000</v>
      </c>
      <c r="J552" s="145">
        <v>251571911</v>
      </c>
      <c r="K552" s="145">
        <f t="shared" si="336"/>
        <v>0</v>
      </c>
      <c r="L552" s="145">
        <v>0</v>
      </c>
      <c r="M552" s="145">
        <v>18148205</v>
      </c>
      <c r="N552" s="145">
        <f t="shared" si="341"/>
        <v>233423706</v>
      </c>
      <c r="O552" s="145">
        <v>0</v>
      </c>
      <c r="P552" s="145">
        <v>251571911</v>
      </c>
      <c r="Q552" s="145">
        <f t="shared" si="342"/>
        <v>0</v>
      </c>
      <c r="R552" s="145">
        <f t="shared" si="337"/>
        <v>0</v>
      </c>
      <c r="S552" s="145">
        <f t="shared" si="338"/>
        <v>18148205</v>
      </c>
      <c r="U552" s="246">
        <v>304010106</v>
      </c>
      <c r="V552" s="385" t="s">
        <v>754</v>
      </c>
      <c r="W552" s="387">
        <v>448611265.10000002</v>
      </c>
      <c r="X552" s="387">
        <v>0</v>
      </c>
      <c r="Y552" s="387">
        <v>250000000</v>
      </c>
      <c r="Z552" s="387">
        <v>0</v>
      </c>
      <c r="AA552" s="387">
        <v>0</v>
      </c>
      <c r="AB552" s="387">
        <v>0</v>
      </c>
      <c r="AC552" s="387">
        <v>0</v>
      </c>
      <c r="AD552" s="387">
        <v>0</v>
      </c>
      <c r="AE552" s="387">
        <v>0</v>
      </c>
      <c r="AF552" s="387">
        <v>0</v>
      </c>
      <c r="AG552" s="387">
        <v>0</v>
      </c>
      <c r="AH552" s="387">
        <v>0</v>
      </c>
      <c r="AI552" s="387">
        <v>0</v>
      </c>
      <c r="AJ552" s="387">
        <v>0</v>
      </c>
      <c r="AK552" s="387">
        <v>0</v>
      </c>
      <c r="AL552" s="278"/>
      <c r="AM552" s="182"/>
      <c r="AN552" s="182"/>
      <c r="AO552" s="182"/>
      <c r="AP552" s="182"/>
      <c r="AR552" s="305"/>
      <c r="AS552" s="297"/>
      <c r="AT552" s="333"/>
      <c r="AU552" s="281"/>
    </row>
    <row r="553" spans="1:47" x14ac:dyDescent="0.25">
      <c r="A553" s="249">
        <v>304</v>
      </c>
      <c r="B553" s="250" t="s">
        <v>739</v>
      </c>
      <c r="C553" s="156">
        <v>6915559462.79</v>
      </c>
      <c r="D553" s="156">
        <f>+D554+D576</f>
        <v>4065989312.0999999</v>
      </c>
      <c r="E553" s="156">
        <f>+E554+E576</f>
        <v>500000000</v>
      </c>
      <c r="F553" s="156">
        <f>+F554+F576</f>
        <v>4687149382.7999992</v>
      </c>
      <c r="G553" s="156">
        <f>+G554+G576</f>
        <v>3865000000</v>
      </c>
      <c r="H553" s="156">
        <f t="shared" si="335"/>
        <v>3743839929.3000011</v>
      </c>
      <c r="I553" s="156">
        <f>+I554+I576</f>
        <v>206688649.40000001</v>
      </c>
      <c r="J553" s="156">
        <f>+J554+J576</f>
        <v>1279073383.6999998</v>
      </c>
      <c r="K553" s="156">
        <f t="shared" si="336"/>
        <v>2464766545.6000013</v>
      </c>
      <c r="L553" s="156">
        <f>+L554+L576</f>
        <v>40212427</v>
      </c>
      <c r="M553" s="156">
        <f>+M554+M576</f>
        <v>285263815</v>
      </c>
      <c r="N553" s="156">
        <f t="shared" si="341"/>
        <v>993809568.69999981</v>
      </c>
      <c r="O553" s="156">
        <f>+O554+O576</f>
        <v>0</v>
      </c>
      <c r="P553" s="156">
        <f>+P554+P576</f>
        <v>3743839929.3000002</v>
      </c>
      <c r="Q553" s="156">
        <f>+Q554+Q576</f>
        <v>2464766545.5999999</v>
      </c>
      <c r="R553" s="156">
        <f t="shared" si="337"/>
        <v>0</v>
      </c>
      <c r="S553" s="156">
        <f t="shared" ref="S553:AO587" si="357">+S554+S576</f>
        <v>285263815</v>
      </c>
      <c r="T553" s="367">
        <f t="shared" si="357"/>
        <v>0</v>
      </c>
      <c r="U553" s="246">
        <v>30401010602</v>
      </c>
      <c r="V553" s="385" t="s">
        <v>755</v>
      </c>
      <c r="W553" s="387">
        <v>340000000</v>
      </c>
      <c r="X553" s="387">
        <v>0</v>
      </c>
      <c r="Y553" s="387">
        <v>483360000</v>
      </c>
      <c r="Z553" s="387">
        <v>0</v>
      </c>
      <c r="AA553" s="387">
        <v>0</v>
      </c>
      <c r="AB553" s="387">
        <v>1000000000</v>
      </c>
      <c r="AC553" s="387">
        <v>516640000</v>
      </c>
      <c r="AD553" s="387">
        <v>0</v>
      </c>
      <c r="AE553" s="387">
        <v>516640000</v>
      </c>
      <c r="AF553" s="387">
        <v>0</v>
      </c>
      <c r="AG553" s="387">
        <v>0</v>
      </c>
      <c r="AH553" s="387">
        <v>516640000</v>
      </c>
      <c r="AI553" s="387">
        <v>516640000</v>
      </c>
      <c r="AJ553" s="387">
        <v>0</v>
      </c>
      <c r="AK553" s="387">
        <v>0</v>
      </c>
      <c r="AL553" s="278"/>
      <c r="AM553" s="182"/>
      <c r="AN553" s="182"/>
      <c r="AO553" s="182"/>
      <c r="AP553" s="182"/>
      <c r="AQ553" s="4"/>
      <c r="AR553" s="305"/>
      <c r="AS553" s="297"/>
      <c r="AT553" s="333"/>
      <c r="AU553" s="281"/>
    </row>
    <row r="554" spans="1:47" x14ac:dyDescent="0.25">
      <c r="A554" s="249">
        <v>30401</v>
      </c>
      <c r="B554" s="250" t="s">
        <v>740</v>
      </c>
      <c r="C554" s="156">
        <v>6588130140.9399996</v>
      </c>
      <c r="D554" s="156">
        <f>+D555</f>
        <v>3520089312.0999999</v>
      </c>
      <c r="E554" s="156">
        <f t="shared" ref="E554:AO588" si="358">+E555</f>
        <v>500000000</v>
      </c>
      <c r="F554" s="156">
        <f t="shared" si="358"/>
        <v>4198249382.7999997</v>
      </c>
      <c r="G554" s="156">
        <f t="shared" si="358"/>
        <v>3865000000</v>
      </c>
      <c r="H554" s="156">
        <f t="shared" si="335"/>
        <v>3686839929.3000002</v>
      </c>
      <c r="I554" s="156">
        <f t="shared" si="358"/>
        <v>206688649.40000001</v>
      </c>
      <c r="J554" s="156">
        <f t="shared" si="358"/>
        <v>1222073383.6999998</v>
      </c>
      <c r="K554" s="156">
        <f t="shared" si="336"/>
        <v>2464766545.6000004</v>
      </c>
      <c r="L554" s="156">
        <f t="shared" si="358"/>
        <v>40212427</v>
      </c>
      <c r="M554" s="156">
        <f t="shared" si="358"/>
        <v>285263815</v>
      </c>
      <c r="N554" s="156">
        <f t="shared" si="341"/>
        <v>936809568.69999981</v>
      </c>
      <c r="O554" s="156">
        <f t="shared" si="358"/>
        <v>0</v>
      </c>
      <c r="P554" s="156">
        <f t="shared" si="358"/>
        <v>3686839929.3000002</v>
      </c>
      <c r="Q554" s="156">
        <f t="shared" si="358"/>
        <v>2464766545.5999999</v>
      </c>
      <c r="R554" s="156">
        <f t="shared" si="337"/>
        <v>0</v>
      </c>
      <c r="S554" s="156">
        <f t="shared" si="358"/>
        <v>285263815</v>
      </c>
      <c r="T554" s="367">
        <f t="shared" si="358"/>
        <v>0</v>
      </c>
      <c r="U554" s="246">
        <v>30401010603</v>
      </c>
      <c r="V554" s="385" t="s">
        <v>756</v>
      </c>
      <c r="W554" s="387">
        <v>108611265.09999999</v>
      </c>
      <c r="X554" s="387">
        <v>0</v>
      </c>
      <c r="Y554" s="387">
        <v>488900000</v>
      </c>
      <c r="Z554" s="387">
        <v>0</v>
      </c>
      <c r="AA554" s="387">
        <v>0</v>
      </c>
      <c r="AB554" s="387">
        <v>0</v>
      </c>
      <c r="AC554" s="387">
        <v>57000000</v>
      </c>
      <c r="AD554" s="387">
        <v>57000000</v>
      </c>
      <c r="AE554" s="387">
        <v>0</v>
      </c>
      <c r="AF554" s="387">
        <v>57000000</v>
      </c>
      <c r="AG554" s="387">
        <v>0</v>
      </c>
      <c r="AH554" s="387">
        <v>57000000</v>
      </c>
      <c r="AI554" s="387">
        <v>0</v>
      </c>
      <c r="AJ554" s="387">
        <v>0</v>
      </c>
      <c r="AK554" s="387">
        <v>0</v>
      </c>
      <c r="AL554" s="10"/>
      <c r="AM554" s="10">
        <f t="shared" si="340"/>
        <v>0</v>
      </c>
      <c r="AN554" s="10">
        <f t="shared" si="340"/>
        <v>0</v>
      </c>
      <c r="AO554" s="10">
        <f t="shared" si="340"/>
        <v>0</v>
      </c>
      <c r="AP554" s="10"/>
      <c r="AR554" s="294">
        <v>302010404</v>
      </c>
      <c r="AS554" s="295" t="s">
        <v>712</v>
      </c>
      <c r="AT554" s="332">
        <f t="shared" ref="AT554" si="359">+AT555</f>
        <v>20000000</v>
      </c>
    </row>
    <row r="555" spans="1:47" x14ac:dyDescent="0.25">
      <c r="A555" s="249">
        <v>3040101</v>
      </c>
      <c r="B555" s="250" t="s">
        <v>741</v>
      </c>
      <c r="C555" s="156">
        <v>6588130140.9399996</v>
      </c>
      <c r="D555" s="156">
        <f>+D556+D559+D563+D566+D570+D573</f>
        <v>3520089312.0999999</v>
      </c>
      <c r="E555" s="156">
        <f>+E556+E559+E563+E566+E570+E573</f>
        <v>500000000</v>
      </c>
      <c r="F555" s="156">
        <f>+F556+F559+F563+F566+F570+F573</f>
        <v>4198249382.7999997</v>
      </c>
      <c r="G555" s="156">
        <f>+G556+G559+G563+G566+G570+G573</f>
        <v>3865000000</v>
      </c>
      <c r="H555" s="156">
        <f t="shared" si="335"/>
        <v>3686839929.3000002</v>
      </c>
      <c r="I555" s="156">
        <f>+I556+I559+I563+I566+I570+I573</f>
        <v>206688649.40000001</v>
      </c>
      <c r="J555" s="156">
        <f>+J556+J559+J563+J566+J570+J573</f>
        <v>1222073383.6999998</v>
      </c>
      <c r="K555" s="156">
        <f t="shared" si="336"/>
        <v>2464766545.6000004</v>
      </c>
      <c r="L555" s="156">
        <f>+L556+L559+L563+L566+L570+L573</f>
        <v>40212427</v>
      </c>
      <c r="M555" s="156">
        <f>+M556+M559+M563+M566+M570+M573</f>
        <v>285263815</v>
      </c>
      <c r="N555" s="156">
        <f t="shared" si="341"/>
        <v>936809568.69999981</v>
      </c>
      <c r="O555" s="156">
        <f>+O556+O559+O563+O566+O570+O573</f>
        <v>0</v>
      </c>
      <c r="P555" s="156">
        <f>+P556+P559+P563+P566+P570+P573</f>
        <v>3686839929.3000002</v>
      </c>
      <c r="Q555" s="156">
        <f>+Q556+Q559+Q563+Q566+Q570+Q573</f>
        <v>2464766545.5999999</v>
      </c>
      <c r="R555" s="156">
        <f t="shared" si="337"/>
        <v>0</v>
      </c>
      <c r="S555" s="156">
        <f t="shared" ref="S555:AO589" si="360">+S556+S559+S563+S566+S570+S573</f>
        <v>285263815</v>
      </c>
      <c r="T555" s="367">
        <f t="shared" si="360"/>
        <v>0</v>
      </c>
      <c r="U555" s="246">
        <v>304010107</v>
      </c>
      <c r="V555" s="385" t="s">
        <v>757</v>
      </c>
      <c r="W555" s="387">
        <v>250000000</v>
      </c>
      <c r="X555" s="387">
        <v>0</v>
      </c>
      <c r="Y555" s="387">
        <v>488900000</v>
      </c>
      <c r="Z555" s="387">
        <v>0</v>
      </c>
      <c r="AA555" s="387">
        <v>0</v>
      </c>
      <c r="AB555" s="387">
        <v>0</v>
      </c>
      <c r="AC555" s="387">
        <v>57000000</v>
      </c>
      <c r="AD555" s="387">
        <v>57000000</v>
      </c>
      <c r="AE555" s="387">
        <v>0</v>
      </c>
      <c r="AF555" s="387">
        <v>57000000</v>
      </c>
      <c r="AG555" s="387">
        <v>0</v>
      </c>
      <c r="AH555" s="387">
        <v>57000000</v>
      </c>
      <c r="AI555" s="387">
        <v>0</v>
      </c>
      <c r="AJ555" s="387">
        <v>0</v>
      </c>
      <c r="AK555" s="387">
        <v>0</v>
      </c>
      <c r="AL555" s="278"/>
      <c r="AM555" s="182"/>
      <c r="AN555" s="182"/>
      <c r="AO555" s="182"/>
      <c r="AP555" s="182"/>
      <c r="AR555" s="305">
        <v>30201040401</v>
      </c>
      <c r="AS555" s="297" t="s">
        <v>713</v>
      </c>
      <c r="AT555" s="333">
        <v>20000000</v>
      </c>
    </row>
    <row r="556" spans="1:47" x14ac:dyDescent="0.25">
      <c r="A556" s="374">
        <v>304010101</v>
      </c>
      <c r="B556" s="375" t="s">
        <v>742</v>
      </c>
      <c r="C556" s="376">
        <v>0</v>
      </c>
      <c r="D556" s="376">
        <f>+D557+D558</f>
        <v>15000000</v>
      </c>
      <c r="E556" s="376">
        <f t="shared" ref="E556:AO590" si="361">+E557+E558</f>
        <v>0</v>
      </c>
      <c r="F556" s="376">
        <f t="shared" si="361"/>
        <v>15000000</v>
      </c>
      <c r="G556" s="376">
        <f t="shared" si="361"/>
        <v>0</v>
      </c>
      <c r="H556" s="376">
        <f t="shared" si="335"/>
        <v>0</v>
      </c>
      <c r="I556" s="376">
        <f t="shared" si="361"/>
        <v>0</v>
      </c>
      <c r="J556" s="376">
        <f t="shared" si="361"/>
        <v>0</v>
      </c>
      <c r="K556" s="376">
        <f t="shared" si="336"/>
        <v>0</v>
      </c>
      <c r="L556" s="376">
        <f t="shared" si="361"/>
        <v>0</v>
      </c>
      <c r="M556" s="376">
        <f t="shared" si="361"/>
        <v>0</v>
      </c>
      <c r="N556" s="376">
        <f t="shared" si="341"/>
        <v>0</v>
      </c>
      <c r="O556" s="376">
        <f t="shared" si="361"/>
        <v>0</v>
      </c>
      <c r="P556" s="376">
        <f t="shared" si="361"/>
        <v>0</v>
      </c>
      <c r="Q556" s="376">
        <f t="shared" si="361"/>
        <v>0</v>
      </c>
      <c r="R556" s="376">
        <f t="shared" si="337"/>
        <v>0</v>
      </c>
      <c r="S556" s="376">
        <f t="shared" si="361"/>
        <v>0</v>
      </c>
      <c r="T556" s="366">
        <f t="shared" si="361"/>
        <v>0</v>
      </c>
      <c r="U556" s="246">
        <v>30401010701</v>
      </c>
      <c r="V556" s="385" t="s">
        <v>758</v>
      </c>
      <c r="W556" s="387">
        <v>250000000</v>
      </c>
      <c r="X556" s="387">
        <v>0</v>
      </c>
      <c r="Y556" s="387">
        <v>488900000</v>
      </c>
      <c r="Z556" s="387">
        <v>0</v>
      </c>
      <c r="AA556" s="387">
        <v>0</v>
      </c>
      <c r="AB556" s="387">
        <v>0</v>
      </c>
      <c r="AC556" s="387">
        <v>57000000</v>
      </c>
      <c r="AD556" s="387">
        <v>57000000</v>
      </c>
      <c r="AE556" s="387">
        <v>0</v>
      </c>
      <c r="AF556" s="387">
        <v>57000000</v>
      </c>
      <c r="AG556" s="387">
        <v>0</v>
      </c>
      <c r="AH556" s="387">
        <v>57000000</v>
      </c>
      <c r="AI556" s="387">
        <v>0</v>
      </c>
      <c r="AJ556" s="387">
        <v>0</v>
      </c>
      <c r="AK556" s="387">
        <v>0</v>
      </c>
      <c r="AL556" s="278"/>
      <c r="AM556" s="182"/>
      <c r="AN556" s="182"/>
      <c r="AO556" s="182"/>
      <c r="AP556" s="182"/>
      <c r="AR556" s="305"/>
      <c r="AS556" s="297"/>
      <c r="AT556" s="333"/>
      <c r="AU556" s="281"/>
    </row>
    <row r="557" spans="1:47" x14ac:dyDescent="0.25">
      <c r="A557" s="377">
        <v>30401010101</v>
      </c>
      <c r="B557" s="184" t="s">
        <v>743</v>
      </c>
      <c r="C557" s="145">
        <v>0</v>
      </c>
      <c r="D557" s="145">
        <v>10000000</v>
      </c>
      <c r="E557" s="145">
        <v>0</v>
      </c>
      <c r="F557" s="145">
        <v>10000000</v>
      </c>
      <c r="G557" s="145">
        <v>0</v>
      </c>
      <c r="H557" s="145">
        <f t="shared" si="335"/>
        <v>0</v>
      </c>
      <c r="I557" s="145">
        <v>0</v>
      </c>
      <c r="J557" s="145">
        <v>0</v>
      </c>
      <c r="K557" s="145">
        <f t="shared" si="336"/>
        <v>0</v>
      </c>
      <c r="L557" s="145">
        <v>0</v>
      </c>
      <c r="M557" s="145">
        <v>0</v>
      </c>
      <c r="N557" s="145">
        <f t="shared" si="341"/>
        <v>0</v>
      </c>
      <c r="O557" s="145">
        <v>0</v>
      </c>
      <c r="P557" s="145">
        <v>0</v>
      </c>
      <c r="Q557" s="145">
        <f t="shared" si="342"/>
        <v>0</v>
      </c>
      <c r="R557" s="145">
        <f t="shared" si="337"/>
        <v>0</v>
      </c>
      <c r="S557" s="145">
        <f t="shared" si="338"/>
        <v>0</v>
      </c>
      <c r="U557" s="246">
        <v>30401010703</v>
      </c>
      <c r="V557" s="385" t="s">
        <v>1392</v>
      </c>
      <c r="W557" s="387">
        <v>0</v>
      </c>
      <c r="X557" s="387">
        <v>0</v>
      </c>
      <c r="Y557" s="387">
        <v>488900000</v>
      </c>
      <c r="Z557" s="387">
        <v>0</v>
      </c>
      <c r="AA557" s="387">
        <v>0</v>
      </c>
      <c r="AB557" s="387">
        <v>0</v>
      </c>
      <c r="AC557" s="387">
        <v>57000000</v>
      </c>
      <c r="AD557" s="387">
        <v>57000000</v>
      </c>
      <c r="AE557" s="387">
        <v>0</v>
      </c>
      <c r="AF557" s="387">
        <v>57000000</v>
      </c>
      <c r="AG557" s="387">
        <v>0</v>
      </c>
      <c r="AH557" s="387">
        <v>57000000</v>
      </c>
      <c r="AI557" s="387">
        <v>0</v>
      </c>
      <c r="AJ557" s="387">
        <v>0</v>
      </c>
      <c r="AK557" s="387">
        <v>0</v>
      </c>
      <c r="AL557" s="278"/>
      <c r="AM557" s="182"/>
      <c r="AN557" s="182"/>
      <c r="AO557" s="182"/>
      <c r="AP557" s="182"/>
      <c r="AQ557" s="4"/>
      <c r="AR557" s="305"/>
      <c r="AS557" s="297"/>
      <c r="AT557" s="333"/>
      <c r="AU557" s="281"/>
    </row>
    <row r="558" spans="1:47" x14ac:dyDescent="0.25">
      <c r="A558" s="372">
        <v>30401010102</v>
      </c>
      <c r="B558" s="184" t="s">
        <v>744</v>
      </c>
      <c r="C558" s="145"/>
      <c r="D558" s="145">
        <v>5000000</v>
      </c>
      <c r="E558" s="145">
        <v>0</v>
      </c>
      <c r="F558" s="145">
        <v>5000000</v>
      </c>
      <c r="G558" s="145">
        <v>0</v>
      </c>
      <c r="H558" s="145">
        <f t="shared" si="335"/>
        <v>0</v>
      </c>
      <c r="I558" s="145">
        <v>0</v>
      </c>
      <c r="J558" s="145">
        <v>0</v>
      </c>
      <c r="K558" s="145">
        <f t="shared" si="336"/>
        <v>0</v>
      </c>
      <c r="L558" s="145">
        <v>0</v>
      </c>
      <c r="M558" s="145">
        <v>0</v>
      </c>
      <c r="N558" s="145">
        <f t="shared" si="341"/>
        <v>0</v>
      </c>
      <c r="O558" s="145">
        <v>0</v>
      </c>
      <c r="P558" s="145">
        <v>0</v>
      </c>
      <c r="Q558" s="145">
        <f t="shared" si="342"/>
        <v>0</v>
      </c>
      <c r="R558" s="145">
        <f t="shared" si="337"/>
        <v>0</v>
      </c>
      <c r="S558" s="145">
        <f t="shared" si="338"/>
        <v>0</v>
      </c>
      <c r="U558" s="246">
        <v>30402</v>
      </c>
      <c r="V558" s="385" t="s">
        <v>759</v>
      </c>
      <c r="W558" s="387">
        <v>545900000</v>
      </c>
      <c r="X558" s="387">
        <v>183304680.77000001</v>
      </c>
      <c r="Y558" s="387">
        <v>183304680.77000001</v>
      </c>
      <c r="Z558" s="387">
        <v>0</v>
      </c>
      <c r="AA558" s="387">
        <v>0</v>
      </c>
      <c r="AB558" s="387">
        <v>13579829355.989998</v>
      </c>
      <c r="AC558" s="387">
        <v>13579829355.989998</v>
      </c>
      <c r="AD558" s="387">
        <v>1652959636.72</v>
      </c>
      <c r="AE558" s="387">
        <v>11926869719.269999</v>
      </c>
      <c r="AF558" s="387">
        <v>598205280.22000003</v>
      </c>
      <c r="AG558" s="387">
        <v>1073451446.5</v>
      </c>
      <c r="AH558" s="387">
        <v>3548043471.2699995</v>
      </c>
      <c r="AI558" s="387">
        <v>1895083834.5499995</v>
      </c>
      <c r="AJ558" s="387">
        <v>10031785884.719997</v>
      </c>
      <c r="AK558" s="387">
        <v>0</v>
      </c>
      <c r="AL558" s="6"/>
      <c r="AM558" s="6">
        <f t="shared" si="343"/>
        <v>0</v>
      </c>
      <c r="AN558" s="6">
        <f t="shared" si="343"/>
        <v>0</v>
      </c>
      <c r="AO558" s="6">
        <f t="shared" si="343"/>
        <v>0</v>
      </c>
      <c r="AP558" s="6"/>
      <c r="AQ558" s="4"/>
      <c r="AR558" s="310">
        <v>30202</v>
      </c>
      <c r="AS558" s="293" t="s">
        <v>716</v>
      </c>
      <c r="AT558" s="331">
        <f t="shared" ref="AT558" si="362">+AT559</f>
        <v>30379183</v>
      </c>
      <c r="AU558" s="4"/>
    </row>
    <row r="559" spans="1:47" x14ac:dyDescent="0.25">
      <c r="A559" s="374">
        <v>304010102</v>
      </c>
      <c r="B559" s="375" t="s">
        <v>745</v>
      </c>
      <c r="C559" s="376">
        <v>347000000</v>
      </c>
      <c r="D559" s="376">
        <f>+D560+D561+D562</f>
        <v>180000000</v>
      </c>
      <c r="E559" s="376">
        <f t="shared" ref="E559:AO593" si="363">+E560+E561+E562</f>
        <v>0</v>
      </c>
      <c r="F559" s="376">
        <f t="shared" si="363"/>
        <v>238738740</v>
      </c>
      <c r="G559" s="376">
        <f t="shared" si="363"/>
        <v>500000000</v>
      </c>
      <c r="H559" s="376">
        <f t="shared" si="335"/>
        <v>441261260</v>
      </c>
      <c r="I559" s="376">
        <f t="shared" si="363"/>
        <v>0</v>
      </c>
      <c r="J559" s="376">
        <f t="shared" si="363"/>
        <v>53832780</v>
      </c>
      <c r="K559" s="376">
        <f t="shared" si="336"/>
        <v>387428480</v>
      </c>
      <c r="L559" s="376">
        <f t="shared" si="363"/>
        <v>8184304</v>
      </c>
      <c r="M559" s="376">
        <f t="shared" si="363"/>
        <v>14095564</v>
      </c>
      <c r="N559" s="376">
        <f t="shared" si="341"/>
        <v>39737216</v>
      </c>
      <c r="O559" s="376">
        <f t="shared" si="363"/>
        <v>0</v>
      </c>
      <c r="P559" s="376">
        <f t="shared" si="363"/>
        <v>441261260</v>
      </c>
      <c r="Q559" s="376">
        <f t="shared" si="363"/>
        <v>387428480</v>
      </c>
      <c r="R559" s="376">
        <f t="shared" si="337"/>
        <v>0</v>
      </c>
      <c r="S559" s="376">
        <f t="shared" si="363"/>
        <v>14095564</v>
      </c>
      <c r="T559" s="366">
        <f t="shared" si="363"/>
        <v>0</v>
      </c>
      <c r="U559" s="246">
        <v>3040201</v>
      </c>
      <c r="V559" s="385" t="s">
        <v>760</v>
      </c>
      <c r="W559" s="387">
        <v>545900000</v>
      </c>
      <c r="X559" s="387">
        <v>183304680.77000001</v>
      </c>
      <c r="Y559" s="387">
        <v>183304680.77000001</v>
      </c>
      <c r="Z559" s="387">
        <v>0</v>
      </c>
      <c r="AA559" s="387">
        <v>0</v>
      </c>
      <c r="AB559" s="387">
        <v>13579829355.989998</v>
      </c>
      <c r="AC559" s="387">
        <v>13579829355.989998</v>
      </c>
      <c r="AD559" s="387">
        <v>1652959636.72</v>
      </c>
      <c r="AE559" s="387">
        <v>11926869719.269999</v>
      </c>
      <c r="AF559" s="387">
        <v>598205280.22000003</v>
      </c>
      <c r="AG559" s="387">
        <v>1073451446.5</v>
      </c>
      <c r="AH559" s="387">
        <v>3548043471.2699995</v>
      </c>
      <c r="AI559" s="387">
        <v>1895083834.5499995</v>
      </c>
      <c r="AJ559" s="387">
        <v>10031785884.719997</v>
      </c>
      <c r="AK559" s="387">
        <v>0</v>
      </c>
      <c r="AL559" s="6"/>
      <c r="AM559" s="6">
        <f t="shared" si="344"/>
        <v>0</v>
      </c>
      <c r="AN559" s="6">
        <f t="shared" si="344"/>
        <v>0</v>
      </c>
      <c r="AO559" s="6">
        <f t="shared" si="344"/>
        <v>0</v>
      </c>
      <c r="AP559" s="6"/>
      <c r="AQ559" s="4"/>
      <c r="AR559" s="294">
        <v>3020201</v>
      </c>
      <c r="AS559" s="295" t="s">
        <v>717</v>
      </c>
      <c r="AT559" s="332">
        <f>+AT560+AT564</f>
        <v>30379183</v>
      </c>
    </row>
    <row r="560" spans="1:47" x14ac:dyDescent="0.25">
      <c r="A560" s="377">
        <v>30401010201</v>
      </c>
      <c r="B560" s="184" t="s">
        <v>746</v>
      </c>
      <c r="C560" s="145">
        <v>100000000</v>
      </c>
      <c r="D560" s="145">
        <v>100000000</v>
      </c>
      <c r="E560" s="145">
        <v>0</v>
      </c>
      <c r="F560" s="145">
        <v>100000000</v>
      </c>
      <c r="G560" s="145">
        <v>0</v>
      </c>
      <c r="H560" s="145">
        <f t="shared" si="335"/>
        <v>0</v>
      </c>
      <c r="I560" s="145">
        <v>0</v>
      </c>
      <c r="J560" s="145">
        <v>0</v>
      </c>
      <c r="K560" s="145">
        <f t="shared" si="336"/>
        <v>0</v>
      </c>
      <c r="L560" s="145">
        <v>0</v>
      </c>
      <c r="M560" s="145">
        <v>0</v>
      </c>
      <c r="N560" s="145">
        <f t="shared" si="341"/>
        <v>0</v>
      </c>
      <c r="O560" s="145">
        <v>0</v>
      </c>
      <c r="P560" s="145">
        <v>0</v>
      </c>
      <c r="Q560" s="145">
        <f t="shared" si="342"/>
        <v>0</v>
      </c>
      <c r="R560" s="145">
        <f t="shared" si="337"/>
        <v>0</v>
      </c>
      <c r="S560" s="145">
        <f t="shared" si="338"/>
        <v>0</v>
      </c>
      <c r="U560" s="246">
        <v>304020101</v>
      </c>
      <c r="V560" s="385" t="s">
        <v>761</v>
      </c>
      <c r="W560" s="387">
        <v>545900000</v>
      </c>
      <c r="X560" s="387">
        <v>0</v>
      </c>
      <c r="Y560" s="387">
        <v>0</v>
      </c>
      <c r="Z560" s="387">
        <v>0</v>
      </c>
      <c r="AA560" s="387">
        <v>0</v>
      </c>
      <c r="AB560" s="387">
        <v>320000000</v>
      </c>
      <c r="AC560" s="387">
        <v>320000000</v>
      </c>
      <c r="AD560" s="387">
        <v>60000000</v>
      </c>
      <c r="AE560" s="387">
        <v>260000000</v>
      </c>
      <c r="AF560" s="387">
        <v>60000000</v>
      </c>
      <c r="AG560" s="387">
        <v>0</v>
      </c>
      <c r="AH560" s="387">
        <v>80000000</v>
      </c>
      <c r="AI560" s="387">
        <v>20000000</v>
      </c>
      <c r="AJ560" s="387">
        <v>240000000</v>
      </c>
      <c r="AK560" s="387">
        <v>0</v>
      </c>
      <c r="AL560" s="10"/>
      <c r="AM560" s="10">
        <f t="shared" si="345"/>
        <v>0</v>
      </c>
      <c r="AN560" s="10">
        <f t="shared" si="345"/>
        <v>0</v>
      </c>
      <c r="AO560" s="10">
        <f t="shared" si="345"/>
        <v>0</v>
      </c>
      <c r="AP560" s="10"/>
      <c r="AR560" s="294">
        <v>302020101</v>
      </c>
      <c r="AS560" s="295" t="s">
        <v>718</v>
      </c>
      <c r="AT560" s="332">
        <f t="shared" ref="AT560" si="364">+AT561+AT562</f>
        <v>30379183</v>
      </c>
    </row>
    <row r="561" spans="1:47" x14ac:dyDescent="0.25">
      <c r="A561" s="372">
        <v>30401010202</v>
      </c>
      <c r="B561" s="184" t="s">
        <v>747</v>
      </c>
      <c r="C561" s="145"/>
      <c r="D561" s="145">
        <v>80000000</v>
      </c>
      <c r="E561" s="145">
        <v>0</v>
      </c>
      <c r="F561" s="145">
        <v>19088740</v>
      </c>
      <c r="G561" s="145">
        <v>0</v>
      </c>
      <c r="H561" s="145">
        <f t="shared" si="335"/>
        <v>60911260</v>
      </c>
      <c r="I561" s="145">
        <v>0</v>
      </c>
      <c r="J561" s="145">
        <v>53832780</v>
      </c>
      <c r="K561" s="145">
        <f t="shared" si="336"/>
        <v>7078480</v>
      </c>
      <c r="L561" s="145">
        <v>8184304</v>
      </c>
      <c r="M561" s="145">
        <v>14095564</v>
      </c>
      <c r="N561" s="145">
        <f t="shared" si="341"/>
        <v>39737216</v>
      </c>
      <c r="O561" s="145">
        <v>0</v>
      </c>
      <c r="P561" s="145">
        <v>60911260</v>
      </c>
      <c r="Q561" s="145">
        <f t="shared" si="342"/>
        <v>7078480</v>
      </c>
      <c r="R561" s="145">
        <f t="shared" si="337"/>
        <v>0</v>
      </c>
      <c r="S561" s="145">
        <f t="shared" si="338"/>
        <v>14095564</v>
      </c>
      <c r="U561" s="246">
        <v>30402010104</v>
      </c>
      <c r="V561" s="385" t="s">
        <v>762</v>
      </c>
      <c r="W561" s="387">
        <v>545900000</v>
      </c>
      <c r="X561" s="387">
        <v>0</v>
      </c>
      <c r="Y561" s="387">
        <v>0</v>
      </c>
      <c r="Z561" s="387">
        <v>0</v>
      </c>
      <c r="AA561" s="387">
        <v>0</v>
      </c>
      <c r="AB561" s="387">
        <v>32000000</v>
      </c>
      <c r="AC561" s="387">
        <v>32000000</v>
      </c>
      <c r="AD561" s="387">
        <v>25540691</v>
      </c>
      <c r="AE561" s="387">
        <v>6459309</v>
      </c>
      <c r="AF561" s="387">
        <v>6372560</v>
      </c>
      <c r="AG561" s="387">
        <v>19168131</v>
      </c>
      <c r="AH561" s="387">
        <v>25540691</v>
      </c>
      <c r="AI561" s="387">
        <v>0</v>
      </c>
      <c r="AJ561" s="387">
        <v>6459309</v>
      </c>
      <c r="AK561" s="387">
        <v>0</v>
      </c>
      <c r="AL561" s="278"/>
      <c r="AM561" s="182"/>
      <c r="AN561" s="182"/>
      <c r="AO561" s="182"/>
      <c r="AP561" s="182"/>
      <c r="AR561" s="305">
        <v>30202010101</v>
      </c>
      <c r="AS561" s="297" t="s">
        <v>719</v>
      </c>
      <c r="AT561" s="333">
        <v>16501279</v>
      </c>
    </row>
    <row r="562" spans="1:47" x14ac:dyDescent="0.25">
      <c r="A562" s="373">
        <v>30401010203</v>
      </c>
      <c r="B562" s="184" t="s">
        <v>1391</v>
      </c>
      <c r="C562" s="145">
        <v>247000000</v>
      </c>
      <c r="D562" s="145"/>
      <c r="E562" s="145"/>
      <c r="F562" s="145">
        <v>119650000</v>
      </c>
      <c r="G562" s="145">
        <v>500000000</v>
      </c>
      <c r="H562" s="145">
        <f t="shared" si="335"/>
        <v>380350000</v>
      </c>
      <c r="I562" s="145">
        <v>0</v>
      </c>
      <c r="J562" s="145">
        <v>0</v>
      </c>
      <c r="K562" s="145">
        <f t="shared" si="336"/>
        <v>380350000</v>
      </c>
      <c r="L562" s="145">
        <v>0</v>
      </c>
      <c r="M562" s="145">
        <v>0</v>
      </c>
      <c r="N562" s="145">
        <f t="shared" si="341"/>
        <v>0</v>
      </c>
      <c r="O562" s="145">
        <v>0</v>
      </c>
      <c r="P562" s="145">
        <v>380350000</v>
      </c>
      <c r="Q562" s="145">
        <f t="shared" si="342"/>
        <v>380350000</v>
      </c>
      <c r="R562" s="145">
        <f t="shared" si="337"/>
        <v>0</v>
      </c>
      <c r="S562" s="145">
        <f t="shared" si="338"/>
        <v>0</v>
      </c>
      <c r="T562" s="4"/>
      <c r="U562" s="246">
        <v>305</v>
      </c>
      <c r="V562" s="385" t="s">
        <v>801</v>
      </c>
      <c r="W562" s="387">
        <v>0</v>
      </c>
      <c r="X562" s="387">
        <v>0</v>
      </c>
      <c r="Y562" s="387">
        <v>0</v>
      </c>
      <c r="Z562" s="387">
        <v>0</v>
      </c>
      <c r="AA562" s="387">
        <v>0</v>
      </c>
      <c r="AB562" s="387">
        <v>20000000</v>
      </c>
      <c r="AC562" s="387">
        <v>20000000</v>
      </c>
      <c r="AD562" s="387">
        <v>0</v>
      </c>
      <c r="AE562" s="387">
        <v>20000000</v>
      </c>
      <c r="AF562" s="387">
        <v>0</v>
      </c>
      <c r="AG562" s="387">
        <v>0</v>
      </c>
      <c r="AH562" s="387">
        <v>0</v>
      </c>
      <c r="AI562" s="387">
        <v>0</v>
      </c>
      <c r="AJ562" s="387">
        <v>20000000</v>
      </c>
      <c r="AK562" s="387">
        <v>0</v>
      </c>
      <c r="AL562" s="278"/>
      <c r="AM562" s="247"/>
      <c r="AN562" s="247"/>
      <c r="AO562" s="247"/>
      <c r="AP562" s="247"/>
      <c r="AQ562" s="281"/>
      <c r="AR562" s="306">
        <v>30202010102</v>
      </c>
      <c r="AS562" s="307" t="s">
        <v>1767</v>
      </c>
      <c r="AT562" s="334">
        <v>13877904</v>
      </c>
      <c r="AU562" s="4"/>
    </row>
    <row r="563" spans="1:47" x14ac:dyDescent="0.25">
      <c r="A563" s="374">
        <v>304010104</v>
      </c>
      <c r="B563" s="375" t="s">
        <v>748</v>
      </c>
      <c r="C563" s="376">
        <v>26459703</v>
      </c>
      <c r="D563" s="376">
        <f>+D564</f>
        <v>20000000</v>
      </c>
      <c r="E563" s="376">
        <f t="shared" ref="E563:AO597" si="365">+E564</f>
        <v>0</v>
      </c>
      <c r="F563" s="376">
        <f t="shared" si="365"/>
        <v>20000000</v>
      </c>
      <c r="G563" s="376">
        <f t="shared" si="365"/>
        <v>0</v>
      </c>
      <c r="H563" s="376">
        <f t="shared" si="335"/>
        <v>0</v>
      </c>
      <c r="I563" s="376">
        <f t="shared" si="365"/>
        <v>0</v>
      </c>
      <c r="J563" s="376">
        <f t="shared" si="365"/>
        <v>0</v>
      </c>
      <c r="K563" s="376">
        <f t="shared" si="336"/>
        <v>0</v>
      </c>
      <c r="L563" s="376">
        <f t="shared" si="365"/>
        <v>0</v>
      </c>
      <c r="M563" s="376">
        <f t="shared" si="365"/>
        <v>0</v>
      </c>
      <c r="N563" s="376">
        <f t="shared" si="341"/>
        <v>0</v>
      </c>
      <c r="O563" s="376">
        <f t="shared" si="365"/>
        <v>0</v>
      </c>
      <c r="P563" s="376">
        <f t="shared" si="365"/>
        <v>0</v>
      </c>
      <c r="Q563" s="376">
        <f t="shared" si="365"/>
        <v>0</v>
      </c>
      <c r="R563" s="376">
        <f t="shared" si="337"/>
        <v>0</v>
      </c>
      <c r="S563" s="376">
        <f t="shared" si="365"/>
        <v>0</v>
      </c>
      <c r="T563" s="366">
        <f t="shared" si="365"/>
        <v>0</v>
      </c>
      <c r="U563" s="246">
        <v>3051</v>
      </c>
      <c r="V563" s="385" t="s">
        <v>801</v>
      </c>
      <c r="W563" s="387">
        <v>0</v>
      </c>
      <c r="X563" s="387">
        <v>0</v>
      </c>
      <c r="Y563" s="387">
        <v>0</v>
      </c>
      <c r="Z563" s="387">
        <v>0</v>
      </c>
      <c r="AA563" s="387">
        <v>0</v>
      </c>
      <c r="AB563" s="387">
        <v>3874395</v>
      </c>
      <c r="AC563" s="387">
        <v>3874395</v>
      </c>
      <c r="AD563" s="387">
        <v>0</v>
      </c>
      <c r="AE563" s="387">
        <v>3874395</v>
      </c>
      <c r="AF563" s="387">
        <v>0</v>
      </c>
      <c r="AG563" s="387">
        <v>0</v>
      </c>
      <c r="AH563" s="387">
        <v>0</v>
      </c>
      <c r="AI563" s="387">
        <v>0</v>
      </c>
      <c r="AJ563" s="387">
        <v>3874395</v>
      </c>
      <c r="AK563" s="387">
        <v>0</v>
      </c>
      <c r="AL563" s="278"/>
      <c r="AM563" s="182"/>
      <c r="AN563" s="182"/>
      <c r="AO563" s="182"/>
      <c r="AP563" s="182"/>
      <c r="AR563" s="306"/>
      <c r="AS563" s="307"/>
      <c r="AT563" s="334"/>
      <c r="AU563" s="4"/>
    </row>
    <row r="564" spans="1:47" x14ac:dyDescent="0.25">
      <c r="A564" s="372">
        <v>30401010402</v>
      </c>
      <c r="B564" s="184" t="s">
        <v>749</v>
      </c>
      <c r="C564" s="145">
        <v>18734284</v>
      </c>
      <c r="D564" s="145">
        <v>20000000</v>
      </c>
      <c r="E564" s="145">
        <v>0</v>
      </c>
      <c r="F564" s="145">
        <v>20000000</v>
      </c>
      <c r="G564" s="145">
        <v>0</v>
      </c>
      <c r="H564" s="145">
        <f t="shared" si="335"/>
        <v>0</v>
      </c>
      <c r="I564" s="145">
        <v>0</v>
      </c>
      <c r="J564" s="145">
        <v>0</v>
      </c>
      <c r="K564" s="145">
        <f t="shared" si="336"/>
        <v>0</v>
      </c>
      <c r="L564" s="145">
        <v>0</v>
      </c>
      <c r="M564" s="145">
        <v>0</v>
      </c>
      <c r="N564" s="145">
        <f t="shared" si="341"/>
        <v>0</v>
      </c>
      <c r="O564" s="145">
        <v>0</v>
      </c>
      <c r="P564" s="145">
        <v>0</v>
      </c>
      <c r="Q564" s="145">
        <f t="shared" si="342"/>
        <v>0</v>
      </c>
      <c r="R564" s="145">
        <f t="shared" si="337"/>
        <v>0</v>
      </c>
      <c r="S564" s="145">
        <f t="shared" si="338"/>
        <v>0</v>
      </c>
      <c r="T564" s="4"/>
      <c r="U564" s="246">
        <v>305101</v>
      </c>
      <c r="V564" s="385" t="s">
        <v>1310</v>
      </c>
      <c r="W564" s="387">
        <v>0</v>
      </c>
      <c r="X564" s="387">
        <v>0</v>
      </c>
      <c r="Y564" s="387">
        <v>0</v>
      </c>
      <c r="Z564" s="387">
        <v>0</v>
      </c>
      <c r="AA564" s="387">
        <v>0</v>
      </c>
      <c r="AB564" s="387">
        <v>3263638</v>
      </c>
      <c r="AC564" s="387">
        <v>3263638</v>
      </c>
      <c r="AD564" s="387">
        <v>0</v>
      </c>
      <c r="AE564" s="387">
        <v>3263638</v>
      </c>
      <c r="AF564" s="387">
        <v>0</v>
      </c>
      <c r="AG564" s="387">
        <v>0</v>
      </c>
      <c r="AH564" s="387">
        <v>0</v>
      </c>
      <c r="AI564" s="387">
        <v>0</v>
      </c>
      <c r="AJ564" s="387">
        <v>3263638</v>
      </c>
      <c r="AK564" s="387">
        <v>0</v>
      </c>
      <c r="AL564" s="10"/>
      <c r="AM564" s="10">
        <f t="shared" si="346"/>
        <v>0</v>
      </c>
      <c r="AN564" s="10">
        <f t="shared" si="346"/>
        <v>0</v>
      </c>
      <c r="AO564" s="10">
        <f t="shared" si="346"/>
        <v>0</v>
      </c>
      <c r="AP564" s="10"/>
      <c r="AQ564" s="24"/>
      <c r="AR564" s="294">
        <v>302020102</v>
      </c>
      <c r="AS564" s="295" t="s">
        <v>721</v>
      </c>
      <c r="AT564" s="332">
        <f t="shared" ref="AT564" si="366">+AT565</f>
        <v>0</v>
      </c>
    </row>
    <row r="565" spans="1:47" x14ac:dyDescent="0.25">
      <c r="A565" s="372"/>
      <c r="B565" s="184"/>
      <c r="C565" s="145">
        <v>7725419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4"/>
      <c r="U565" s="246">
        <v>305102</v>
      </c>
      <c r="V565" s="385" t="s">
        <v>1311</v>
      </c>
      <c r="W565" s="387">
        <v>0</v>
      </c>
      <c r="X565" s="387">
        <v>0</v>
      </c>
      <c r="Y565" s="387">
        <v>0</v>
      </c>
      <c r="Z565" s="387">
        <v>0</v>
      </c>
      <c r="AA565" s="387">
        <v>0</v>
      </c>
      <c r="AB565" s="387">
        <v>639817461</v>
      </c>
      <c r="AC565" s="387">
        <v>639817461</v>
      </c>
      <c r="AD565" s="387">
        <v>0</v>
      </c>
      <c r="AE565" s="387">
        <v>639817461</v>
      </c>
      <c r="AF565" s="387">
        <v>0</v>
      </c>
      <c r="AG565" s="387">
        <v>0</v>
      </c>
      <c r="AH565" s="387">
        <v>0</v>
      </c>
      <c r="AI565" s="387">
        <v>0</v>
      </c>
      <c r="AJ565" s="387">
        <v>639817461</v>
      </c>
      <c r="AK565" s="387">
        <v>0</v>
      </c>
      <c r="AL565" s="278"/>
      <c r="AM565" s="182"/>
      <c r="AN565" s="182"/>
      <c r="AO565" s="182"/>
      <c r="AP565" s="182"/>
      <c r="AR565" s="305">
        <v>30202010201</v>
      </c>
      <c r="AS565" s="297" t="s">
        <v>722</v>
      </c>
      <c r="AT565" s="333">
        <v>0</v>
      </c>
    </row>
    <row r="566" spans="1:47" x14ac:dyDescent="0.25">
      <c r="A566" s="374">
        <v>304010105</v>
      </c>
      <c r="B566" s="375" t="s">
        <v>750</v>
      </c>
      <c r="C566" s="376">
        <v>3745700030.1499996</v>
      </c>
      <c r="D566" s="376">
        <f>+D567+D568+D569</f>
        <v>2606478047</v>
      </c>
      <c r="E566" s="376">
        <f t="shared" ref="E566:AO600" si="367">+E567+E568+E569</f>
        <v>500000000</v>
      </c>
      <c r="F566" s="376">
        <f t="shared" si="367"/>
        <v>2477831880.6999998</v>
      </c>
      <c r="G566" s="376">
        <f t="shared" si="367"/>
        <v>1012000000</v>
      </c>
      <c r="H566" s="376">
        <f t="shared" si="335"/>
        <v>1640646166.3000002</v>
      </c>
      <c r="I566" s="376">
        <f t="shared" si="367"/>
        <v>103500000</v>
      </c>
      <c r="J566" s="376">
        <f t="shared" si="367"/>
        <v>819706476.29999995</v>
      </c>
      <c r="K566" s="376">
        <f t="shared" si="336"/>
        <v>820939690.00000024</v>
      </c>
      <c r="L566" s="376">
        <f t="shared" si="367"/>
        <v>32028123</v>
      </c>
      <c r="M566" s="376">
        <f t="shared" si="367"/>
        <v>182028123</v>
      </c>
      <c r="N566" s="376">
        <f t="shared" si="341"/>
        <v>637678353.29999995</v>
      </c>
      <c r="O566" s="376">
        <f t="shared" si="367"/>
        <v>0</v>
      </c>
      <c r="P566" s="376">
        <f t="shared" si="367"/>
        <v>1640646166.3</v>
      </c>
      <c r="Q566" s="376">
        <f t="shared" si="367"/>
        <v>820939690</v>
      </c>
      <c r="R566" s="376">
        <f t="shared" si="337"/>
        <v>0</v>
      </c>
      <c r="S566" s="376">
        <f t="shared" si="367"/>
        <v>182028123</v>
      </c>
      <c r="T566" s="366">
        <f t="shared" si="367"/>
        <v>0</v>
      </c>
      <c r="U566" s="246">
        <v>305103</v>
      </c>
      <c r="V566" s="385" t="s">
        <v>1312</v>
      </c>
      <c r="W566" s="387">
        <v>0</v>
      </c>
      <c r="X566" s="387">
        <v>0</v>
      </c>
      <c r="Y566" s="387">
        <v>0</v>
      </c>
      <c r="Z566" s="387">
        <v>0</v>
      </c>
      <c r="AA566" s="387">
        <v>0</v>
      </c>
      <c r="AB566" s="387">
        <v>76944</v>
      </c>
      <c r="AC566" s="387">
        <v>76944</v>
      </c>
      <c r="AD566" s="387">
        <v>0</v>
      </c>
      <c r="AE566" s="387">
        <v>76944</v>
      </c>
      <c r="AF566" s="387">
        <v>0</v>
      </c>
      <c r="AG566" s="387">
        <v>0</v>
      </c>
      <c r="AH566" s="387">
        <v>0</v>
      </c>
      <c r="AI566" s="387">
        <v>0</v>
      </c>
      <c r="AJ566" s="387">
        <v>76944</v>
      </c>
      <c r="AK566" s="387">
        <v>0</v>
      </c>
      <c r="AL566" s="278"/>
      <c r="AM566" s="182"/>
      <c r="AN566" s="182"/>
      <c r="AO566" s="182"/>
      <c r="AP566" s="182"/>
      <c r="AQ566" s="4"/>
      <c r="AR566" s="305"/>
      <c r="AS566" s="297"/>
      <c r="AT566" s="333"/>
      <c r="AU566" s="281"/>
    </row>
    <row r="567" spans="1:47" x14ac:dyDescent="0.25">
      <c r="A567" s="377">
        <v>30401010501</v>
      </c>
      <c r="B567" s="184" t="s">
        <v>751</v>
      </c>
      <c r="C567" s="145">
        <v>1618032067.6099999</v>
      </c>
      <c r="D567" s="145">
        <v>2456478047</v>
      </c>
      <c r="E567" s="145">
        <v>0</v>
      </c>
      <c r="F567" s="145">
        <v>2456478047</v>
      </c>
      <c r="G567" s="145">
        <v>0</v>
      </c>
      <c r="H567" s="145">
        <f t="shared" si="335"/>
        <v>0</v>
      </c>
      <c r="I567" s="145">
        <v>0</v>
      </c>
      <c r="J567" s="145">
        <v>0</v>
      </c>
      <c r="K567" s="145">
        <f t="shared" si="336"/>
        <v>0</v>
      </c>
      <c r="L567" s="145">
        <v>0</v>
      </c>
      <c r="M567" s="145">
        <v>0</v>
      </c>
      <c r="N567" s="145">
        <f t="shared" si="341"/>
        <v>0</v>
      </c>
      <c r="O567" s="145">
        <v>0</v>
      </c>
      <c r="P567" s="145">
        <v>0</v>
      </c>
      <c r="Q567" s="145">
        <f t="shared" si="342"/>
        <v>0</v>
      </c>
      <c r="R567" s="145">
        <f t="shared" si="337"/>
        <v>0</v>
      </c>
      <c r="S567" s="145">
        <f t="shared" si="338"/>
        <v>0</v>
      </c>
      <c r="U567" s="246">
        <v>305104</v>
      </c>
      <c r="V567" s="385" t="s">
        <v>1393</v>
      </c>
      <c r="W567" s="387">
        <v>0</v>
      </c>
      <c r="X567" s="387">
        <v>0</v>
      </c>
      <c r="Y567" s="387">
        <v>0</v>
      </c>
      <c r="Z567" s="387">
        <v>0</v>
      </c>
      <c r="AA567" s="387">
        <v>0</v>
      </c>
      <c r="AB567" s="387">
        <v>126552967</v>
      </c>
      <c r="AC567" s="387">
        <v>126552967</v>
      </c>
      <c r="AD567" s="387">
        <v>0</v>
      </c>
      <c r="AE567" s="387">
        <v>126552967</v>
      </c>
      <c r="AF567" s="387">
        <v>0</v>
      </c>
      <c r="AG567" s="387">
        <v>0</v>
      </c>
      <c r="AH567" s="387">
        <v>0</v>
      </c>
      <c r="AI567" s="387">
        <v>0</v>
      </c>
      <c r="AJ567" s="387">
        <v>126552967</v>
      </c>
      <c r="AK567" s="387">
        <v>0</v>
      </c>
      <c r="AL567" s="6"/>
      <c r="AM567" s="6">
        <f t="shared" si="347"/>
        <v>0</v>
      </c>
      <c r="AN567" s="6">
        <f t="shared" si="347"/>
        <v>0</v>
      </c>
      <c r="AO567" s="6">
        <f t="shared" si="347"/>
        <v>0</v>
      </c>
      <c r="AP567" s="6"/>
      <c r="AQ567" s="4"/>
      <c r="AR567" s="292">
        <v>30203</v>
      </c>
      <c r="AS567" s="293" t="s">
        <v>724</v>
      </c>
      <c r="AT567" s="331">
        <f>+AT568+AT572</f>
        <v>519476909.35000002</v>
      </c>
    </row>
    <row r="568" spans="1:47" x14ac:dyDescent="0.25">
      <c r="A568" s="372">
        <v>30401010502</v>
      </c>
      <c r="B568" s="184" t="s">
        <v>752</v>
      </c>
      <c r="C568" s="145">
        <v>102729537</v>
      </c>
      <c r="D568" s="145">
        <v>150000000</v>
      </c>
      <c r="E568" s="145">
        <v>0</v>
      </c>
      <c r="F568" s="145">
        <v>0</v>
      </c>
      <c r="G568" s="145">
        <v>0</v>
      </c>
      <c r="H568" s="145">
        <f t="shared" si="335"/>
        <v>150000000</v>
      </c>
      <c r="I568" s="145">
        <v>0</v>
      </c>
      <c r="J568" s="145">
        <v>150000000</v>
      </c>
      <c r="K568" s="145">
        <f t="shared" si="336"/>
        <v>0</v>
      </c>
      <c r="L568" s="145">
        <v>0</v>
      </c>
      <c r="M568" s="145">
        <v>150000000</v>
      </c>
      <c r="N568" s="145">
        <f t="shared" si="341"/>
        <v>0</v>
      </c>
      <c r="O568" s="145">
        <v>0</v>
      </c>
      <c r="P568" s="145">
        <v>150000000</v>
      </c>
      <c r="Q568" s="145">
        <f t="shared" si="342"/>
        <v>0</v>
      </c>
      <c r="R568" s="145">
        <f t="shared" si="337"/>
        <v>0</v>
      </c>
      <c r="S568" s="145">
        <f t="shared" si="338"/>
        <v>150000000</v>
      </c>
      <c r="U568" s="246">
        <v>305105</v>
      </c>
      <c r="V568" s="385" t="s">
        <v>1394</v>
      </c>
      <c r="W568" s="387">
        <v>0</v>
      </c>
      <c r="X568" s="387">
        <v>0</v>
      </c>
      <c r="Y568" s="387">
        <v>0</v>
      </c>
      <c r="Z568" s="387">
        <v>0</v>
      </c>
      <c r="AA568" s="387">
        <v>0</v>
      </c>
      <c r="AB568" s="387">
        <v>109657866.78</v>
      </c>
      <c r="AC568" s="387">
        <v>109657866.78</v>
      </c>
      <c r="AD568" s="387">
        <v>0</v>
      </c>
      <c r="AE568" s="387">
        <v>109657866.78</v>
      </c>
      <c r="AF568" s="387">
        <v>0</v>
      </c>
      <c r="AG568" s="387">
        <v>0</v>
      </c>
      <c r="AH568" s="387">
        <v>0</v>
      </c>
      <c r="AI568" s="387">
        <v>0</v>
      </c>
      <c r="AJ568" s="387">
        <v>109657866.78</v>
      </c>
      <c r="AK568" s="387">
        <v>0</v>
      </c>
      <c r="AL568" s="6"/>
      <c r="AM568" s="6">
        <f t="shared" si="347"/>
        <v>0</v>
      </c>
      <c r="AN568" s="6">
        <f t="shared" si="347"/>
        <v>0</v>
      </c>
      <c r="AO568" s="6">
        <f t="shared" si="347"/>
        <v>0</v>
      </c>
      <c r="AP568" s="6"/>
      <c r="AQ568" s="4"/>
      <c r="AR568" s="294">
        <v>3020301</v>
      </c>
      <c r="AS568" s="295" t="s">
        <v>725</v>
      </c>
      <c r="AT568" s="332">
        <f t="shared" ref="AT568:AT569" si="368">+AT569</f>
        <v>10099075</v>
      </c>
      <c r="AU568" s="4"/>
    </row>
    <row r="569" spans="1:47" x14ac:dyDescent="0.25">
      <c r="A569" s="373">
        <v>30401010503</v>
      </c>
      <c r="B569" s="184" t="s">
        <v>753</v>
      </c>
      <c r="C569" s="145">
        <v>2024938425.54</v>
      </c>
      <c r="D569" s="145">
        <v>0</v>
      </c>
      <c r="E569" s="145">
        <v>500000000</v>
      </c>
      <c r="F569" s="145">
        <v>21353833.699999999</v>
      </c>
      <c r="G569" s="145">
        <v>1012000000</v>
      </c>
      <c r="H569" s="145">
        <f t="shared" si="335"/>
        <v>1490646166.3</v>
      </c>
      <c r="I569" s="145">
        <v>103500000</v>
      </c>
      <c r="J569" s="145">
        <v>669706476.29999995</v>
      </c>
      <c r="K569" s="145">
        <f t="shared" si="336"/>
        <v>820939690</v>
      </c>
      <c r="L569" s="145">
        <v>32028123</v>
      </c>
      <c r="M569" s="145">
        <v>32028123</v>
      </c>
      <c r="N569" s="145">
        <f t="shared" si="341"/>
        <v>637678353.29999995</v>
      </c>
      <c r="O569" s="145">
        <v>0</v>
      </c>
      <c r="P569" s="145">
        <v>1490646166.3</v>
      </c>
      <c r="Q569" s="145">
        <f t="shared" si="342"/>
        <v>820939690</v>
      </c>
      <c r="R569" s="145">
        <f t="shared" si="337"/>
        <v>0</v>
      </c>
      <c r="S569" s="145">
        <f t="shared" si="338"/>
        <v>32028123</v>
      </c>
      <c r="T569" s="4"/>
      <c r="U569" s="246">
        <v>305106</v>
      </c>
      <c r="V569" s="385" t="s">
        <v>1395</v>
      </c>
      <c r="W569" s="387">
        <v>0</v>
      </c>
      <c r="X569" s="387">
        <v>0</v>
      </c>
      <c r="Y569" s="387">
        <v>8760604</v>
      </c>
      <c r="Z569" s="387">
        <v>0</v>
      </c>
      <c r="AA569" s="387">
        <v>0</v>
      </c>
      <c r="AB569" s="387">
        <v>8760604</v>
      </c>
      <c r="AC569" s="387">
        <v>0</v>
      </c>
      <c r="AD569" s="387">
        <v>0</v>
      </c>
      <c r="AE569" s="387">
        <v>0</v>
      </c>
      <c r="AF569" s="387">
        <v>0</v>
      </c>
      <c r="AG569" s="387">
        <v>0</v>
      </c>
      <c r="AH569" s="387">
        <v>0</v>
      </c>
      <c r="AI569" s="387">
        <v>0</v>
      </c>
      <c r="AJ569" s="387">
        <v>0</v>
      </c>
      <c r="AK569" s="387">
        <v>0</v>
      </c>
      <c r="AL569" s="10"/>
      <c r="AM569" s="10">
        <f t="shared" si="348"/>
        <v>0</v>
      </c>
      <c r="AN569" s="10">
        <f t="shared" si="348"/>
        <v>0</v>
      </c>
      <c r="AO569" s="10">
        <f t="shared" si="348"/>
        <v>0</v>
      </c>
      <c r="AP569" s="10"/>
      <c r="AR569" s="294">
        <v>302030101</v>
      </c>
      <c r="AS569" s="295" t="s">
        <v>726</v>
      </c>
      <c r="AT569" s="332">
        <f t="shared" si="368"/>
        <v>10099075</v>
      </c>
    </row>
    <row r="570" spans="1:47" x14ac:dyDescent="0.25">
      <c r="A570" s="374">
        <v>304010106</v>
      </c>
      <c r="B570" s="375" t="s">
        <v>754</v>
      </c>
      <c r="C570" s="376">
        <v>835306327.63</v>
      </c>
      <c r="D570" s="376">
        <f>+D571+D572</f>
        <v>448611265.10000002</v>
      </c>
      <c r="E570" s="376">
        <f t="shared" ref="E570:AO604" si="369">+E571+E572</f>
        <v>0</v>
      </c>
      <c r="F570" s="376">
        <f t="shared" si="369"/>
        <v>713318762.10000002</v>
      </c>
      <c r="G570" s="376">
        <f t="shared" si="369"/>
        <v>1353000000</v>
      </c>
      <c r="H570" s="376">
        <f t="shared" si="335"/>
        <v>1088292503</v>
      </c>
      <c r="I570" s="376">
        <f t="shared" si="369"/>
        <v>103188649.40000001</v>
      </c>
      <c r="J570" s="376">
        <f t="shared" si="369"/>
        <v>348534127.39999998</v>
      </c>
      <c r="K570" s="376">
        <f t="shared" si="336"/>
        <v>739758375.60000002</v>
      </c>
      <c r="L570" s="376">
        <f t="shared" si="369"/>
        <v>0</v>
      </c>
      <c r="M570" s="376">
        <f t="shared" si="369"/>
        <v>89140128</v>
      </c>
      <c r="N570" s="376">
        <f t="shared" si="341"/>
        <v>259393999.39999998</v>
      </c>
      <c r="O570" s="376">
        <f t="shared" si="369"/>
        <v>0</v>
      </c>
      <c r="P570" s="376">
        <f t="shared" si="369"/>
        <v>1088292503</v>
      </c>
      <c r="Q570" s="376">
        <f t="shared" si="369"/>
        <v>739758375.60000002</v>
      </c>
      <c r="R570" s="376">
        <f t="shared" si="337"/>
        <v>0</v>
      </c>
      <c r="S570" s="376">
        <f t="shared" si="369"/>
        <v>89140128</v>
      </c>
      <c r="T570" s="366">
        <f t="shared" si="369"/>
        <v>0</v>
      </c>
      <c r="U570" s="246">
        <v>305107</v>
      </c>
      <c r="V570" s="385" t="s">
        <v>1396</v>
      </c>
      <c r="W570" s="387">
        <v>0</v>
      </c>
      <c r="X570" s="387">
        <v>0</v>
      </c>
      <c r="Y570" s="387">
        <v>0</v>
      </c>
      <c r="Z570" s="387">
        <v>0</v>
      </c>
      <c r="AA570" s="387">
        <v>0</v>
      </c>
      <c r="AB570" s="387">
        <v>50596699</v>
      </c>
      <c r="AC570" s="387">
        <v>50596699</v>
      </c>
      <c r="AD570" s="387">
        <v>27341170</v>
      </c>
      <c r="AE570" s="387">
        <v>23255529</v>
      </c>
      <c r="AF570" s="387">
        <v>48665941</v>
      </c>
      <c r="AG570" s="387">
        <v>-13349062</v>
      </c>
      <c r="AH570" s="387">
        <v>27341336</v>
      </c>
      <c r="AI570" s="387">
        <v>166</v>
      </c>
      <c r="AJ570" s="387">
        <v>23255363</v>
      </c>
      <c r="AK570" s="387">
        <v>0</v>
      </c>
      <c r="AL570" s="278"/>
      <c r="AM570" s="182"/>
      <c r="AN570" s="182"/>
      <c r="AO570" s="182"/>
      <c r="AP570" s="182"/>
      <c r="AR570" s="305">
        <v>30203010101</v>
      </c>
      <c r="AS570" s="297" t="s">
        <v>727</v>
      </c>
      <c r="AT570" s="333">
        <v>10099075</v>
      </c>
    </row>
    <row r="571" spans="1:47" x14ac:dyDescent="0.25">
      <c r="A571" s="372">
        <v>30401010602</v>
      </c>
      <c r="B571" s="184" t="s">
        <v>755</v>
      </c>
      <c r="C571" s="145">
        <v>311713596</v>
      </c>
      <c r="D571" s="145">
        <v>340000000</v>
      </c>
      <c r="E571" s="145">
        <v>0</v>
      </c>
      <c r="F571" s="145">
        <v>29584137.100000001</v>
      </c>
      <c r="G571" s="145">
        <v>0</v>
      </c>
      <c r="H571" s="145">
        <f t="shared" si="335"/>
        <v>310415862.89999998</v>
      </c>
      <c r="I571" s="145">
        <v>79788582.900000006</v>
      </c>
      <c r="J571" s="145">
        <v>245071212.90000001</v>
      </c>
      <c r="K571" s="145">
        <f t="shared" si="336"/>
        <v>65344649.99999997</v>
      </c>
      <c r="L571" s="145">
        <v>0</v>
      </c>
      <c r="M571" s="145">
        <v>62627280</v>
      </c>
      <c r="N571" s="145">
        <f t="shared" si="341"/>
        <v>182443932.90000001</v>
      </c>
      <c r="O571" s="145">
        <v>0</v>
      </c>
      <c r="P571" s="145">
        <v>310415862.89999998</v>
      </c>
      <c r="Q571" s="145">
        <f t="shared" si="342"/>
        <v>65344649.99999997</v>
      </c>
      <c r="R571" s="145">
        <f t="shared" si="337"/>
        <v>0</v>
      </c>
      <c r="S571" s="145">
        <f t="shared" si="338"/>
        <v>62627280</v>
      </c>
      <c r="U571" s="246">
        <v>305108</v>
      </c>
      <c r="V571" s="385" t="s">
        <v>1397</v>
      </c>
      <c r="W571" s="387">
        <v>0</v>
      </c>
      <c r="X571" s="387">
        <v>0</v>
      </c>
      <c r="Y571" s="387">
        <v>0</v>
      </c>
      <c r="Z571" s="387">
        <v>0</v>
      </c>
      <c r="AA571" s="387">
        <v>0</v>
      </c>
      <c r="AB571" s="387">
        <v>41500000</v>
      </c>
      <c r="AC571" s="387">
        <v>41500000</v>
      </c>
      <c r="AD571" s="387">
        <v>0</v>
      </c>
      <c r="AE571" s="387">
        <v>41500000</v>
      </c>
      <c r="AF571" s="387">
        <v>0</v>
      </c>
      <c r="AG571" s="387">
        <v>0</v>
      </c>
      <c r="AH571" s="387">
        <v>0</v>
      </c>
      <c r="AI571" s="387">
        <v>0</v>
      </c>
      <c r="AJ571" s="387">
        <v>41500000</v>
      </c>
      <c r="AK571" s="387">
        <v>0</v>
      </c>
      <c r="AL571" s="278"/>
      <c r="AM571" s="182"/>
      <c r="AN571" s="182"/>
      <c r="AO571" s="182"/>
      <c r="AP571" s="182"/>
      <c r="AQ571" s="4"/>
      <c r="AR571" s="305"/>
      <c r="AS571" s="297"/>
      <c r="AT571" s="333"/>
      <c r="AU571" s="281"/>
    </row>
    <row r="572" spans="1:47" x14ac:dyDescent="0.25">
      <c r="A572" s="373">
        <v>30401010603</v>
      </c>
      <c r="B572" s="184" t="s">
        <v>756</v>
      </c>
      <c r="C572" s="145">
        <v>523592731.63</v>
      </c>
      <c r="D572" s="145">
        <v>108611265.09999999</v>
      </c>
      <c r="E572" s="145">
        <v>0</v>
      </c>
      <c r="F572" s="145">
        <v>683734625</v>
      </c>
      <c r="G572" s="145">
        <v>1353000000</v>
      </c>
      <c r="H572" s="145">
        <f t="shared" si="335"/>
        <v>777876640.10000002</v>
      </c>
      <c r="I572" s="145">
        <v>23400066.5</v>
      </c>
      <c r="J572" s="145">
        <v>103462914.5</v>
      </c>
      <c r="K572" s="145">
        <f t="shared" si="336"/>
        <v>674413725.60000002</v>
      </c>
      <c r="L572" s="145">
        <v>0</v>
      </c>
      <c r="M572" s="145">
        <v>26512848</v>
      </c>
      <c r="N572" s="145">
        <f t="shared" si="341"/>
        <v>76950066.5</v>
      </c>
      <c r="O572" s="145">
        <v>0</v>
      </c>
      <c r="P572" s="145">
        <v>777876640.10000002</v>
      </c>
      <c r="Q572" s="145">
        <f t="shared" si="342"/>
        <v>674413725.60000002</v>
      </c>
      <c r="R572" s="145">
        <f t="shared" si="337"/>
        <v>0</v>
      </c>
      <c r="S572" s="145">
        <f t="shared" si="338"/>
        <v>26512848</v>
      </c>
      <c r="T572" s="4"/>
      <c r="U572" s="246">
        <v>305109</v>
      </c>
      <c r="V572" s="385" t="s">
        <v>1398</v>
      </c>
      <c r="W572" s="387">
        <v>0</v>
      </c>
      <c r="X572" s="387">
        <v>0</v>
      </c>
      <c r="Y572" s="387">
        <v>350072</v>
      </c>
      <c r="Z572" s="387">
        <v>0</v>
      </c>
      <c r="AA572" s="387">
        <v>0</v>
      </c>
      <c r="AB572" s="387">
        <v>350072</v>
      </c>
      <c r="AC572" s="387">
        <v>0</v>
      </c>
      <c r="AD572" s="387">
        <v>0</v>
      </c>
      <c r="AE572" s="387">
        <v>0</v>
      </c>
      <c r="AF572" s="387">
        <v>0</v>
      </c>
      <c r="AG572" s="387">
        <v>0</v>
      </c>
      <c r="AH572" s="387">
        <v>0</v>
      </c>
      <c r="AI572" s="387">
        <v>0</v>
      </c>
      <c r="AJ572" s="387">
        <v>0</v>
      </c>
      <c r="AK572" s="387">
        <v>0</v>
      </c>
      <c r="AL572" s="6"/>
      <c r="AM572" s="6"/>
      <c r="AN572" s="6"/>
      <c r="AO572" s="6"/>
      <c r="AP572" s="6"/>
      <c r="AQ572" s="4"/>
      <c r="AR572" s="294">
        <v>3020302</v>
      </c>
      <c r="AS572" s="295" t="s">
        <v>1768</v>
      </c>
      <c r="AT572" s="332">
        <f t="shared" ref="AT572" si="370">+AT573</f>
        <v>509377834.35000002</v>
      </c>
      <c r="AU572" s="4"/>
    </row>
    <row r="573" spans="1:47" x14ac:dyDescent="0.25">
      <c r="A573" s="374">
        <v>304010107</v>
      </c>
      <c r="B573" s="375" t="s">
        <v>757</v>
      </c>
      <c r="C573" s="376">
        <v>1633664080.1600001</v>
      </c>
      <c r="D573" s="376">
        <f>+D574+D575</f>
        <v>250000000</v>
      </c>
      <c r="E573" s="376">
        <f t="shared" ref="E573:AO607" si="371">+E574+E575</f>
        <v>0</v>
      </c>
      <c r="F573" s="376">
        <f t="shared" si="371"/>
        <v>733360000</v>
      </c>
      <c r="G573" s="376">
        <f t="shared" si="371"/>
        <v>1000000000</v>
      </c>
      <c r="H573" s="376">
        <f t="shared" si="335"/>
        <v>516640000</v>
      </c>
      <c r="I573" s="376">
        <f t="shared" si="371"/>
        <v>0</v>
      </c>
      <c r="J573" s="376">
        <f t="shared" si="371"/>
        <v>0</v>
      </c>
      <c r="K573" s="376">
        <f t="shared" si="336"/>
        <v>516640000</v>
      </c>
      <c r="L573" s="376">
        <f t="shared" si="371"/>
        <v>0</v>
      </c>
      <c r="M573" s="376">
        <f t="shared" si="371"/>
        <v>0</v>
      </c>
      <c r="N573" s="376">
        <f t="shared" si="341"/>
        <v>0</v>
      </c>
      <c r="O573" s="376">
        <f t="shared" si="371"/>
        <v>0</v>
      </c>
      <c r="P573" s="376">
        <f t="shared" si="371"/>
        <v>516640000</v>
      </c>
      <c r="Q573" s="376">
        <f t="shared" si="371"/>
        <v>516640000</v>
      </c>
      <c r="R573" s="376">
        <f t="shared" si="337"/>
        <v>0</v>
      </c>
      <c r="S573" s="376">
        <f t="shared" si="371"/>
        <v>0</v>
      </c>
      <c r="T573" s="366">
        <f t="shared" si="371"/>
        <v>0</v>
      </c>
      <c r="U573" s="246">
        <v>305110</v>
      </c>
      <c r="V573" s="385" t="s">
        <v>1399</v>
      </c>
      <c r="W573" s="387">
        <v>0</v>
      </c>
      <c r="X573" s="387">
        <v>0</v>
      </c>
      <c r="Y573" s="387">
        <v>16500000</v>
      </c>
      <c r="Z573" s="387">
        <v>0</v>
      </c>
      <c r="AA573" s="387">
        <v>0</v>
      </c>
      <c r="AB573" s="387">
        <v>16500000</v>
      </c>
      <c r="AC573" s="387">
        <v>0</v>
      </c>
      <c r="AD573" s="387">
        <v>0</v>
      </c>
      <c r="AE573" s="387">
        <v>0</v>
      </c>
      <c r="AF573" s="387">
        <v>0</v>
      </c>
      <c r="AG573" s="387">
        <v>0</v>
      </c>
      <c r="AH573" s="387">
        <v>0</v>
      </c>
      <c r="AI573" s="387">
        <v>0</v>
      </c>
      <c r="AJ573" s="387">
        <v>0</v>
      </c>
      <c r="AK573" s="387">
        <v>0</v>
      </c>
      <c r="AL573" s="278"/>
      <c r="AM573" s="247"/>
      <c r="AN573" s="247"/>
      <c r="AO573" s="247"/>
      <c r="AP573" s="247"/>
      <c r="AQ573" s="4"/>
      <c r="AR573" s="304">
        <v>302030203</v>
      </c>
      <c r="AS573" s="297" t="s">
        <v>1769</v>
      </c>
      <c r="AT573" s="333">
        <v>509377834.35000002</v>
      </c>
      <c r="AU573" s="4"/>
    </row>
    <row r="574" spans="1:47" x14ac:dyDescent="0.25">
      <c r="A574" s="377">
        <v>30401010701</v>
      </c>
      <c r="B574" s="184" t="s">
        <v>758</v>
      </c>
      <c r="C574" s="145">
        <v>300000000</v>
      </c>
      <c r="D574" s="145">
        <v>250000000</v>
      </c>
      <c r="E574" s="145">
        <v>0</v>
      </c>
      <c r="F574" s="145">
        <v>250000000</v>
      </c>
      <c r="G574" s="145">
        <v>0</v>
      </c>
      <c r="H574" s="145">
        <f t="shared" si="335"/>
        <v>0</v>
      </c>
      <c r="I574" s="145">
        <v>0</v>
      </c>
      <c r="J574" s="145">
        <v>0</v>
      </c>
      <c r="K574" s="145">
        <f t="shared" si="336"/>
        <v>0</v>
      </c>
      <c r="L574" s="145">
        <v>0</v>
      </c>
      <c r="M574" s="145">
        <v>0</v>
      </c>
      <c r="N574" s="145">
        <f t="shared" si="341"/>
        <v>0</v>
      </c>
      <c r="O574" s="145">
        <v>0</v>
      </c>
      <c r="P574" s="145">
        <v>0</v>
      </c>
      <c r="Q574" s="145">
        <f t="shared" si="342"/>
        <v>0</v>
      </c>
      <c r="R574" s="145">
        <f t="shared" si="337"/>
        <v>0</v>
      </c>
      <c r="S574" s="145">
        <f t="shared" si="338"/>
        <v>0</v>
      </c>
      <c r="T574" s="4"/>
      <c r="U574" s="246">
        <v>305111</v>
      </c>
      <c r="V574" s="385" t="s">
        <v>1400</v>
      </c>
      <c r="W574" s="387">
        <v>0</v>
      </c>
      <c r="X574" s="387">
        <v>0</v>
      </c>
      <c r="Y574" s="387">
        <v>37886900</v>
      </c>
      <c r="Z574" s="387">
        <v>0</v>
      </c>
      <c r="AA574" s="387">
        <v>0</v>
      </c>
      <c r="AB574" s="387">
        <v>37886900</v>
      </c>
      <c r="AC574" s="387">
        <v>0</v>
      </c>
      <c r="AD574" s="387">
        <v>0</v>
      </c>
      <c r="AE574" s="387">
        <v>0</v>
      </c>
      <c r="AF574" s="387">
        <v>0</v>
      </c>
      <c r="AG574" s="387">
        <v>0</v>
      </c>
      <c r="AH574" s="387">
        <v>0</v>
      </c>
      <c r="AI574" s="387">
        <v>0</v>
      </c>
      <c r="AJ574" s="387">
        <v>0</v>
      </c>
      <c r="AK574" s="387">
        <v>0</v>
      </c>
      <c r="AL574" s="6"/>
      <c r="AM574" s="6">
        <f t="shared" si="350"/>
        <v>0</v>
      </c>
      <c r="AN574" s="6">
        <f t="shared" si="350"/>
        <v>0</v>
      </c>
      <c r="AO574" s="6">
        <f t="shared" si="350"/>
        <v>0</v>
      </c>
      <c r="AP574" s="6"/>
      <c r="AQ574" s="4"/>
      <c r="AR574" s="311">
        <v>303</v>
      </c>
      <c r="AS574" s="312" t="s">
        <v>729</v>
      </c>
      <c r="AT574" s="331">
        <f t="shared" ref="AT574" si="372">+AT575</f>
        <v>67802547</v>
      </c>
    </row>
    <row r="575" spans="1:47" x14ac:dyDescent="0.25">
      <c r="A575" s="373">
        <v>30401010703</v>
      </c>
      <c r="B575" s="184" t="s">
        <v>1392</v>
      </c>
      <c r="C575" s="145">
        <v>1333664080.1600001</v>
      </c>
      <c r="D575" s="145"/>
      <c r="E575" s="145"/>
      <c r="F575" s="145">
        <v>483360000</v>
      </c>
      <c r="G575" s="145">
        <v>1000000000</v>
      </c>
      <c r="H575" s="145">
        <f t="shared" si="335"/>
        <v>516640000</v>
      </c>
      <c r="I575" s="145">
        <v>0</v>
      </c>
      <c r="J575" s="145">
        <v>0</v>
      </c>
      <c r="K575" s="145">
        <f t="shared" si="336"/>
        <v>516640000</v>
      </c>
      <c r="L575" s="145">
        <v>0</v>
      </c>
      <c r="M575" s="145">
        <v>0</v>
      </c>
      <c r="N575" s="145">
        <f t="shared" si="341"/>
        <v>0</v>
      </c>
      <c r="O575" s="145">
        <v>0</v>
      </c>
      <c r="P575" s="145">
        <v>516640000</v>
      </c>
      <c r="Q575" s="145">
        <f t="shared" si="342"/>
        <v>516640000</v>
      </c>
      <c r="R575" s="145">
        <f t="shared" si="337"/>
        <v>0</v>
      </c>
      <c r="S575" s="145">
        <f t="shared" si="338"/>
        <v>0</v>
      </c>
      <c r="T575" s="4"/>
      <c r="U575" s="246">
        <v>305112</v>
      </c>
      <c r="V575" s="385" t="s">
        <v>1401</v>
      </c>
      <c r="W575" s="387">
        <v>0</v>
      </c>
      <c r="X575" s="387">
        <v>0</v>
      </c>
      <c r="Y575" s="387">
        <v>1800000</v>
      </c>
      <c r="Z575" s="387">
        <v>0</v>
      </c>
      <c r="AA575" s="387">
        <v>0</v>
      </c>
      <c r="AB575" s="387">
        <v>1800000</v>
      </c>
      <c r="AC575" s="387">
        <v>0</v>
      </c>
      <c r="AD575" s="387">
        <v>0</v>
      </c>
      <c r="AE575" s="387">
        <v>0</v>
      </c>
      <c r="AF575" s="387">
        <v>0</v>
      </c>
      <c r="AG575" s="387">
        <v>0</v>
      </c>
      <c r="AH575" s="387">
        <v>0</v>
      </c>
      <c r="AI575" s="387">
        <v>0</v>
      </c>
      <c r="AJ575" s="387">
        <v>0</v>
      </c>
      <c r="AK575" s="387">
        <v>0</v>
      </c>
      <c r="AL575" s="6"/>
      <c r="AM575" s="6">
        <f t="shared" si="351"/>
        <v>0</v>
      </c>
      <c r="AN575" s="6">
        <f t="shared" si="351"/>
        <v>0</v>
      </c>
      <c r="AO575" s="6">
        <f t="shared" si="351"/>
        <v>0</v>
      </c>
      <c r="AP575" s="6"/>
      <c r="AQ575" s="4"/>
      <c r="AR575" s="292">
        <v>30301</v>
      </c>
      <c r="AS575" s="293" t="s">
        <v>730</v>
      </c>
      <c r="AT575" s="331">
        <f t="shared" ref="AT575" si="373">+AT576+AT582</f>
        <v>67802547</v>
      </c>
      <c r="AU575" s="4"/>
    </row>
    <row r="576" spans="1:47" x14ac:dyDescent="0.25">
      <c r="A576" s="249">
        <v>30402</v>
      </c>
      <c r="B576" s="250" t="s">
        <v>759</v>
      </c>
      <c r="C576" s="156">
        <v>327429321.85000002</v>
      </c>
      <c r="D576" s="156">
        <f>+D577</f>
        <v>545900000</v>
      </c>
      <c r="E576" s="156">
        <f t="shared" ref="E576:AO612" si="374">+E577</f>
        <v>0</v>
      </c>
      <c r="F576" s="156">
        <f t="shared" si="374"/>
        <v>488900000</v>
      </c>
      <c r="G576" s="156">
        <f t="shared" si="374"/>
        <v>0</v>
      </c>
      <c r="H576" s="156">
        <f t="shared" si="335"/>
        <v>57000000</v>
      </c>
      <c r="I576" s="156">
        <f t="shared" si="374"/>
        <v>0</v>
      </c>
      <c r="J576" s="156">
        <f t="shared" si="374"/>
        <v>57000000</v>
      </c>
      <c r="K576" s="156">
        <f t="shared" si="336"/>
        <v>0</v>
      </c>
      <c r="L576" s="156">
        <f t="shared" si="374"/>
        <v>0</v>
      </c>
      <c r="M576" s="156">
        <f t="shared" si="374"/>
        <v>0</v>
      </c>
      <c r="N576" s="156">
        <f t="shared" si="341"/>
        <v>57000000</v>
      </c>
      <c r="O576" s="156">
        <f t="shared" si="374"/>
        <v>0</v>
      </c>
      <c r="P576" s="156">
        <f t="shared" si="374"/>
        <v>57000000</v>
      </c>
      <c r="Q576" s="156">
        <f t="shared" si="374"/>
        <v>0</v>
      </c>
      <c r="R576" s="156">
        <f t="shared" si="337"/>
        <v>0</v>
      </c>
      <c r="S576" s="156">
        <f t="shared" si="374"/>
        <v>0</v>
      </c>
      <c r="T576" s="367">
        <f t="shared" si="374"/>
        <v>0</v>
      </c>
      <c r="U576" s="246">
        <v>305113</v>
      </c>
      <c r="V576" s="385" t="s">
        <v>1402</v>
      </c>
      <c r="W576" s="387">
        <v>0</v>
      </c>
      <c r="X576" s="387">
        <v>0</v>
      </c>
      <c r="Y576" s="387">
        <v>2373322</v>
      </c>
      <c r="Z576" s="387">
        <v>0</v>
      </c>
      <c r="AA576" s="387">
        <v>0</v>
      </c>
      <c r="AB576" s="387">
        <v>2373322</v>
      </c>
      <c r="AC576" s="387">
        <v>0</v>
      </c>
      <c r="AD576" s="387">
        <v>0</v>
      </c>
      <c r="AE576" s="387">
        <v>0</v>
      </c>
      <c r="AF576" s="387">
        <v>0</v>
      </c>
      <c r="AG576" s="387">
        <v>0</v>
      </c>
      <c r="AH576" s="387">
        <v>0</v>
      </c>
      <c r="AI576" s="387">
        <v>0</v>
      </c>
      <c r="AJ576" s="387">
        <v>0</v>
      </c>
      <c r="AK576" s="387">
        <v>0</v>
      </c>
      <c r="AL576" s="6"/>
      <c r="AM576" s="6">
        <f t="shared" si="352"/>
        <v>0</v>
      </c>
      <c r="AN576" s="6">
        <f t="shared" si="352"/>
        <v>0</v>
      </c>
      <c r="AO576" s="6">
        <f t="shared" si="352"/>
        <v>0</v>
      </c>
      <c r="AP576" s="6"/>
      <c r="AQ576" s="4"/>
      <c r="AR576" s="294">
        <v>3030101</v>
      </c>
      <c r="AS576" s="295" t="s">
        <v>731</v>
      </c>
      <c r="AT576" s="332">
        <f t="shared" ref="AT576" si="375">+AT577</f>
        <v>66261900</v>
      </c>
      <c r="AU576" s="4"/>
    </row>
    <row r="577" spans="1:48" x14ac:dyDescent="0.25">
      <c r="A577" s="249">
        <v>3040201</v>
      </c>
      <c r="B577" s="250" t="s">
        <v>760</v>
      </c>
      <c r="C577" s="156">
        <v>327429321.85000002</v>
      </c>
      <c r="D577" s="156">
        <f>+D578</f>
        <v>545900000</v>
      </c>
      <c r="E577" s="156">
        <f t="shared" si="374"/>
        <v>0</v>
      </c>
      <c r="F577" s="156">
        <f t="shared" si="374"/>
        <v>488900000</v>
      </c>
      <c r="G577" s="156">
        <f t="shared" si="374"/>
        <v>0</v>
      </c>
      <c r="H577" s="156">
        <f t="shared" si="335"/>
        <v>57000000</v>
      </c>
      <c r="I577" s="156">
        <f t="shared" si="374"/>
        <v>0</v>
      </c>
      <c r="J577" s="156">
        <f t="shared" si="374"/>
        <v>57000000</v>
      </c>
      <c r="K577" s="156">
        <f t="shared" si="336"/>
        <v>0</v>
      </c>
      <c r="L577" s="156">
        <f t="shared" si="374"/>
        <v>0</v>
      </c>
      <c r="M577" s="156">
        <f t="shared" si="374"/>
        <v>0</v>
      </c>
      <c r="N577" s="156">
        <f t="shared" si="341"/>
        <v>57000000</v>
      </c>
      <c r="O577" s="156">
        <f t="shared" si="374"/>
        <v>0</v>
      </c>
      <c r="P577" s="156">
        <f t="shared" si="374"/>
        <v>57000000</v>
      </c>
      <c r="Q577" s="156">
        <f t="shared" si="374"/>
        <v>0</v>
      </c>
      <c r="R577" s="156">
        <f t="shared" si="337"/>
        <v>0</v>
      </c>
      <c r="S577" s="156">
        <f t="shared" si="374"/>
        <v>0</v>
      </c>
      <c r="T577" s="367">
        <f t="shared" si="374"/>
        <v>0</v>
      </c>
      <c r="U577" s="246">
        <v>305114</v>
      </c>
      <c r="V577" s="385" t="s">
        <v>1403</v>
      </c>
      <c r="W577" s="387">
        <v>0</v>
      </c>
      <c r="X577" s="387">
        <v>0</v>
      </c>
      <c r="Y577" s="387">
        <v>3570</v>
      </c>
      <c r="Z577" s="387">
        <v>0</v>
      </c>
      <c r="AA577" s="387">
        <v>0</v>
      </c>
      <c r="AB577" s="387">
        <v>3570</v>
      </c>
      <c r="AC577" s="387">
        <v>0</v>
      </c>
      <c r="AD577" s="387">
        <v>0</v>
      </c>
      <c r="AE577" s="387">
        <v>0</v>
      </c>
      <c r="AF577" s="387">
        <v>0</v>
      </c>
      <c r="AG577" s="387">
        <v>0</v>
      </c>
      <c r="AH577" s="387">
        <v>0</v>
      </c>
      <c r="AI577" s="387">
        <v>0</v>
      </c>
      <c r="AJ577" s="387">
        <v>0</v>
      </c>
      <c r="AK577" s="387">
        <v>0</v>
      </c>
      <c r="AL577" s="10"/>
      <c r="AM577" s="10">
        <f t="shared" si="352"/>
        <v>0</v>
      </c>
      <c r="AN577" s="10">
        <f t="shared" si="352"/>
        <v>0</v>
      </c>
      <c r="AO577" s="10">
        <f t="shared" si="352"/>
        <v>0</v>
      </c>
      <c r="AP577" s="10"/>
      <c r="AR577" s="294">
        <v>303010101</v>
      </c>
      <c r="AS577" s="295" t="s">
        <v>732</v>
      </c>
      <c r="AT577" s="332">
        <f t="shared" ref="AT577" si="376">SUM(AT578:AT581)</f>
        <v>66261900</v>
      </c>
    </row>
    <row r="578" spans="1:48" x14ac:dyDescent="0.25">
      <c r="A578" s="374">
        <v>304020101</v>
      </c>
      <c r="B578" s="375" t="s">
        <v>761</v>
      </c>
      <c r="C578" s="376">
        <v>327429321.85000002</v>
      </c>
      <c r="D578" s="376">
        <f>+D579</f>
        <v>545900000</v>
      </c>
      <c r="E578" s="376">
        <f t="shared" si="374"/>
        <v>0</v>
      </c>
      <c r="F578" s="376">
        <f t="shared" si="374"/>
        <v>488900000</v>
      </c>
      <c r="G578" s="376">
        <f t="shared" si="374"/>
        <v>0</v>
      </c>
      <c r="H578" s="376">
        <f t="shared" si="335"/>
        <v>57000000</v>
      </c>
      <c r="I578" s="376">
        <f t="shared" si="374"/>
        <v>0</v>
      </c>
      <c r="J578" s="376">
        <f t="shared" si="374"/>
        <v>57000000</v>
      </c>
      <c r="K578" s="376">
        <f t="shared" si="336"/>
        <v>0</v>
      </c>
      <c r="L578" s="376">
        <f t="shared" si="374"/>
        <v>0</v>
      </c>
      <c r="M578" s="376">
        <f t="shared" si="374"/>
        <v>0</v>
      </c>
      <c r="N578" s="376">
        <f t="shared" si="341"/>
        <v>57000000</v>
      </c>
      <c r="O578" s="376">
        <f t="shared" si="374"/>
        <v>0</v>
      </c>
      <c r="P578" s="376">
        <f t="shared" si="374"/>
        <v>57000000</v>
      </c>
      <c r="Q578" s="376">
        <f t="shared" si="374"/>
        <v>0</v>
      </c>
      <c r="R578" s="376">
        <f t="shared" si="337"/>
        <v>0</v>
      </c>
      <c r="S578" s="376">
        <f t="shared" si="374"/>
        <v>0</v>
      </c>
      <c r="T578" s="366">
        <f t="shared" si="374"/>
        <v>0</v>
      </c>
      <c r="U578" s="246">
        <v>305115</v>
      </c>
      <c r="V578" s="385" t="s">
        <v>1404</v>
      </c>
      <c r="W578" s="387">
        <v>0</v>
      </c>
      <c r="X578" s="387">
        <v>0</v>
      </c>
      <c r="Y578" s="387">
        <v>22713885</v>
      </c>
      <c r="Z578" s="387">
        <v>0</v>
      </c>
      <c r="AA578" s="387">
        <v>0</v>
      </c>
      <c r="AB578" s="387">
        <v>22713885</v>
      </c>
      <c r="AC578" s="387">
        <v>0</v>
      </c>
      <c r="AD578" s="387">
        <v>0</v>
      </c>
      <c r="AE578" s="387">
        <v>0</v>
      </c>
      <c r="AF578" s="387">
        <v>0</v>
      </c>
      <c r="AG578" s="387">
        <v>0</v>
      </c>
      <c r="AH578" s="387">
        <v>0</v>
      </c>
      <c r="AI578" s="387">
        <v>0</v>
      </c>
      <c r="AJ578" s="387">
        <v>0</v>
      </c>
      <c r="AK578" s="387">
        <v>0</v>
      </c>
      <c r="AL578" s="278"/>
      <c r="AM578" s="182"/>
      <c r="AN578" s="182"/>
      <c r="AO578" s="182"/>
      <c r="AP578" s="182"/>
      <c r="AQ578" s="4"/>
      <c r="AR578" s="305">
        <v>30301010101</v>
      </c>
      <c r="AS578" s="297" t="s">
        <v>733</v>
      </c>
      <c r="AT578" s="333">
        <v>0</v>
      </c>
    </row>
    <row r="579" spans="1:48" x14ac:dyDescent="0.25">
      <c r="A579" s="381">
        <v>30402010104</v>
      </c>
      <c r="B579" s="184" t="s">
        <v>762</v>
      </c>
      <c r="C579" s="145">
        <v>327429321.85000002</v>
      </c>
      <c r="D579" s="145">
        <v>545900000</v>
      </c>
      <c r="E579" s="145">
        <v>0</v>
      </c>
      <c r="F579" s="145">
        <v>488900000</v>
      </c>
      <c r="G579" s="145">
        <v>0</v>
      </c>
      <c r="H579" s="145">
        <f t="shared" si="335"/>
        <v>57000000</v>
      </c>
      <c r="I579" s="145">
        <v>0</v>
      </c>
      <c r="J579" s="145">
        <v>57000000</v>
      </c>
      <c r="K579" s="145">
        <f t="shared" si="336"/>
        <v>0</v>
      </c>
      <c r="L579" s="145">
        <v>0</v>
      </c>
      <c r="M579" s="145">
        <v>0</v>
      </c>
      <c r="N579" s="145">
        <f t="shared" si="341"/>
        <v>57000000</v>
      </c>
      <c r="O579" s="145">
        <v>0</v>
      </c>
      <c r="P579" s="145">
        <v>57000000</v>
      </c>
      <c r="Q579" s="145">
        <f t="shared" si="342"/>
        <v>0</v>
      </c>
      <c r="R579" s="145">
        <f t="shared" si="337"/>
        <v>0</v>
      </c>
      <c r="S579" s="145">
        <f t="shared" si="338"/>
        <v>0</v>
      </c>
      <c r="T579" s="4"/>
      <c r="U579" s="246">
        <v>305116</v>
      </c>
      <c r="V579" s="385" t="s">
        <v>1405</v>
      </c>
      <c r="W579" s="387">
        <v>0</v>
      </c>
      <c r="X579" s="387">
        <v>0</v>
      </c>
      <c r="Y579" s="387">
        <v>5000000</v>
      </c>
      <c r="Z579" s="387">
        <v>0</v>
      </c>
      <c r="AA579" s="387">
        <v>0</v>
      </c>
      <c r="AB579" s="387">
        <v>5000000</v>
      </c>
      <c r="AC579" s="387">
        <v>0</v>
      </c>
      <c r="AD579" s="387">
        <v>0</v>
      </c>
      <c r="AE579" s="387">
        <v>0</v>
      </c>
      <c r="AF579" s="387">
        <v>0</v>
      </c>
      <c r="AG579" s="387">
        <v>0</v>
      </c>
      <c r="AH579" s="387">
        <v>0</v>
      </c>
      <c r="AI579" s="387">
        <v>0</v>
      </c>
      <c r="AJ579" s="387">
        <v>0</v>
      </c>
      <c r="AK579" s="387">
        <v>0</v>
      </c>
      <c r="AL579" s="278"/>
      <c r="AM579" s="247"/>
      <c r="AN579" s="247"/>
      <c r="AO579" s="247"/>
      <c r="AP579" s="247"/>
      <c r="AQ579" s="4"/>
      <c r="AR579" s="306">
        <v>30301010102</v>
      </c>
      <c r="AS579" s="307" t="s">
        <v>1770</v>
      </c>
      <c r="AT579" s="334">
        <v>0</v>
      </c>
    </row>
    <row r="580" spans="1:48" x14ac:dyDescent="0.25">
      <c r="A580" s="249">
        <v>305</v>
      </c>
      <c r="B580" s="250" t="s">
        <v>801</v>
      </c>
      <c r="C580" s="156">
        <v>10491384859.050001</v>
      </c>
      <c r="D580" s="156">
        <f>+D581</f>
        <v>0</v>
      </c>
      <c r="E580" s="156">
        <f t="shared" ref="E580:AO614" si="377">+E581</f>
        <v>183304680.77000001</v>
      </c>
      <c r="F580" s="156">
        <f t="shared" si="377"/>
        <v>183304680.77000001</v>
      </c>
      <c r="G580" s="156">
        <f t="shared" si="377"/>
        <v>13579829355.990002</v>
      </c>
      <c r="H580" s="156">
        <f t="shared" si="335"/>
        <v>13579829355.990002</v>
      </c>
      <c r="I580" s="156">
        <f t="shared" si="377"/>
        <v>626992266.35000002</v>
      </c>
      <c r="J580" s="156">
        <f t="shared" si="377"/>
        <v>966608656.35000002</v>
      </c>
      <c r="K580" s="156">
        <f t="shared" si="336"/>
        <v>12613220699.640001</v>
      </c>
      <c r="L580" s="156">
        <f t="shared" si="377"/>
        <v>139838321</v>
      </c>
      <c r="M580" s="156">
        <f t="shared" si="377"/>
        <v>267176476</v>
      </c>
      <c r="N580" s="156">
        <f t="shared" si="341"/>
        <v>699432180.35000002</v>
      </c>
      <c r="O580" s="156">
        <f t="shared" si="377"/>
        <v>816592927</v>
      </c>
      <c r="P580" s="156">
        <f t="shared" si="377"/>
        <v>2583246244.0500002</v>
      </c>
      <c r="Q580" s="156">
        <f t="shared" si="377"/>
        <v>1616637587.7</v>
      </c>
      <c r="R580" s="156">
        <f t="shared" si="337"/>
        <v>10996583111.940002</v>
      </c>
      <c r="S580" s="156">
        <f t="shared" si="377"/>
        <v>267176476</v>
      </c>
      <c r="T580" s="367">
        <f t="shared" si="377"/>
        <v>0</v>
      </c>
      <c r="U580" s="246">
        <v>305117</v>
      </c>
      <c r="V580" s="385" t="s">
        <v>1406</v>
      </c>
      <c r="W580" s="387">
        <v>0</v>
      </c>
      <c r="X580" s="387">
        <v>0</v>
      </c>
      <c r="Y580" s="387">
        <v>715716</v>
      </c>
      <c r="Z580" s="387">
        <v>0</v>
      </c>
      <c r="AA580" s="387">
        <v>0</v>
      </c>
      <c r="AB580" s="387">
        <v>715716</v>
      </c>
      <c r="AC580" s="387">
        <v>0</v>
      </c>
      <c r="AD580" s="387">
        <v>0</v>
      </c>
      <c r="AE580" s="387">
        <v>0</v>
      </c>
      <c r="AF580" s="387">
        <v>0</v>
      </c>
      <c r="AG580" s="387">
        <v>0</v>
      </c>
      <c r="AH580" s="387">
        <v>0</v>
      </c>
      <c r="AI580" s="387">
        <v>0</v>
      </c>
      <c r="AJ580" s="387">
        <v>0</v>
      </c>
      <c r="AK580" s="387">
        <v>0</v>
      </c>
      <c r="AL580" s="278"/>
      <c r="AM580" s="247"/>
      <c r="AN580" s="247"/>
      <c r="AO580" s="247"/>
      <c r="AP580" s="247"/>
      <c r="AQ580" s="4"/>
      <c r="AR580" s="304">
        <v>30301010103</v>
      </c>
      <c r="AS580" s="297" t="s">
        <v>1771</v>
      </c>
      <c r="AT580" s="333">
        <v>31261900</v>
      </c>
      <c r="AU580" s="4"/>
    </row>
    <row r="581" spans="1:48" x14ac:dyDescent="0.25">
      <c r="A581" s="249">
        <v>3051</v>
      </c>
      <c r="B581" s="250" t="s">
        <v>801</v>
      </c>
      <c r="C581" s="156">
        <v>5259668977.7799997</v>
      </c>
      <c r="D581" s="156">
        <f>+D582+D583+D584+D585+D587+D589+D590+D591+D592+D593+D594+D595+D596+D597+D598+D599+D600+D601+D602+D603+D604+D605+D606+D607+D608+D609+D610+D611+D612+D613+D614+D615+D616+D617+D618+D619+D620+D621+D622+D623+D624+D625+D626+D627+D628+D629+D630+D631+D632+D633+D634+D635+D636+D637+D638+D639+D640+D641+D642+D643+D644+D645+D646+D647+D648+D649+D650+D651+D652+D653+D654+D655+D656+D657+D658+D669+D670+D671+D672+D673</f>
        <v>0</v>
      </c>
      <c r="E581" s="156">
        <f>+E582+E583+E584+E585+E587+E589+E590+E591+E592+E593+E594+E595+E596+E597+E598+E599+E600+E601+E602+E603+E604+E605+E606+E607+E608+E609+E610+E611+E612+E613+E614+E615+E616+E617+E618+E619+E620+E621+E622+E623+E624+E625+E626+E627+E628+E629+E630+E631+E632+E633+E634+E635+E636+E637+E638+E639+E640+E641+E642+E643+E644+E645+E646+E647+E648+E649+E650+E651+E652+E653+E654+E655+E656+E657+E658+E669+E670+E671+E672+E673</f>
        <v>183304680.77000001</v>
      </c>
      <c r="F581" s="156">
        <f>+F582+F583+F584+F585+F587+F589+F590+F591+F592+F593+F594+F595+F596+F597+F598+F599+F600+F601+F602+F603+F604+F605+F606+F607+F608+F609+F610+F611+F612+F613+F614+F615+F616+F617+F618+F619+F620+F621+F622+F623+F624+F625+F626+F627+F628+F629+F630+F631+F632+F633+F634+F635+F636+F637+F638+F639+F640+F641+F642+F643+F644+F645+F646+F647+F648+F649+F650+F651+F652+F653+F654+F655+F656+F657+F658+F669+F670+F671+F672+F673</f>
        <v>183304680.77000001</v>
      </c>
      <c r="G581" s="156">
        <f>+G582+G583+G584+G585+G587+G589+G590+G591+G592+G593+G594+G595+G596+G597+G598+G599+G600+G601+G602+G603+G604+G605+G606+G607+G608+G609+G610+G611+G612+G613+G614+G615+G616+G617+G618+G619+G620+G621+G622+G623+G624+G625+G626+G627+G628+G629+G630+G631+G632+G633+G634+G635+G636+G637+G638+G639+G640+G641+G642+G643+G644+G645+G646+G647+G648+G649+G650+G651+G652+G653+G654+G655+G656+G657+G658+G669+G670+G671+G672+G673</f>
        <v>13579829355.990002</v>
      </c>
      <c r="H581" s="156">
        <f t="shared" si="335"/>
        <v>13579829355.990002</v>
      </c>
      <c r="I581" s="156">
        <f>+I582+I583+I584+I585+I587+I589+I590+I591+I592+I593+I594+I595+I596+I597+I598+I599+I600+I601+I602+I603+I604+I605+I606+I607+I608+I609+I610+I611+I612+I613+I614+I615+I616+I617+I618+I619+I620+I621+I622+I623+I624+I625+I626+I627+I628+I629+I630+I631+I632+I633+I634+I635+I636+I637+I638+I639+I640+I641+I642+I643+I644+I645+I646+I647+I648+I649+I650+I651+I652+I653+I654+I655+I656+I657+I658+I669+I670+I671+I672+I673</f>
        <v>626992266.35000002</v>
      </c>
      <c r="J581" s="156">
        <f>+J582+J583+J584+J585+J587+J589+J590+J591+J592+J593+J594+J595+J596+J597+J598+J599+J600+J601+J602+J603+J604+J605+J606+J607+J608+J609+J610+J611+J612+J613+J614+J615+J616+J617+J618+J619+J620+J621+J622+J623+J624+J625+J626+J627+J628+J629+J630+J631+J632+J633+J634+J635+J636+J637+J638+J639+J640+J641+J642+J643+J644+J645+J646+J647+J648+J649+J650+J651+J652+J653+J654+J655+J656+J657+J658+J669+J670+J671+J672+J673</f>
        <v>966608656.35000002</v>
      </c>
      <c r="K581" s="156">
        <f t="shared" si="336"/>
        <v>12613220699.640001</v>
      </c>
      <c r="L581" s="156">
        <f>+L582+L583+L584+L585+L587+L589+L590+L591+L592+L593+L594+L595+L596+L597+L598+L599+L600+L601+L602+L603+L604+L605+L606+L607+L608+L609+L610+L611+L612+L613+L614+L615+L616+L617+L618+L619+L620+L621+L622+L623+L624+L625+L626+L627+L628+L629+L630+L631+L632+L633+L634+L635+L636+L637+L638+L639+L640+L641+L642+L643+L644+L645+L646+L647+L648+L649+L650+L651+L652+L653+L654+L655+L656+L657+L658+L669+L670+L671+L672+L673</f>
        <v>139838321</v>
      </c>
      <c r="M581" s="156">
        <f>+M582+M583+M584+M585+M587+M589+M590+M591+M592+M593+M594+M595+M596+M597+M598+M599+M600+M601+M602+M603+M604+M605+M606+M607+M608+M609+M610+M611+M612+M613+M614+M615+M616+M617+M618+M619+M620+M621+M622+M623+M624+M625+M626+M627+M628+M629+M630+M631+M632+M633+M634+M635+M636+M637+M638+M639+M640+M641+M642+M643+M644+M645+M646+M647+M648+M649+M650+M651+M652+M653+M654+M655+M656+M657+M658+M669+M670+M671+M672+M673</f>
        <v>267176476</v>
      </c>
      <c r="N581" s="156">
        <f t="shared" si="341"/>
        <v>699432180.35000002</v>
      </c>
      <c r="O581" s="156">
        <f>+O582+O583+O584+O585+O587+O589+O590+O591+O592+O593+O594+O595+O596+O597+O598+O599+O600+O601+O602+O603+O604+O605+O606+O607+O608+O609+O610+O611+O612+O613+O614+O615+O616+O617+O618+O619+O620+O621+O622+O623+O624+O625+O626+O627+O628+O629+O630+O631+O632+O633+O634+O635+O636+O637+O638+O639+O640+O641+O642+O643+O644+O645+O646+O647+O648+O649+O650+O651+O652+O653+O654+O655+O656+O657+O658+O669+O670+O671+O672+O673</f>
        <v>816592927</v>
      </c>
      <c r="P581" s="156">
        <f>+P582+P583+P584+P585+P587+P589+P590+P591+P592+P593+P594+P595+P596+P597+P598+P599+P600+P601+P602+P603+P604+P605+P606+P607+P608+P609+P610+P611+P612+P613+P614+P615+P616+P617+P618+P619+P620+P621+P622+P623+P624+P625+P626+P627+P628+P629+P630+P631+P632+P633+P634+P635+P636+P637+P638+P639+P640+P641+P642+P643+P644+P645+P646+P647+P648+P649+P650+P651+P652+P653+P654+P655+P656+P657+P658+P669+P670+P671+P672+P673</f>
        <v>2583246244.0500002</v>
      </c>
      <c r="Q581" s="156">
        <f>+Q582+Q583+Q584+Q585+Q587+Q589+Q590+Q591+Q592+Q593+Q594+Q595+Q596+Q597+Q598+Q599+Q600+Q601+Q602+Q603+Q604+Q605+Q606+Q607+Q608+Q609+Q610+Q611+Q612+Q613+Q614+Q615+Q616+Q617+Q618+Q619+Q620+Q621+Q622+Q623+Q624+Q625+Q626+Q627+Q628+Q629+Q630+Q631+Q632+Q633+Q634+Q635+Q636+Q637+Q638+Q639+Q640+Q641+Q642+Q643+Q644+Q645+Q646+Q647+Q648+Q649+Q650+Q651+Q652+Q653+Q654+Q655+Q656+Q657+Q658+Q669+Q670+Q671+Q672+Q673</f>
        <v>1616637587.7</v>
      </c>
      <c r="R581" s="156">
        <f t="shared" si="337"/>
        <v>10996583111.940002</v>
      </c>
      <c r="S581" s="156">
        <f t="shared" ref="S581:AO615" si="378">+S582+S583+S584+S585+S587+S589+S590+S591+S592+S593+S594+S595+S596+S597+S598+S599+S600+S601+S602+S603+S604+S605+S606+S607+S608+S609+S610+S611+S612+S613+S614+S615+S616+S617+S618+S619+S620+S621+S622+S623+S624+S625+S626+S627+S628+S629+S630+S631+S632+S633+S634+S635+S636+S637+S638+S639+S640+S641+S642+S643+S644+S645+S646+S647+S648+S649+S650+S651+S652+S653+S654+S655+S656+S657+S658+S669+S670+S671+S672+S673</f>
        <v>267176476</v>
      </c>
      <c r="T581" s="367">
        <f t="shared" si="378"/>
        <v>0</v>
      </c>
      <c r="U581" s="246">
        <v>305118</v>
      </c>
      <c r="V581" s="385" t="s">
        <v>1407</v>
      </c>
      <c r="W581" s="387">
        <v>0</v>
      </c>
      <c r="X581" s="387">
        <v>0</v>
      </c>
      <c r="Y581" s="387">
        <v>28286404</v>
      </c>
      <c r="Z581" s="387">
        <v>0</v>
      </c>
      <c r="AA581" s="387">
        <v>0</v>
      </c>
      <c r="AB581" s="387">
        <v>28286404</v>
      </c>
      <c r="AC581" s="387">
        <v>0</v>
      </c>
      <c r="AD581" s="387">
        <v>0</v>
      </c>
      <c r="AE581" s="387">
        <v>0</v>
      </c>
      <c r="AF581" s="387">
        <v>0</v>
      </c>
      <c r="AG581" s="387">
        <v>0</v>
      </c>
      <c r="AH581" s="387">
        <v>0</v>
      </c>
      <c r="AI581" s="387">
        <v>0</v>
      </c>
      <c r="AJ581" s="387">
        <v>0</v>
      </c>
      <c r="AK581" s="387">
        <v>0</v>
      </c>
      <c r="AL581" s="278"/>
      <c r="AM581" s="247"/>
      <c r="AN581" s="247"/>
      <c r="AO581" s="247"/>
      <c r="AP581" s="247"/>
      <c r="AQ581" s="4"/>
      <c r="AR581" s="305">
        <v>30301010104</v>
      </c>
      <c r="AS581" s="297" t="s">
        <v>1772</v>
      </c>
      <c r="AT581" s="333">
        <v>35000000</v>
      </c>
    </row>
    <row r="582" spans="1:48" s="181" customFormat="1" x14ac:dyDescent="0.25">
      <c r="A582" s="183">
        <v>305101</v>
      </c>
      <c r="B582" s="267" t="s">
        <v>1310</v>
      </c>
      <c r="C582" s="360">
        <v>0</v>
      </c>
      <c r="D582" s="145"/>
      <c r="E582" s="145"/>
      <c r="F582" s="145"/>
      <c r="G582" s="145">
        <v>320000000</v>
      </c>
      <c r="H582" s="145">
        <f t="shared" si="335"/>
        <v>320000000</v>
      </c>
      <c r="I582" s="145">
        <v>0</v>
      </c>
      <c r="J582" s="145">
        <v>60000000</v>
      </c>
      <c r="K582" s="145">
        <f t="shared" si="336"/>
        <v>260000000</v>
      </c>
      <c r="L582" s="145">
        <v>0</v>
      </c>
      <c r="M582" s="145">
        <v>60000000</v>
      </c>
      <c r="N582" s="145">
        <f t="shared" si="341"/>
        <v>0</v>
      </c>
      <c r="O582" s="145">
        <v>0</v>
      </c>
      <c r="P582" s="145">
        <v>80000000</v>
      </c>
      <c r="Q582" s="145">
        <f t="shared" si="342"/>
        <v>20000000</v>
      </c>
      <c r="R582" s="145">
        <f t="shared" si="337"/>
        <v>240000000</v>
      </c>
      <c r="S582" s="145">
        <f t="shared" si="338"/>
        <v>60000000</v>
      </c>
      <c r="T582" s="47"/>
      <c r="U582" s="246">
        <v>305119</v>
      </c>
      <c r="V582" s="385" t="s">
        <v>1408</v>
      </c>
      <c r="W582" s="387">
        <v>0</v>
      </c>
      <c r="X582" s="387">
        <v>0</v>
      </c>
      <c r="Y582" s="387">
        <v>0</v>
      </c>
      <c r="Z582" s="387">
        <v>0</v>
      </c>
      <c r="AA582" s="387">
        <v>0</v>
      </c>
      <c r="AB582" s="387">
        <v>3000000</v>
      </c>
      <c r="AC582" s="387">
        <v>3000000</v>
      </c>
      <c r="AD582" s="387">
        <v>0</v>
      </c>
      <c r="AE582" s="387">
        <v>3000000</v>
      </c>
      <c r="AF582" s="387">
        <v>0</v>
      </c>
      <c r="AG582" s="387">
        <v>0</v>
      </c>
      <c r="AH582" s="387">
        <v>0</v>
      </c>
      <c r="AI582" s="387">
        <v>0</v>
      </c>
      <c r="AJ582" s="387">
        <v>3000000</v>
      </c>
      <c r="AK582" s="387">
        <v>0</v>
      </c>
      <c r="AL582" s="6"/>
      <c r="AM582" s="6">
        <f t="shared" si="354"/>
        <v>0</v>
      </c>
      <c r="AN582" s="6">
        <f t="shared" si="354"/>
        <v>0</v>
      </c>
      <c r="AO582" s="6">
        <f t="shared" si="354"/>
        <v>0</v>
      </c>
      <c r="AP582" s="6"/>
      <c r="AQ582" s="4"/>
      <c r="AR582" s="294">
        <v>3030102</v>
      </c>
      <c r="AS582" s="295" t="s">
        <v>734</v>
      </c>
      <c r="AT582" s="332">
        <f t="shared" ref="AT582" si="379">+AT583</f>
        <v>1540647</v>
      </c>
      <c r="AU582"/>
      <c r="AV582"/>
    </row>
    <row r="583" spans="1:48" x14ac:dyDescent="0.25">
      <c r="A583" s="183">
        <v>305102</v>
      </c>
      <c r="B583" s="267" t="s">
        <v>1311</v>
      </c>
      <c r="C583" s="360">
        <v>558474</v>
      </c>
      <c r="D583" s="145"/>
      <c r="E583" s="145"/>
      <c r="F583" s="145"/>
      <c r="G583" s="145">
        <v>32000000</v>
      </c>
      <c r="H583" s="145">
        <f t="shared" si="335"/>
        <v>32000000</v>
      </c>
      <c r="I583" s="145">
        <v>10200000</v>
      </c>
      <c r="J583" s="145">
        <v>20572560</v>
      </c>
      <c r="K583" s="145">
        <f t="shared" si="336"/>
        <v>11427440</v>
      </c>
      <c r="L583" s="145">
        <v>0</v>
      </c>
      <c r="M583" s="145">
        <v>6372560</v>
      </c>
      <c r="N583" s="145">
        <f t="shared" si="341"/>
        <v>14200000</v>
      </c>
      <c r="O583" s="145">
        <v>4968131</v>
      </c>
      <c r="P583" s="145">
        <v>25540691</v>
      </c>
      <c r="Q583" s="145">
        <f t="shared" si="342"/>
        <v>4968131</v>
      </c>
      <c r="R583" s="145">
        <f t="shared" si="337"/>
        <v>6459309</v>
      </c>
      <c r="S583" s="145">
        <f t="shared" si="338"/>
        <v>6372560</v>
      </c>
      <c r="T583" s="4"/>
      <c r="U583" s="246">
        <v>305120</v>
      </c>
      <c r="V583" s="385" t="s">
        <v>1409</v>
      </c>
      <c r="W583" s="387">
        <v>0</v>
      </c>
      <c r="X583" s="387">
        <v>0</v>
      </c>
      <c r="Y583" s="387">
        <v>3324989</v>
      </c>
      <c r="Z583" s="387">
        <v>0</v>
      </c>
      <c r="AA583" s="387">
        <v>0</v>
      </c>
      <c r="AB583" s="387">
        <v>3324989</v>
      </c>
      <c r="AC583" s="387">
        <v>0</v>
      </c>
      <c r="AD583" s="387">
        <v>0</v>
      </c>
      <c r="AE583" s="387">
        <v>0</v>
      </c>
      <c r="AF583" s="387">
        <v>0</v>
      </c>
      <c r="AG583" s="387">
        <v>0</v>
      </c>
      <c r="AH583" s="387">
        <v>0</v>
      </c>
      <c r="AI583" s="387">
        <v>0</v>
      </c>
      <c r="AJ583" s="387">
        <v>0</v>
      </c>
      <c r="AK583" s="387">
        <v>0</v>
      </c>
      <c r="AL583" s="10"/>
      <c r="AM583" s="10">
        <f t="shared" si="355"/>
        <v>0</v>
      </c>
      <c r="AN583" s="10">
        <f t="shared" si="355"/>
        <v>0</v>
      </c>
      <c r="AO583" s="10">
        <f t="shared" si="355"/>
        <v>0</v>
      </c>
      <c r="AP583" s="10"/>
      <c r="AR583" s="294">
        <v>303010201</v>
      </c>
      <c r="AS583" s="295" t="s">
        <v>735</v>
      </c>
      <c r="AT583" s="332">
        <f>+AT584+AT586</f>
        <v>1540647</v>
      </c>
      <c r="AV583" s="181"/>
    </row>
    <row r="584" spans="1:48" x14ac:dyDescent="0.25">
      <c r="A584" s="183">
        <v>305103</v>
      </c>
      <c r="B584" s="267" t="s">
        <v>1312</v>
      </c>
      <c r="C584" s="360">
        <v>52061507</v>
      </c>
      <c r="D584" s="145"/>
      <c r="E584" s="145"/>
      <c r="F584" s="145"/>
      <c r="G584" s="145">
        <v>20000000</v>
      </c>
      <c r="H584" s="145">
        <f t="shared" si="335"/>
        <v>20000000</v>
      </c>
      <c r="I584" s="145">
        <v>0</v>
      </c>
      <c r="J584" s="145">
        <v>0</v>
      </c>
      <c r="K584" s="145">
        <f t="shared" si="336"/>
        <v>20000000</v>
      </c>
      <c r="L584" s="145">
        <v>0</v>
      </c>
      <c r="M584" s="145">
        <v>0</v>
      </c>
      <c r="N584" s="145">
        <f t="shared" si="341"/>
        <v>0</v>
      </c>
      <c r="O584" s="145">
        <v>0</v>
      </c>
      <c r="P584" s="145">
        <v>0</v>
      </c>
      <c r="Q584" s="145">
        <f t="shared" si="342"/>
        <v>0</v>
      </c>
      <c r="R584" s="145">
        <f t="shared" si="337"/>
        <v>20000000</v>
      </c>
      <c r="S584" s="145">
        <f t="shared" si="338"/>
        <v>0</v>
      </c>
      <c r="T584" s="4"/>
      <c r="U584" s="246">
        <v>305121</v>
      </c>
      <c r="V584" s="385" t="s">
        <v>1410</v>
      </c>
      <c r="W584" s="387">
        <v>0</v>
      </c>
      <c r="X584" s="387">
        <v>0</v>
      </c>
      <c r="Y584" s="387">
        <v>6229396</v>
      </c>
      <c r="Z584" s="387">
        <v>0</v>
      </c>
      <c r="AA584" s="387">
        <v>0</v>
      </c>
      <c r="AB584" s="387">
        <v>6229396</v>
      </c>
      <c r="AC584" s="387">
        <v>0</v>
      </c>
      <c r="AD584" s="387">
        <v>0</v>
      </c>
      <c r="AE584" s="387">
        <v>0</v>
      </c>
      <c r="AF584" s="387">
        <v>0</v>
      </c>
      <c r="AG584" s="387">
        <v>0</v>
      </c>
      <c r="AH584" s="387">
        <v>0</v>
      </c>
      <c r="AI584" s="387">
        <v>0</v>
      </c>
      <c r="AJ584" s="387">
        <v>0</v>
      </c>
      <c r="AK584" s="387">
        <v>0</v>
      </c>
      <c r="AL584" s="278"/>
      <c r="AM584" s="182"/>
      <c r="AN584" s="182"/>
      <c r="AO584" s="182"/>
      <c r="AP584" s="182"/>
      <c r="AR584" s="305">
        <v>30301020101</v>
      </c>
      <c r="AS584" s="297" t="s">
        <v>736</v>
      </c>
      <c r="AT584" s="333">
        <v>0</v>
      </c>
      <c r="AU584" s="4"/>
    </row>
    <row r="585" spans="1:48" x14ac:dyDescent="0.25">
      <c r="A585" s="183">
        <v>305104</v>
      </c>
      <c r="B585" s="263" t="s">
        <v>1393</v>
      </c>
      <c r="C585" s="361">
        <v>6272260</v>
      </c>
      <c r="D585" s="145"/>
      <c r="E585" s="145"/>
      <c r="F585" s="145"/>
      <c r="G585" s="145">
        <v>3874395</v>
      </c>
      <c r="H585" s="145">
        <f t="shared" si="335"/>
        <v>3874395</v>
      </c>
      <c r="I585" s="145">
        <v>0</v>
      </c>
      <c r="J585" s="145">
        <v>0</v>
      </c>
      <c r="K585" s="145">
        <f t="shared" si="336"/>
        <v>3874395</v>
      </c>
      <c r="L585" s="145">
        <v>0</v>
      </c>
      <c r="M585" s="145">
        <v>0</v>
      </c>
      <c r="N585" s="145">
        <f t="shared" si="341"/>
        <v>0</v>
      </c>
      <c r="O585" s="145">
        <v>0</v>
      </c>
      <c r="P585" s="145">
        <v>0</v>
      </c>
      <c r="Q585" s="145">
        <f t="shared" si="342"/>
        <v>0</v>
      </c>
      <c r="R585" s="145">
        <f t="shared" si="337"/>
        <v>3874395</v>
      </c>
      <c r="S585" s="145">
        <f t="shared" si="338"/>
        <v>0</v>
      </c>
      <c r="T585" s="24"/>
      <c r="U585" s="246">
        <v>305122</v>
      </c>
      <c r="V585" s="385" t="s">
        <v>1411</v>
      </c>
      <c r="W585" s="387">
        <v>0</v>
      </c>
      <c r="X585" s="387">
        <v>0</v>
      </c>
      <c r="Y585" s="387">
        <v>7895046.75</v>
      </c>
      <c r="Z585" s="387">
        <v>0</v>
      </c>
      <c r="AA585" s="387">
        <v>0</v>
      </c>
      <c r="AB585" s="387">
        <v>7895046.75</v>
      </c>
      <c r="AC585" s="387">
        <v>0</v>
      </c>
      <c r="AD585" s="387">
        <v>0</v>
      </c>
      <c r="AE585" s="387">
        <v>0</v>
      </c>
      <c r="AF585" s="387">
        <v>0</v>
      </c>
      <c r="AG585" s="387">
        <v>0</v>
      </c>
      <c r="AH585" s="387">
        <v>0</v>
      </c>
      <c r="AI585" s="387">
        <v>0</v>
      </c>
      <c r="AJ585" s="387">
        <v>0</v>
      </c>
      <c r="AK585" s="387">
        <v>0</v>
      </c>
      <c r="AL585" s="278"/>
      <c r="AM585" s="182"/>
      <c r="AN585" s="182"/>
      <c r="AO585" s="182"/>
      <c r="AP585" s="182"/>
      <c r="AR585" s="305"/>
      <c r="AS585" s="297"/>
      <c r="AT585" s="333"/>
      <c r="AU585" s="4"/>
    </row>
    <row r="586" spans="1:48" x14ac:dyDescent="0.25">
      <c r="A586" s="183">
        <v>3050103</v>
      </c>
      <c r="B586" s="263" t="s">
        <v>1775</v>
      </c>
      <c r="C586" s="361">
        <v>181582670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281"/>
      <c r="U586" s="246">
        <v>305123</v>
      </c>
      <c r="V586" s="385" t="s">
        <v>1412</v>
      </c>
      <c r="W586" s="387">
        <v>0</v>
      </c>
      <c r="X586" s="387">
        <v>0</v>
      </c>
      <c r="Y586" s="387">
        <v>28395212</v>
      </c>
      <c r="Z586" s="387">
        <v>0</v>
      </c>
      <c r="AA586" s="387">
        <v>0</v>
      </c>
      <c r="AB586" s="387">
        <v>28395212</v>
      </c>
      <c r="AC586" s="387">
        <v>0</v>
      </c>
      <c r="AD586" s="387">
        <v>0</v>
      </c>
      <c r="AE586" s="387">
        <v>0</v>
      </c>
      <c r="AF586" s="387">
        <v>0</v>
      </c>
      <c r="AG586" s="387">
        <v>0</v>
      </c>
      <c r="AH586" s="387">
        <v>0</v>
      </c>
      <c r="AI586" s="387">
        <v>0</v>
      </c>
      <c r="AJ586" s="387">
        <v>0</v>
      </c>
      <c r="AK586" s="387">
        <v>0</v>
      </c>
      <c r="AL586" s="278"/>
      <c r="AM586" s="182"/>
      <c r="AN586" s="182"/>
      <c r="AO586" s="182"/>
      <c r="AP586" s="182"/>
      <c r="AQ586" s="4"/>
      <c r="AR586" s="304">
        <v>30301020103</v>
      </c>
      <c r="AS586" s="297" t="s">
        <v>738</v>
      </c>
      <c r="AT586" s="333">
        <v>1540647</v>
      </c>
    </row>
    <row r="587" spans="1:48" x14ac:dyDescent="0.25">
      <c r="A587" s="183">
        <v>305105</v>
      </c>
      <c r="B587" s="263" t="s">
        <v>1394</v>
      </c>
      <c r="C587" s="361">
        <v>1200</v>
      </c>
      <c r="D587" s="145"/>
      <c r="E587" s="145"/>
      <c r="F587" s="145"/>
      <c r="G587" s="145">
        <v>3263638</v>
      </c>
      <c r="H587" s="145">
        <f t="shared" si="335"/>
        <v>3263638</v>
      </c>
      <c r="I587" s="145">
        <v>0</v>
      </c>
      <c r="J587" s="145">
        <v>0</v>
      </c>
      <c r="K587" s="145">
        <f t="shared" si="336"/>
        <v>3263638</v>
      </c>
      <c r="L587" s="145">
        <v>0</v>
      </c>
      <c r="M587" s="145">
        <v>0</v>
      </c>
      <c r="N587" s="145">
        <f t="shared" si="341"/>
        <v>0</v>
      </c>
      <c r="O587" s="145">
        <v>0</v>
      </c>
      <c r="P587" s="145">
        <v>0</v>
      </c>
      <c r="Q587" s="145">
        <f t="shared" si="342"/>
        <v>0</v>
      </c>
      <c r="R587" s="145">
        <f t="shared" si="337"/>
        <v>3263638</v>
      </c>
      <c r="S587" s="145">
        <f t="shared" si="338"/>
        <v>0</v>
      </c>
      <c r="T587" s="24"/>
      <c r="U587" s="246">
        <v>305124</v>
      </c>
      <c r="V587" s="385" t="s">
        <v>1413</v>
      </c>
      <c r="W587" s="387">
        <v>0</v>
      </c>
      <c r="X587" s="387">
        <v>0</v>
      </c>
      <c r="Y587" s="387">
        <v>397941</v>
      </c>
      <c r="Z587" s="387">
        <v>0</v>
      </c>
      <c r="AA587" s="387">
        <v>0</v>
      </c>
      <c r="AB587" s="387">
        <v>397941</v>
      </c>
      <c r="AC587" s="387">
        <v>0</v>
      </c>
      <c r="AD587" s="387">
        <v>0</v>
      </c>
      <c r="AE587" s="387">
        <v>0</v>
      </c>
      <c r="AF587" s="387">
        <v>0</v>
      </c>
      <c r="AG587" s="387">
        <v>0</v>
      </c>
      <c r="AH587" s="387">
        <v>0</v>
      </c>
      <c r="AI587" s="387">
        <v>0</v>
      </c>
      <c r="AJ587" s="387">
        <v>0</v>
      </c>
      <c r="AK587" s="387">
        <v>0</v>
      </c>
      <c r="AL587" s="6"/>
      <c r="AM587" s="6">
        <f t="shared" si="357"/>
        <v>0</v>
      </c>
      <c r="AN587" s="6">
        <f t="shared" si="357"/>
        <v>0</v>
      </c>
      <c r="AO587" s="6">
        <f t="shared" si="357"/>
        <v>0</v>
      </c>
      <c r="AP587" s="6"/>
      <c r="AQ587" s="4"/>
      <c r="AR587" s="313">
        <v>304</v>
      </c>
      <c r="AS587" s="314" t="s">
        <v>739</v>
      </c>
      <c r="AT587" s="331">
        <f>+AT588+AT610</f>
        <v>6915559462.79</v>
      </c>
    </row>
    <row r="588" spans="1:48" x14ac:dyDescent="0.25">
      <c r="A588" s="183">
        <v>3050105</v>
      </c>
      <c r="B588" s="263" t="s">
        <v>1776</v>
      </c>
      <c r="C588" s="361">
        <v>225128610.63999999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281"/>
      <c r="U588" s="246">
        <v>305125</v>
      </c>
      <c r="V588" s="385" t="s">
        <v>1414</v>
      </c>
      <c r="W588" s="387">
        <v>0</v>
      </c>
      <c r="X588" s="387">
        <v>0</v>
      </c>
      <c r="Y588" s="387">
        <v>266469</v>
      </c>
      <c r="Z588" s="387">
        <v>0</v>
      </c>
      <c r="AA588" s="387">
        <v>0</v>
      </c>
      <c r="AB588" s="387">
        <v>266469</v>
      </c>
      <c r="AC588" s="387">
        <v>0</v>
      </c>
      <c r="AD588" s="387">
        <v>0</v>
      </c>
      <c r="AE588" s="387">
        <v>0</v>
      </c>
      <c r="AF588" s="387">
        <v>0</v>
      </c>
      <c r="AG588" s="387">
        <v>0</v>
      </c>
      <c r="AH588" s="387">
        <v>0</v>
      </c>
      <c r="AI588" s="387">
        <v>0</v>
      </c>
      <c r="AJ588" s="387">
        <v>0</v>
      </c>
      <c r="AK588" s="387">
        <v>0</v>
      </c>
      <c r="AL588" s="6"/>
      <c r="AM588" s="6">
        <f t="shared" si="358"/>
        <v>0</v>
      </c>
      <c r="AN588" s="6">
        <f t="shared" si="358"/>
        <v>0</v>
      </c>
      <c r="AO588" s="6">
        <f t="shared" si="358"/>
        <v>0</v>
      </c>
      <c r="AP588" s="6"/>
      <c r="AQ588" s="4"/>
      <c r="AR588" s="292">
        <v>30401</v>
      </c>
      <c r="AS588" s="293" t="s">
        <v>740</v>
      </c>
      <c r="AT588" s="331">
        <f t="shared" ref="AT588" si="380">+AT589</f>
        <v>6588130140.9399996</v>
      </c>
      <c r="AU588" s="4"/>
    </row>
    <row r="589" spans="1:48" x14ac:dyDescent="0.25">
      <c r="A589" s="183">
        <v>305106</v>
      </c>
      <c r="B589" s="263" t="s">
        <v>1395</v>
      </c>
      <c r="C589" s="361">
        <v>61047.71</v>
      </c>
      <c r="D589" s="145"/>
      <c r="E589" s="145"/>
      <c r="F589" s="145"/>
      <c r="G589" s="145">
        <v>639817461</v>
      </c>
      <c r="H589" s="145">
        <f t="shared" si="335"/>
        <v>639817461</v>
      </c>
      <c r="I589" s="145">
        <v>0</v>
      </c>
      <c r="J589" s="145">
        <v>0</v>
      </c>
      <c r="K589" s="145">
        <f t="shared" si="336"/>
        <v>639817461</v>
      </c>
      <c r="L589" s="145">
        <v>0</v>
      </c>
      <c r="M589" s="145">
        <v>0</v>
      </c>
      <c r="N589" s="145">
        <f t="shared" si="341"/>
        <v>0</v>
      </c>
      <c r="O589" s="145">
        <v>0</v>
      </c>
      <c r="P589" s="145">
        <v>0</v>
      </c>
      <c r="Q589" s="145">
        <f t="shared" si="342"/>
        <v>0</v>
      </c>
      <c r="R589" s="145">
        <f t="shared" si="337"/>
        <v>639817461</v>
      </c>
      <c r="S589" s="145">
        <f t="shared" si="338"/>
        <v>0</v>
      </c>
      <c r="T589" s="24"/>
      <c r="U589" s="246">
        <v>305126</v>
      </c>
      <c r="V589" s="385" t="s">
        <v>1415</v>
      </c>
      <c r="W589" s="387">
        <v>0</v>
      </c>
      <c r="X589" s="387">
        <v>0</v>
      </c>
      <c r="Y589" s="387">
        <v>6751654</v>
      </c>
      <c r="Z589" s="387">
        <v>0</v>
      </c>
      <c r="AA589" s="387">
        <v>0</v>
      </c>
      <c r="AB589" s="387">
        <v>6751654</v>
      </c>
      <c r="AC589" s="387">
        <v>0</v>
      </c>
      <c r="AD589" s="387">
        <v>0</v>
      </c>
      <c r="AE589" s="387">
        <v>0</v>
      </c>
      <c r="AF589" s="387">
        <v>0</v>
      </c>
      <c r="AG589" s="387">
        <v>0</v>
      </c>
      <c r="AH589" s="387">
        <v>0</v>
      </c>
      <c r="AI589" s="387">
        <v>0</v>
      </c>
      <c r="AJ589" s="387">
        <v>0</v>
      </c>
      <c r="AK589" s="387">
        <v>0</v>
      </c>
      <c r="AL589" s="6"/>
      <c r="AM589" s="6">
        <f t="shared" si="360"/>
        <v>0</v>
      </c>
      <c r="AN589" s="6">
        <f t="shared" si="360"/>
        <v>0</v>
      </c>
      <c r="AO589" s="6">
        <f t="shared" si="360"/>
        <v>0</v>
      </c>
      <c r="AP589" s="6"/>
      <c r="AQ589" s="4"/>
      <c r="AR589" s="294">
        <v>3040101</v>
      </c>
      <c r="AS589" s="295" t="s">
        <v>741</v>
      </c>
      <c r="AT589" s="332">
        <f>+AT590+AT593+AT597+AT600+AT604+AT607</f>
        <v>6588130140.9399996</v>
      </c>
    </row>
    <row r="590" spans="1:48" s="251" customFormat="1" x14ac:dyDescent="0.25">
      <c r="A590" s="183">
        <v>305107</v>
      </c>
      <c r="B590" s="263" t="s">
        <v>1396</v>
      </c>
      <c r="C590" s="361">
        <v>60001</v>
      </c>
      <c r="D590" s="145"/>
      <c r="E590" s="145"/>
      <c r="F590" s="145"/>
      <c r="G590" s="145">
        <v>76944</v>
      </c>
      <c r="H590" s="145">
        <f t="shared" si="335"/>
        <v>76944</v>
      </c>
      <c r="I590" s="145">
        <v>0</v>
      </c>
      <c r="J590" s="145">
        <v>0</v>
      </c>
      <c r="K590" s="145">
        <f t="shared" si="336"/>
        <v>76944</v>
      </c>
      <c r="L590" s="145">
        <v>0</v>
      </c>
      <c r="M590" s="145">
        <v>0</v>
      </c>
      <c r="N590" s="145">
        <f t="shared" si="341"/>
        <v>0</v>
      </c>
      <c r="O590" s="145">
        <v>0</v>
      </c>
      <c r="P590" s="145">
        <v>0</v>
      </c>
      <c r="Q590" s="145">
        <f t="shared" si="342"/>
        <v>0</v>
      </c>
      <c r="R590" s="145">
        <f t="shared" si="337"/>
        <v>76944</v>
      </c>
      <c r="S590" s="145">
        <f t="shared" si="338"/>
        <v>0</v>
      </c>
      <c r="T590" s="24"/>
      <c r="U590" s="246">
        <v>305127</v>
      </c>
      <c r="V590" s="385" t="s">
        <v>1416</v>
      </c>
      <c r="W590" s="387">
        <v>0</v>
      </c>
      <c r="X590" s="387">
        <v>0</v>
      </c>
      <c r="Y590" s="387">
        <v>3712800</v>
      </c>
      <c r="Z590" s="387">
        <v>0</v>
      </c>
      <c r="AA590" s="387">
        <v>0</v>
      </c>
      <c r="AB590" s="387">
        <v>3712800</v>
      </c>
      <c r="AC590" s="387">
        <v>0</v>
      </c>
      <c r="AD590" s="387">
        <v>0</v>
      </c>
      <c r="AE590" s="387">
        <v>0</v>
      </c>
      <c r="AF590" s="387">
        <v>0</v>
      </c>
      <c r="AG590" s="387">
        <v>0</v>
      </c>
      <c r="AH590" s="387">
        <v>0</v>
      </c>
      <c r="AI590" s="387">
        <v>0</v>
      </c>
      <c r="AJ590" s="387">
        <v>0</v>
      </c>
      <c r="AK590" s="387">
        <v>0</v>
      </c>
      <c r="AL590" s="10"/>
      <c r="AM590" s="10">
        <f t="shared" si="361"/>
        <v>0</v>
      </c>
      <c r="AN590" s="10">
        <f t="shared" si="361"/>
        <v>0</v>
      </c>
      <c r="AO590" s="10">
        <f t="shared" si="361"/>
        <v>0</v>
      </c>
      <c r="AP590" s="10"/>
      <c r="AQ590"/>
      <c r="AR590" s="294">
        <v>304010101</v>
      </c>
      <c r="AS590" s="295" t="s">
        <v>742</v>
      </c>
      <c r="AT590" s="332">
        <f t="shared" ref="AT590" si="381">+AT591</f>
        <v>0</v>
      </c>
      <c r="AU590"/>
      <c r="AV590"/>
    </row>
    <row r="591" spans="1:48" x14ac:dyDescent="0.25">
      <c r="A591" s="183">
        <v>305108</v>
      </c>
      <c r="B591" s="264" t="s">
        <v>1397</v>
      </c>
      <c r="C591" s="362">
        <v>269093796</v>
      </c>
      <c r="D591" s="145"/>
      <c r="E591" s="145"/>
      <c r="F591" s="145"/>
      <c r="G591" s="145">
        <v>126552967</v>
      </c>
      <c r="H591" s="145">
        <f t="shared" si="335"/>
        <v>126552967</v>
      </c>
      <c r="I591" s="145">
        <v>0</v>
      </c>
      <c r="J591" s="145">
        <v>0</v>
      </c>
      <c r="K591" s="145">
        <f t="shared" si="336"/>
        <v>126552967</v>
      </c>
      <c r="L591" s="145">
        <v>0</v>
      </c>
      <c r="M591" s="145">
        <v>0</v>
      </c>
      <c r="N591" s="145">
        <f t="shared" si="341"/>
        <v>0</v>
      </c>
      <c r="O591" s="145">
        <v>0</v>
      </c>
      <c r="P591" s="145">
        <v>0</v>
      </c>
      <c r="Q591" s="145">
        <f t="shared" si="342"/>
        <v>0</v>
      </c>
      <c r="R591" s="145">
        <f t="shared" si="337"/>
        <v>126552967</v>
      </c>
      <c r="S591" s="145">
        <f t="shared" si="338"/>
        <v>0</v>
      </c>
      <c r="T591" s="24"/>
      <c r="U591" s="246">
        <v>305128</v>
      </c>
      <c r="V591" s="385" t="s">
        <v>1417</v>
      </c>
      <c r="W591" s="387">
        <v>0</v>
      </c>
      <c r="X591" s="387">
        <v>0</v>
      </c>
      <c r="Y591" s="387">
        <v>1520000</v>
      </c>
      <c r="Z591" s="387">
        <v>0</v>
      </c>
      <c r="AA591" s="387">
        <v>0</v>
      </c>
      <c r="AB591" s="387">
        <v>1520000</v>
      </c>
      <c r="AC591" s="387">
        <v>0</v>
      </c>
      <c r="AD591" s="387">
        <v>0</v>
      </c>
      <c r="AE591" s="387">
        <v>0</v>
      </c>
      <c r="AF591" s="387">
        <v>0</v>
      </c>
      <c r="AG591" s="387">
        <v>0</v>
      </c>
      <c r="AH591" s="387">
        <v>0</v>
      </c>
      <c r="AI591" s="387">
        <v>0</v>
      </c>
      <c r="AJ591" s="387">
        <v>0</v>
      </c>
      <c r="AK591" s="387">
        <v>0</v>
      </c>
      <c r="AL591" s="278"/>
      <c r="AM591" s="182"/>
      <c r="AN591" s="182"/>
      <c r="AO591" s="182"/>
      <c r="AP591" s="182"/>
      <c r="AR591" s="305">
        <v>30401010101</v>
      </c>
      <c r="AS591" s="297" t="s">
        <v>743</v>
      </c>
      <c r="AT591" s="333">
        <v>0</v>
      </c>
      <c r="AV591" s="251"/>
    </row>
    <row r="592" spans="1:48" x14ac:dyDescent="0.25">
      <c r="A592" s="183">
        <v>305109</v>
      </c>
      <c r="B592" s="264" t="s">
        <v>1398</v>
      </c>
      <c r="C592" s="362">
        <v>463992085.86000001</v>
      </c>
      <c r="D592" s="145"/>
      <c r="E592" s="145"/>
      <c r="F592" s="145"/>
      <c r="G592" s="145">
        <v>109657866.78</v>
      </c>
      <c r="H592" s="145">
        <f t="shared" ref="H592:H655" si="382">+D592+E592-F592+G592</f>
        <v>109657866.78</v>
      </c>
      <c r="I592" s="145">
        <v>0</v>
      </c>
      <c r="J592" s="145">
        <v>0</v>
      </c>
      <c r="K592" s="145">
        <f t="shared" ref="K592:K655" si="383">+H592-J592</f>
        <v>109657866.78</v>
      </c>
      <c r="L592" s="145">
        <v>0</v>
      </c>
      <c r="M592" s="145">
        <v>0</v>
      </c>
      <c r="N592" s="145">
        <f t="shared" si="341"/>
        <v>0</v>
      </c>
      <c r="O592" s="145">
        <v>0</v>
      </c>
      <c r="P592" s="145">
        <v>0</v>
      </c>
      <c r="Q592" s="145">
        <f t="shared" si="342"/>
        <v>0</v>
      </c>
      <c r="R592" s="145">
        <f t="shared" ref="R592:R655" si="384">+H592-P592</f>
        <v>109657866.78</v>
      </c>
      <c r="S592" s="145">
        <f t="shared" ref="S592:S655" si="385">+M592</f>
        <v>0</v>
      </c>
      <c r="T592" s="24"/>
      <c r="U592" s="246">
        <v>305129</v>
      </c>
      <c r="V592" s="385" t="s">
        <v>1418</v>
      </c>
      <c r="W592" s="387">
        <v>0</v>
      </c>
      <c r="X592" s="387">
        <v>0</v>
      </c>
      <c r="Y592" s="387">
        <v>125000</v>
      </c>
      <c r="Z592" s="387">
        <v>0</v>
      </c>
      <c r="AA592" s="387">
        <v>0</v>
      </c>
      <c r="AB592" s="387">
        <v>125000</v>
      </c>
      <c r="AC592" s="387">
        <v>0</v>
      </c>
      <c r="AD592" s="387">
        <v>0</v>
      </c>
      <c r="AE592" s="387">
        <v>0</v>
      </c>
      <c r="AF592" s="387">
        <v>0</v>
      </c>
      <c r="AG592" s="387">
        <v>0</v>
      </c>
      <c r="AH592" s="387">
        <v>0</v>
      </c>
      <c r="AI592" s="387">
        <v>0</v>
      </c>
      <c r="AJ592" s="387">
        <v>0</v>
      </c>
      <c r="AK592" s="387">
        <v>0</v>
      </c>
      <c r="AL592" s="278"/>
      <c r="AM592" s="182"/>
      <c r="AN592" s="182"/>
      <c r="AO592" s="182"/>
      <c r="AP592" s="182"/>
      <c r="AQ592" s="4"/>
      <c r="AR592" s="305"/>
      <c r="AS592" s="297"/>
      <c r="AT592" s="333"/>
      <c r="AU592" s="281"/>
    </row>
    <row r="593" spans="1:48" x14ac:dyDescent="0.25">
      <c r="A593" s="183">
        <v>305110</v>
      </c>
      <c r="B593" s="265" t="s">
        <v>1399</v>
      </c>
      <c r="C593" s="363">
        <v>32822733</v>
      </c>
      <c r="D593" s="145"/>
      <c r="E593" s="145"/>
      <c r="F593" s="145">
        <v>8760604</v>
      </c>
      <c r="G593" s="145">
        <v>8760604</v>
      </c>
      <c r="H593" s="145">
        <f t="shared" si="382"/>
        <v>0</v>
      </c>
      <c r="I593" s="145">
        <v>0</v>
      </c>
      <c r="J593" s="145">
        <v>0</v>
      </c>
      <c r="K593" s="145">
        <f t="shared" si="383"/>
        <v>0</v>
      </c>
      <c r="L593" s="145">
        <v>0</v>
      </c>
      <c r="M593" s="145">
        <v>0</v>
      </c>
      <c r="N593" s="145">
        <f t="shared" ref="N593:N656" si="386">+J593-M593</f>
        <v>0</v>
      </c>
      <c r="O593" s="145">
        <v>0</v>
      </c>
      <c r="P593" s="145">
        <v>0</v>
      </c>
      <c r="Q593" s="145">
        <f t="shared" ref="Q593:Q656" si="387">+P593-J593</f>
        <v>0</v>
      </c>
      <c r="R593" s="145">
        <f t="shared" si="384"/>
        <v>0</v>
      </c>
      <c r="S593" s="145">
        <f t="shared" si="385"/>
        <v>0</v>
      </c>
      <c r="T593" s="24"/>
      <c r="U593" s="246">
        <v>305130</v>
      </c>
      <c r="V593" s="385" t="s">
        <v>1419</v>
      </c>
      <c r="W593" s="387">
        <v>0</v>
      </c>
      <c r="X593" s="387">
        <v>0</v>
      </c>
      <c r="Y593" s="387">
        <v>287600</v>
      </c>
      <c r="Z593" s="387">
        <v>0</v>
      </c>
      <c r="AA593" s="387">
        <v>0</v>
      </c>
      <c r="AB593" s="387">
        <v>287600</v>
      </c>
      <c r="AC593" s="387">
        <v>0</v>
      </c>
      <c r="AD593" s="387">
        <v>0</v>
      </c>
      <c r="AE593" s="387">
        <v>0</v>
      </c>
      <c r="AF593" s="387">
        <v>0</v>
      </c>
      <c r="AG593" s="387">
        <v>0</v>
      </c>
      <c r="AH593" s="387">
        <v>0</v>
      </c>
      <c r="AI593" s="387">
        <v>0</v>
      </c>
      <c r="AJ593" s="387">
        <v>0</v>
      </c>
      <c r="AK593" s="387">
        <v>0</v>
      </c>
      <c r="AL593" s="10"/>
      <c r="AM593" s="10">
        <f t="shared" si="363"/>
        <v>0</v>
      </c>
      <c r="AN593" s="10">
        <f t="shared" si="363"/>
        <v>0</v>
      </c>
      <c r="AO593" s="10">
        <f t="shared" si="363"/>
        <v>0</v>
      </c>
      <c r="AP593" s="10"/>
      <c r="AR593" s="294">
        <v>304010102</v>
      </c>
      <c r="AS593" s="295" t="s">
        <v>745</v>
      </c>
      <c r="AT593" s="332">
        <f>+AT594+AT596</f>
        <v>347000000</v>
      </c>
      <c r="AU593" s="4"/>
    </row>
    <row r="594" spans="1:48" x14ac:dyDescent="0.25">
      <c r="A594" s="183">
        <v>305111</v>
      </c>
      <c r="B594" s="265" t="s">
        <v>1400</v>
      </c>
      <c r="C594" s="363">
        <v>52046902</v>
      </c>
      <c r="D594" s="145"/>
      <c r="E594" s="145"/>
      <c r="F594" s="145">
        <v>0</v>
      </c>
      <c r="G594" s="145">
        <v>50596699</v>
      </c>
      <c r="H594" s="145">
        <f t="shared" si="382"/>
        <v>50596699</v>
      </c>
      <c r="I594" s="145">
        <v>0</v>
      </c>
      <c r="J594" s="145">
        <v>47477340</v>
      </c>
      <c r="K594" s="145">
        <f t="shared" si="383"/>
        <v>3119359</v>
      </c>
      <c r="L594" s="145">
        <v>42901599</v>
      </c>
      <c r="M594" s="145">
        <v>47477340</v>
      </c>
      <c r="N594" s="145">
        <f t="shared" si="386"/>
        <v>0</v>
      </c>
      <c r="O594" s="145">
        <v>0</v>
      </c>
      <c r="P594" s="145">
        <v>47477506</v>
      </c>
      <c r="Q594" s="145">
        <f t="shared" si="387"/>
        <v>166</v>
      </c>
      <c r="R594" s="145">
        <f t="shared" si="384"/>
        <v>3119193</v>
      </c>
      <c r="S594" s="145">
        <f t="shared" si="385"/>
        <v>47477340</v>
      </c>
      <c r="T594" s="24"/>
      <c r="U594" s="246">
        <v>305131</v>
      </c>
      <c r="V594" s="385" t="s">
        <v>1420</v>
      </c>
      <c r="W594" s="387">
        <v>0</v>
      </c>
      <c r="X594" s="387">
        <v>0</v>
      </c>
      <c r="Y594" s="387">
        <v>8100.02</v>
      </c>
      <c r="Z594" s="387">
        <v>0</v>
      </c>
      <c r="AA594" s="387">
        <v>0</v>
      </c>
      <c r="AB594" s="387">
        <v>8100.02</v>
      </c>
      <c r="AC594" s="387">
        <v>0</v>
      </c>
      <c r="AD594" s="387">
        <v>0</v>
      </c>
      <c r="AE594" s="387">
        <v>0</v>
      </c>
      <c r="AF594" s="387">
        <v>0</v>
      </c>
      <c r="AG594" s="387">
        <v>0</v>
      </c>
      <c r="AH594" s="387">
        <v>0</v>
      </c>
      <c r="AI594" s="387">
        <v>0</v>
      </c>
      <c r="AJ594" s="387">
        <v>0</v>
      </c>
      <c r="AK594" s="387">
        <v>0</v>
      </c>
      <c r="AL594" s="278"/>
      <c r="AM594" s="182"/>
      <c r="AN594" s="182"/>
      <c r="AO594" s="182"/>
      <c r="AP594" s="182"/>
      <c r="AR594" s="305">
        <v>30401010201</v>
      </c>
      <c r="AS594" s="297" t="s">
        <v>746</v>
      </c>
      <c r="AT594" s="333">
        <v>100000000</v>
      </c>
      <c r="AU594" s="4"/>
    </row>
    <row r="595" spans="1:48" s="47" customFormat="1" x14ac:dyDescent="0.25">
      <c r="A595" s="183">
        <v>305112</v>
      </c>
      <c r="B595" s="265" t="s">
        <v>1401</v>
      </c>
      <c r="C595" s="363">
        <v>569866074</v>
      </c>
      <c r="D595" s="145"/>
      <c r="E595" s="145"/>
      <c r="F595" s="145">
        <v>0</v>
      </c>
      <c r="G595" s="145">
        <v>41500000</v>
      </c>
      <c r="H595" s="145">
        <f t="shared" si="382"/>
        <v>41500000</v>
      </c>
      <c r="I595" s="145">
        <v>0</v>
      </c>
      <c r="J595" s="145">
        <v>0</v>
      </c>
      <c r="K595" s="145">
        <f t="shared" si="383"/>
        <v>41500000</v>
      </c>
      <c r="L595" s="145">
        <v>0</v>
      </c>
      <c r="M595" s="145">
        <v>0</v>
      </c>
      <c r="N595" s="145">
        <f t="shared" si="386"/>
        <v>0</v>
      </c>
      <c r="O595" s="145">
        <v>0</v>
      </c>
      <c r="P595" s="145">
        <v>0</v>
      </c>
      <c r="Q595" s="145">
        <f t="shared" si="387"/>
        <v>0</v>
      </c>
      <c r="R595" s="145">
        <f t="shared" si="384"/>
        <v>41500000</v>
      </c>
      <c r="S595" s="145">
        <f t="shared" si="385"/>
        <v>0</v>
      </c>
      <c r="T595"/>
      <c r="U595" s="246">
        <v>305132</v>
      </c>
      <c r="V595" s="385" t="s">
        <v>1421</v>
      </c>
      <c r="W595" s="387">
        <v>0</v>
      </c>
      <c r="X595" s="387">
        <v>0</v>
      </c>
      <c r="Y595" s="387">
        <v>0</v>
      </c>
      <c r="Z595" s="387">
        <v>0</v>
      </c>
      <c r="AA595" s="387">
        <v>0</v>
      </c>
      <c r="AB595" s="387">
        <v>44529208.399999999</v>
      </c>
      <c r="AC595" s="387">
        <v>44529208.399999999</v>
      </c>
      <c r="AD595" s="387">
        <v>0</v>
      </c>
      <c r="AE595" s="387">
        <v>44529208.399999999</v>
      </c>
      <c r="AF595" s="387">
        <v>0</v>
      </c>
      <c r="AG595" s="387">
        <v>0</v>
      </c>
      <c r="AH595" s="387">
        <v>0</v>
      </c>
      <c r="AI595" s="387">
        <v>0</v>
      </c>
      <c r="AJ595" s="387">
        <v>44529208.399999999</v>
      </c>
      <c r="AK595" s="387">
        <v>0</v>
      </c>
      <c r="AL595" s="278"/>
      <c r="AM595" s="182"/>
      <c r="AN595" s="182"/>
      <c r="AO595" s="182"/>
      <c r="AP595" s="182"/>
      <c r="AQ595" s="4"/>
      <c r="AR595" s="305"/>
      <c r="AS595" s="297"/>
      <c r="AT595" s="333"/>
      <c r="AU595" s="4"/>
      <c r="AV595"/>
    </row>
    <row r="596" spans="1:48" x14ac:dyDescent="0.25">
      <c r="A596" s="183">
        <v>305113</v>
      </c>
      <c r="B596" s="265" t="s">
        <v>1402</v>
      </c>
      <c r="C596" s="363">
        <v>557870</v>
      </c>
      <c r="D596" s="145"/>
      <c r="E596" s="145"/>
      <c r="F596" s="145">
        <v>350072</v>
      </c>
      <c r="G596" s="145">
        <v>350072</v>
      </c>
      <c r="H596" s="145">
        <f t="shared" si="382"/>
        <v>0</v>
      </c>
      <c r="I596" s="145">
        <v>0</v>
      </c>
      <c r="J596" s="145">
        <v>0</v>
      </c>
      <c r="K596" s="145">
        <f t="shared" si="383"/>
        <v>0</v>
      </c>
      <c r="L596" s="145">
        <v>0</v>
      </c>
      <c r="M596" s="145">
        <v>0</v>
      </c>
      <c r="N596" s="145">
        <f t="shared" si="386"/>
        <v>0</v>
      </c>
      <c r="O596" s="145">
        <v>0</v>
      </c>
      <c r="P596" s="145">
        <v>0</v>
      </c>
      <c r="Q596" s="145">
        <f t="shared" si="387"/>
        <v>0</v>
      </c>
      <c r="R596" s="145">
        <f t="shared" si="384"/>
        <v>0</v>
      </c>
      <c r="S596" s="145">
        <f t="shared" si="385"/>
        <v>0</v>
      </c>
      <c r="U596" s="246">
        <v>305133</v>
      </c>
      <c r="V596" s="385" t="s">
        <v>1422</v>
      </c>
      <c r="W596" s="387">
        <v>0</v>
      </c>
      <c r="X596" s="387">
        <v>0</v>
      </c>
      <c r="Y596" s="387">
        <v>0</v>
      </c>
      <c r="Z596" s="387">
        <v>0</v>
      </c>
      <c r="AA596" s="387">
        <v>0</v>
      </c>
      <c r="AB596" s="387">
        <v>12213709</v>
      </c>
      <c r="AC596" s="387">
        <v>12213709</v>
      </c>
      <c r="AD596" s="387">
        <v>0</v>
      </c>
      <c r="AE596" s="387">
        <v>12213709</v>
      </c>
      <c r="AF596" s="387">
        <v>0</v>
      </c>
      <c r="AG596" s="387">
        <v>0</v>
      </c>
      <c r="AH596" s="387">
        <v>0</v>
      </c>
      <c r="AI596" s="387">
        <v>0</v>
      </c>
      <c r="AJ596" s="387">
        <v>12213709</v>
      </c>
      <c r="AK596" s="387">
        <v>0</v>
      </c>
      <c r="AL596" s="278"/>
      <c r="AM596" s="247"/>
      <c r="AN596" s="247"/>
      <c r="AO596" s="247"/>
      <c r="AP596" s="247"/>
      <c r="AR596" s="304">
        <v>30401010203</v>
      </c>
      <c r="AS596" s="297" t="s">
        <v>1391</v>
      </c>
      <c r="AT596" s="333">
        <v>247000000</v>
      </c>
      <c r="AU596" s="4"/>
      <c r="AV596" s="47"/>
    </row>
    <row r="597" spans="1:48" x14ac:dyDescent="0.25">
      <c r="A597" s="183">
        <v>305114</v>
      </c>
      <c r="B597" s="265" t="s">
        <v>1403</v>
      </c>
      <c r="C597" s="363">
        <v>11153046</v>
      </c>
      <c r="D597" s="145"/>
      <c r="E597" s="145"/>
      <c r="F597" s="145">
        <v>16500000</v>
      </c>
      <c r="G597" s="145">
        <v>16500000</v>
      </c>
      <c r="H597" s="145">
        <f t="shared" si="382"/>
        <v>0</v>
      </c>
      <c r="I597" s="145">
        <v>0</v>
      </c>
      <c r="J597" s="145">
        <v>0</v>
      </c>
      <c r="K597" s="145">
        <f t="shared" si="383"/>
        <v>0</v>
      </c>
      <c r="L597" s="145">
        <v>0</v>
      </c>
      <c r="M597" s="145">
        <v>0</v>
      </c>
      <c r="N597" s="145">
        <f t="shared" si="386"/>
        <v>0</v>
      </c>
      <c r="O597" s="145">
        <v>0</v>
      </c>
      <c r="P597" s="145">
        <v>0</v>
      </c>
      <c r="Q597" s="145">
        <f t="shared" si="387"/>
        <v>0</v>
      </c>
      <c r="R597" s="145">
        <f t="shared" si="384"/>
        <v>0</v>
      </c>
      <c r="S597" s="145">
        <f t="shared" si="385"/>
        <v>0</v>
      </c>
      <c r="U597" s="246">
        <v>305134</v>
      </c>
      <c r="V597" s="385" t="s">
        <v>1423</v>
      </c>
      <c r="W597" s="387">
        <v>0</v>
      </c>
      <c r="X597" s="387">
        <v>0</v>
      </c>
      <c r="Y597" s="387">
        <v>0</v>
      </c>
      <c r="Z597" s="387">
        <v>0</v>
      </c>
      <c r="AA597" s="387">
        <v>0</v>
      </c>
      <c r="AB597" s="387">
        <v>1475988.22</v>
      </c>
      <c r="AC597" s="387">
        <v>1475988.22</v>
      </c>
      <c r="AD597" s="387">
        <v>0</v>
      </c>
      <c r="AE597" s="387">
        <v>1475988.22</v>
      </c>
      <c r="AF597" s="387">
        <v>0</v>
      </c>
      <c r="AG597" s="387">
        <v>0</v>
      </c>
      <c r="AH597" s="387">
        <v>0</v>
      </c>
      <c r="AI597" s="387">
        <v>0</v>
      </c>
      <c r="AJ597" s="387">
        <v>1475988.22</v>
      </c>
      <c r="AK597" s="387">
        <v>0</v>
      </c>
      <c r="AL597" s="10"/>
      <c r="AM597" s="10">
        <f t="shared" si="365"/>
        <v>0</v>
      </c>
      <c r="AN597" s="10">
        <f t="shared" si="365"/>
        <v>0</v>
      </c>
      <c r="AO597" s="10">
        <f t="shared" si="365"/>
        <v>0</v>
      </c>
      <c r="AP597" s="10"/>
      <c r="AQ597" s="4"/>
      <c r="AR597" s="294">
        <v>304010104</v>
      </c>
      <c r="AS597" s="295" t="s">
        <v>748</v>
      </c>
      <c r="AT597" s="332">
        <f t="shared" ref="AT597" si="388">+AT598+AT599</f>
        <v>26459703</v>
      </c>
    </row>
    <row r="598" spans="1:48" x14ac:dyDescent="0.25">
      <c r="A598" s="183">
        <v>305115</v>
      </c>
      <c r="B598" s="265" t="s">
        <v>1404</v>
      </c>
      <c r="C598" s="363">
        <v>2500000</v>
      </c>
      <c r="D598" s="145"/>
      <c r="E598" s="145"/>
      <c r="F598" s="145">
        <v>37886900</v>
      </c>
      <c r="G598" s="145">
        <v>37886900</v>
      </c>
      <c r="H598" s="145">
        <f t="shared" si="382"/>
        <v>0</v>
      </c>
      <c r="I598" s="145">
        <v>0</v>
      </c>
      <c r="J598" s="145">
        <v>0</v>
      </c>
      <c r="K598" s="145">
        <f t="shared" si="383"/>
        <v>0</v>
      </c>
      <c r="L598" s="145">
        <v>0</v>
      </c>
      <c r="M598" s="145">
        <v>0</v>
      </c>
      <c r="N598" s="145">
        <f t="shared" si="386"/>
        <v>0</v>
      </c>
      <c r="O598" s="145">
        <v>0</v>
      </c>
      <c r="P598" s="145">
        <v>0</v>
      </c>
      <c r="Q598" s="145">
        <f t="shared" si="387"/>
        <v>0</v>
      </c>
      <c r="R598" s="145">
        <f t="shared" si="384"/>
        <v>0</v>
      </c>
      <c r="S598" s="145">
        <f t="shared" si="385"/>
        <v>0</v>
      </c>
      <c r="U598" s="246">
        <v>305135</v>
      </c>
      <c r="V598" s="385" t="s">
        <v>1424</v>
      </c>
      <c r="W598" s="387">
        <v>0</v>
      </c>
      <c r="X598" s="387">
        <v>0</v>
      </c>
      <c r="Y598" s="387">
        <v>0</v>
      </c>
      <c r="Z598" s="387">
        <v>0</v>
      </c>
      <c r="AA598" s="387">
        <v>0</v>
      </c>
      <c r="AB598" s="387">
        <v>4143467.14</v>
      </c>
      <c r="AC598" s="387">
        <v>4143467.14</v>
      </c>
      <c r="AD598" s="387">
        <v>0</v>
      </c>
      <c r="AE598" s="387">
        <v>4143467.14</v>
      </c>
      <c r="AF598" s="387">
        <v>0</v>
      </c>
      <c r="AG598" s="387">
        <v>0</v>
      </c>
      <c r="AH598" s="387">
        <v>0</v>
      </c>
      <c r="AI598" s="387">
        <v>0</v>
      </c>
      <c r="AJ598" s="387">
        <v>4143467.14</v>
      </c>
      <c r="AK598" s="387">
        <v>0</v>
      </c>
      <c r="AL598" s="278"/>
      <c r="AM598" s="182"/>
      <c r="AN598" s="182"/>
      <c r="AO598" s="182"/>
      <c r="AP598" s="182"/>
      <c r="AR598" s="306">
        <v>30401010402</v>
      </c>
      <c r="AS598" s="307" t="s">
        <v>749</v>
      </c>
      <c r="AT598" s="334">
        <v>18734284</v>
      </c>
    </row>
    <row r="599" spans="1:48" x14ac:dyDescent="0.25">
      <c r="A599" s="183">
        <v>305116</v>
      </c>
      <c r="B599" s="265" t="s">
        <v>1405</v>
      </c>
      <c r="C599" s="363">
        <v>19454884</v>
      </c>
      <c r="D599" s="145"/>
      <c r="E599" s="145"/>
      <c r="F599" s="145">
        <v>1800000</v>
      </c>
      <c r="G599" s="145">
        <v>1800000</v>
      </c>
      <c r="H599" s="145">
        <f t="shared" si="382"/>
        <v>0</v>
      </c>
      <c r="I599" s="145">
        <v>0</v>
      </c>
      <c r="J599" s="145">
        <v>0</v>
      </c>
      <c r="K599" s="145">
        <f t="shared" si="383"/>
        <v>0</v>
      </c>
      <c r="L599" s="145">
        <v>0</v>
      </c>
      <c r="M599" s="145">
        <v>0</v>
      </c>
      <c r="N599" s="145">
        <f t="shared" si="386"/>
        <v>0</v>
      </c>
      <c r="O599" s="145">
        <v>0</v>
      </c>
      <c r="P599" s="145">
        <v>0</v>
      </c>
      <c r="Q599" s="145">
        <f t="shared" si="387"/>
        <v>0</v>
      </c>
      <c r="R599" s="145">
        <f t="shared" si="384"/>
        <v>0</v>
      </c>
      <c r="S599" s="145">
        <f t="shared" si="385"/>
        <v>0</v>
      </c>
      <c r="U599" s="246">
        <v>305136</v>
      </c>
      <c r="V599" s="385" t="s">
        <v>1425</v>
      </c>
      <c r="W599" s="387">
        <v>0</v>
      </c>
      <c r="X599" s="387">
        <v>0</v>
      </c>
      <c r="Y599" s="387">
        <v>0</v>
      </c>
      <c r="Z599" s="387">
        <v>0</v>
      </c>
      <c r="AA599" s="387">
        <v>0</v>
      </c>
      <c r="AB599" s="387">
        <v>1762060</v>
      </c>
      <c r="AC599" s="387">
        <v>1762060</v>
      </c>
      <c r="AD599" s="387">
        <v>0</v>
      </c>
      <c r="AE599" s="387">
        <v>1762060</v>
      </c>
      <c r="AF599" s="387">
        <v>0</v>
      </c>
      <c r="AG599" s="387">
        <v>0</v>
      </c>
      <c r="AH599" s="387">
        <v>0</v>
      </c>
      <c r="AI599" s="387">
        <v>0</v>
      </c>
      <c r="AJ599" s="387">
        <v>1762060</v>
      </c>
      <c r="AK599" s="387">
        <v>0</v>
      </c>
      <c r="AL599" s="278"/>
      <c r="AM599" s="247"/>
      <c r="AN599" s="247"/>
      <c r="AO599" s="247"/>
      <c r="AP599" s="247"/>
      <c r="AQ599" s="281"/>
      <c r="AR599" s="304">
        <v>30401010403</v>
      </c>
      <c r="AS599" s="297" t="s">
        <v>1773</v>
      </c>
      <c r="AT599" s="333">
        <v>7725419</v>
      </c>
    </row>
    <row r="600" spans="1:48" x14ac:dyDescent="0.25">
      <c r="A600" s="183">
        <v>305117</v>
      </c>
      <c r="B600" s="265" t="s">
        <v>1406</v>
      </c>
      <c r="C600" s="363">
        <v>16588404</v>
      </c>
      <c r="D600" s="145"/>
      <c r="E600" s="145"/>
      <c r="F600" s="145">
        <v>2373322</v>
      </c>
      <c r="G600" s="145">
        <v>2373322</v>
      </c>
      <c r="H600" s="145">
        <f t="shared" si="382"/>
        <v>0</v>
      </c>
      <c r="I600" s="145">
        <v>0</v>
      </c>
      <c r="J600" s="145">
        <v>0</v>
      </c>
      <c r="K600" s="145">
        <f t="shared" si="383"/>
        <v>0</v>
      </c>
      <c r="L600" s="145">
        <v>0</v>
      </c>
      <c r="M600" s="145">
        <v>0</v>
      </c>
      <c r="N600" s="145">
        <f t="shared" si="386"/>
        <v>0</v>
      </c>
      <c r="O600" s="145">
        <v>0</v>
      </c>
      <c r="P600" s="145">
        <v>0</v>
      </c>
      <c r="Q600" s="145">
        <f t="shared" si="387"/>
        <v>0</v>
      </c>
      <c r="R600" s="145">
        <f t="shared" si="384"/>
        <v>0</v>
      </c>
      <c r="S600" s="145">
        <f t="shared" si="385"/>
        <v>0</v>
      </c>
      <c r="U600" s="246">
        <v>305137</v>
      </c>
      <c r="V600" s="385" t="s">
        <v>1426</v>
      </c>
      <c r="W600" s="387">
        <v>0</v>
      </c>
      <c r="X600" s="387">
        <v>0</v>
      </c>
      <c r="Y600" s="387">
        <v>0</v>
      </c>
      <c r="Z600" s="387">
        <v>0</v>
      </c>
      <c r="AA600" s="387">
        <v>0</v>
      </c>
      <c r="AB600" s="387">
        <v>19361</v>
      </c>
      <c r="AC600" s="387">
        <v>19361</v>
      </c>
      <c r="AD600" s="387">
        <v>0</v>
      </c>
      <c r="AE600" s="387">
        <v>19361</v>
      </c>
      <c r="AF600" s="387">
        <v>0</v>
      </c>
      <c r="AG600" s="387">
        <v>0</v>
      </c>
      <c r="AH600" s="387">
        <v>0</v>
      </c>
      <c r="AI600" s="387">
        <v>0</v>
      </c>
      <c r="AJ600" s="387">
        <v>19361</v>
      </c>
      <c r="AK600" s="387">
        <v>0</v>
      </c>
      <c r="AL600" s="10"/>
      <c r="AM600" s="10">
        <f t="shared" si="367"/>
        <v>0</v>
      </c>
      <c r="AN600" s="10">
        <f t="shared" si="367"/>
        <v>0</v>
      </c>
      <c r="AO600" s="10">
        <f t="shared" si="367"/>
        <v>0</v>
      </c>
      <c r="AP600" s="10"/>
      <c r="AR600" s="294">
        <v>304010105</v>
      </c>
      <c r="AS600" s="295" t="s">
        <v>750</v>
      </c>
      <c r="AT600" s="332">
        <f t="shared" ref="AT600" si="389">+AT601+AT602+AT603</f>
        <v>3745700030.1499996</v>
      </c>
      <c r="AU600" s="24"/>
    </row>
    <row r="601" spans="1:48" x14ac:dyDescent="0.25">
      <c r="A601" s="183">
        <v>305118</v>
      </c>
      <c r="B601" s="265" t="s">
        <v>1407</v>
      </c>
      <c r="C601" s="363">
        <v>32502069.059999999</v>
      </c>
      <c r="D601" s="145"/>
      <c r="E601" s="145"/>
      <c r="F601" s="145">
        <v>3570</v>
      </c>
      <c r="G601" s="145">
        <v>3570</v>
      </c>
      <c r="H601" s="145">
        <f t="shared" si="382"/>
        <v>0</v>
      </c>
      <c r="I601" s="145">
        <v>0</v>
      </c>
      <c r="J601" s="145">
        <v>0</v>
      </c>
      <c r="K601" s="145">
        <f t="shared" si="383"/>
        <v>0</v>
      </c>
      <c r="L601" s="145">
        <v>0</v>
      </c>
      <c r="M601" s="145">
        <v>0</v>
      </c>
      <c r="N601" s="145">
        <f t="shared" si="386"/>
        <v>0</v>
      </c>
      <c r="O601" s="145">
        <v>0</v>
      </c>
      <c r="P601" s="145">
        <v>0</v>
      </c>
      <c r="Q601" s="145">
        <f t="shared" si="387"/>
        <v>0</v>
      </c>
      <c r="R601" s="145">
        <f t="shared" si="384"/>
        <v>0</v>
      </c>
      <c r="S601" s="145">
        <f t="shared" si="385"/>
        <v>0</v>
      </c>
      <c r="U601" s="246">
        <v>305138</v>
      </c>
      <c r="V601" s="385" t="s">
        <v>1427</v>
      </c>
      <c r="W601" s="387">
        <v>0</v>
      </c>
      <c r="X601" s="387">
        <v>0</v>
      </c>
      <c r="Y601" s="387">
        <v>0</v>
      </c>
      <c r="Z601" s="387">
        <v>0</v>
      </c>
      <c r="AA601" s="387">
        <v>0</v>
      </c>
      <c r="AB601" s="387">
        <v>530718</v>
      </c>
      <c r="AC601" s="387">
        <v>530718</v>
      </c>
      <c r="AD601" s="387">
        <v>0</v>
      </c>
      <c r="AE601" s="387">
        <v>530718</v>
      </c>
      <c r="AF601" s="387">
        <v>0</v>
      </c>
      <c r="AG601" s="387">
        <v>0</v>
      </c>
      <c r="AH601" s="387">
        <v>0</v>
      </c>
      <c r="AI601" s="387">
        <v>0</v>
      </c>
      <c r="AJ601" s="387">
        <v>530718</v>
      </c>
      <c r="AK601" s="387">
        <v>0</v>
      </c>
      <c r="AL601" s="278"/>
      <c r="AM601" s="182"/>
      <c r="AN601" s="182"/>
      <c r="AO601" s="182"/>
      <c r="AP601" s="182"/>
      <c r="AR601" s="305">
        <v>30401010501</v>
      </c>
      <c r="AS601" s="297" t="s">
        <v>751</v>
      </c>
      <c r="AT601" s="333">
        <v>1618032067.6099999</v>
      </c>
    </row>
    <row r="602" spans="1:48" x14ac:dyDescent="0.25">
      <c r="A602" s="183">
        <v>305119</v>
      </c>
      <c r="B602" s="265" t="s">
        <v>1408</v>
      </c>
      <c r="C602" s="363">
        <v>1020880</v>
      </c>
      <c r="D602" s="145"/>
      <c r="E602" s="145"/>
      <c r="F602" s="145">
        <v>22713885</v>
      </c>
      <c r="G602" s="145">
        <v>22713885</v>
      </c>
      <c r="H602" s="145">
        <f t="shared" si="382"/>
        <v>0</v>
      </c>
      <c r="I602" s="145">
        <v>0</v>
      </c>
      <c r="J602" s="145">
        <v>0</v>
      </c>
      <c r="K602" s="145">
        <f t="shared" si="383"/>
        <v>0</v>
      </c>
      <c r="L602" s="145">
        <v>0</v>
      </c>
      <c r="M602" s="145">
        <v>0</v>
      </c>
      <c r="N602" s="145">
        <f t="shared" si="386"/>
        <v>0</v>
      </c>
      <c r="O602" s="145">
        <v>0</v>
      </c>
      <c r="P602" s="145">
        <v>0</v>
      </c>
      <c r="Q602" s="145">
        <f t="shared" si="387"/>
        <v>0</v>
      </c>
      <c r="R602" s="145">
        <f t="shared" si="384"/>
        <v>0</v>
      </c>
      <c r="S602" s="145">
        <f t="shared" si="385"/>
        <v>0</v>
      </c>
      <c r="T602" s="245"/>
      <c r="U602" s="246">
        <v>305139</v>
      </c>
      <c r="V602" s="385" t="s">
        <v>1428</v>
      </c>
      <c r="W602" s="387">
        <v>0</v>
      </c>
      <c r="X602" s="387">
        <v>0</v>
      </c>
      <c r="Y602" s="387">
        <v>0</v>
      </c>
      <c r="Z602" s="387">
        <v>0</v>
      </c>
      <c r="AA602" s="387">
        <v>0</v>
      </c>
      <c r="AB602" s="387">
        <v>15080511.4</v>
      </c>
      <c r="AC602" s="387">
        <v>15080511.4</v>
      </c>
      <c r="AD602" s="387">
        <v>15080511.4</v>
      </c>
      <c r="AE602" s="387">
        <v>0</v>
      </c>
      <c r="AF602" s="387">
        <v>0</v>
      </c>
      <c r="AG602" s="387">
        <v>15080511.4</v>
      </c>
      <c r="AH602" s="387">
        <v>15080511.4</v>
      </c>
      <c r="AI602" s="387">
        <v>0</v>
      </c>
      <c r="AJ602" s="387">
        <v>0</v>
      </c>
      <c r="AK602" s="387">
        <v>0</v>
      </c>
      <c r="AL602" s="278"/>
      <c r="AM602" s="182"/>
      <c r="AN602" s="182"/>
      <c r="AO602" s="182"/>
      <c r="AP602" s="182"/>
      <c r="AQ602" s="4"/>
      <c r="AR602" s="306">
        <v>30401010502</v>
      </c>
      <c r="AS602" s="307" t="s">
        <v>752</v>
      </c>
      <c r="AT602" s="334">
        <v>102729537</v>
      </c>
      <c r="AU602" s="4"/>
    </row>
    <row r="603" spans="1:48" x14ac:dyDescent="0.25">
      <c r="A603" s="183">
        <v>305120</v>
      </c>
      <c r="B603" s="265" t="s">
        <v>1409</v>
      </c>
      <c r="C603" s="363">
        <v>4020880</v>
      </c>
      <c r="D603" s="145"/>
      <c r="E603" s="145"/>
      <c r="F603" s="145">
        <v>5000000</v>
      </c>
      <c r="G603" s="145">
        <v>5000000</v>
      </c>
      <c r="H603" s="145">
        <f t="shared" si="382"/>
        <v>0</v>
      </c>
      <c r="I603" s="145">
        <v>0</v>
      </c>
      <c r="J603" s="145">
        <v>0</v>
      </c>
      <c r="K603" s="145">
        <f t="shared" si="383"/>
        <v>0</v>
      </c>
      <c r="L603" s="145">
        <v>0</v>
      </c>
      <c r="M603" s="145">
        <v>0</v>
      </c>
      <c r="N603" s="145">
        <f t="shared" si="386"/>
        <v>0</v>
      </c>
      <c r="O603" s="145">
        <v>0</v>
      </c>
      <c r="P603" s="145">
        <v>0</v>
      </c>
      <c r="Q603" s="145">
        <f t="shared" si="387"/>
        <v>0</v>
      </c>
      <c r="R603" s="145">
        <f t="shared" si="384"/>
        <v>0</v>
      </c>
      <c r="S603" s="145">
        <f t="shared" si="385"/>
        <v>0</v>
      </c>
      <c r="T603" s="245"/>
      <c r="U603" s="246">
        <v>305140</v>
      </c>
      <c r="V603" s="385" t="s">
        <v>1429</v>
      </c>
      <c r="W603" s="387">
        <v>0</v>
      </c>
      <c r="X603" s="387">
        <v>0</v>
      </c>
      <c r="Y603" s="387">
        <v>0</v>
      </c>
      <c r="Z603" s="387">
        <v>0</v>
      </c>
      <c r="AA603" s="387">
        <v>0</v>
      </c>
      <c r="AB603" s="387">
        <v>346997</v>
      </c>
      <c r="AC603" s="387">
        <v>346997</v>
      </c>
      <c r="AD603" s="387">
        <v>0</v>
      </c>
      <c r="AE603" s="387">
        <v>346997</v>
      </c>
      <c r="AF603" s="387">
        <v>0</v>
      </c>
      <c r="AG603" s="387">
        <v>0</v>
      </c>
      <c r="AH603" s="387">
        <v>0</v>
      </c>
      <c r="AI603" s="387">
        <v>0</v>
      </c>
      <c r="AJ603" s="387">
        <v>346997</v>
      </c>
      <c r="AK603" s="387">
        <v>0</v>
      </c>
      <c r="AL603" s="278"/>
      <c r="AM603" s="182"/>
      <c r="AN603" s="182"/>
      <c r="AO603" s="182"/>
      <c r="AP603" s="182"/>
      <c r="AR603" s="304">
        <v>30401010503</v>
      </c>
      <c r="AS603" s="297" t="s">
        <v>753</v>
      </c>
      <c r="AT603" s="333">
        <v>2024938425.54</v>
      </c>
      <c r="AU603" s="4"/>
    </row>
    <row r="604" spans="1:48" x14ac:dyDescent="0.25">
      <c r="A604" s="183">
        <v>305121</v>
      </c>
      <c r="B604" s="265" t="s">
        <v>1410</v>
      </c>
      <c r="C604" s="363">
        <v>13157975</v>
      </c>
      <c r="D604" s="145"/>
      <c r="E604" s="145"/>
      <c r="F604" s="145">
        <v>715716</v>
      </c>
      <c r="G604" s="145">
        <v>715716</v>
      </c>
      <c r="H604" s="145">
        <f t="shared" si="382"/>
        <v>0</v>
      </c>
      <c r="I604" s="145">
        <v>0</v>
      </c>
      <c r="J604" s="145">
        <v>0</v>
      </c>
      <c r="K604" s="145">
        <f t="shared" si="383"/>
        <v>0</v>
      </c>
      <c r="L604" s="145">
        <v>0</v>
      </c>
      <c r="M604" s="145">
        <v>0</v>
      </c>
      <c r="N604" s="145">
        <f t="shared" si="386"/>
        <v>0</v>
      </c>
      <c r="O604" s="145">
        <v>0</v>
      </c>
      <c r="P604" s="145">
        <v>0</v>
      </c>
      <c r="Q604" s="145">
        <f t="shared" si="387"/>
        <v>0</v>
      </c>
      <c r="R604" s="145">
        <f t="shared" si="384"/>
        <v>0</v>
      </c>
      <c r="S604" s="145">
        <f t="shared" si="385"/>
        <v>0</v>
      </c>
      <c r="U604" s="246">
        <v>305141</v>
      </c>
      <c r="V604" s="385" t="s">
        <v>1430</v>
      </c>
      <c r="W604" s="387">
        <v>0</v>
      </c>
      <c r="X604" s="387">
        <v>0</v>
      </c>
      <c r="Y604" s="387">
        <v>0</v>
      </c>
      <c r="Z604" s="387">
        <v>0</v>
      </c>
      <c r="AA604" s="387">
        <v>0</v>
      </c>
      <c r="AB604" s="387">
        <v>99343065</v>
      </c>
      <c r="AC604" s="387">
        <v>99343065</v>
      </c>
      <c r="AD604" s="387">
        <v>27954850</v>
      </c>
      <c r="AE604" s="387">
        <v>71388215</v>
      </c>
      <c r="AF604" s="387">
        <v>27954850</v>
      </c>
      <c r="AG604" s="387">
        <v>0</v>
      </c>
      <c r="AH604" s="387">
        <v>27954850</v>
      </c>
      <c r="AI604" s="387">
        <v>0</v>
      </c>
      <c r="AJ604" s="387">
        <v>71388215</v>
      </c>
      <c r="AK604" s="387">
        <v>0</v>
      </c>
      <c r="AL604" s="10"/>
      <c r="AM604" s="10">
        <f t="shared" si="369"/>
        <v>0</v>
      </c>
      <c r="AN604" s="10">
        <f t="shared" si="369"/>
        <v>0</v>
      </c>
      <c r="AO604" s="10">
        <f t="shared" si="369"/>
        <v>0</v>
      </c>
      <c r="AP604" s="10"/>
      <c r="AR604" s="294">
        <v>304010106</v>
      </c>
      <c r="AS604" s="295" t="s">
        <v>754</v>
      </c>
      <c r="AT604" s="332">
        <f t="shared" ref="AT604" si="390">+AT605+AT606</f>
        <v>835306327.63</v>
      </c>
      <c r="AU604" s="4"/>
    </row>
    <row r="605" spans="1:48" s="251" customFormat="1" x14ac:dyDescent="0.25">
      <c r="A605" s="183">
        <v>305122</v>
      </c>
      <c r="B605" s="265" t="s">
        <v>1411</v>
      </c>
      <c r="C605" s="363">
        <v>29462641.07</v>
      </c>
      <c r="D605" s="145"/>
      <c r="E605" s="145"/>
      <c r="F605" s="145">
        <v>28286404</v>
      </c>
      <c r="G605" s="145">
        <v>28286404</v>
      </c>
      <c r="H605" s="145">
        <f t="shared" si="382"/>
        <v>0</v>
      </c>
      <c r="I605" s="145">
        <v>0</v>
      </c>
      <c r="J605" s="145">
        <v>0</v>
      </c>
      <c r="K605" s="145">
        <f t="shared" si="383"/>
        <v>0</v>
      </c>
      <c r="L605" s="145">
        <v>0</v>
      </c>
      <c r="M605" s="145">
        <v>0</v>
      </c>
      <c r="N605" s="145">
        <f t="shared" si="386"/>
        <v>0</v>
      </c>
      <c r="O605" s="145">
        <v>0</v>
      </c>
      <c r="P605" s="145">
        <v>0</v>
      </c>
      <c r="Q605" s="145">
        <f t="shared" si="387"/>
        <v>0</v>
      </c>
      <c r="R605" s="145">
        <f t="shared" si="384"/>
        <v>0</v>
      </c>
      <c r="S605" s="145">
        <f t="shared" si="385"/>
        <v>0</v>
      </c>
      <c r="T605"/>
      <c r="U605" s="246">
        <v>305142</v>
      </c>
      <c r="V605" s="385" t="s">
        <v>1431</v>
      </c>
      <c r="W605" s="387">
        <v>0</v>
      </c>
      <c r="X605" s="387">
        <v>0</v>
      </c>
      <c r="Y605" s="387">
        <v>0</v>
      </c>
      <c r="Z605" s="387">
        <v>0</v>
      </c>
      <c r="AA605" s="387">
        <v>0</v>
      </c>
      <c r="AB605" s="387">
        <v>31636300</v>
      </c>
      <c r="AC605" s="387">
        <v>31636300</v>
      </c>
      <c r="AD605" s="387">
        <v>0</v>
      </c>
      <c r="AE605" s="387">
        <v>31636300</v>
      </c>
      <c r="AF605" s="387">
        <v>0</v>
      </c>
      <c r="AG605" s="387">
        <v>0</v>
      </c>
      <c r="AH605" s="387">
        <v>0</v>
      </c>
      <c r="AI605" s="387">
        <v>0</v>
      </c>
      <c r="AJ605" s="387">
        <v>31636300</v>
      </c>
      <c r="AK605" s="387">
        <v>0</v>
      </c>
      <c r="AL605" s="278"/>
      <c r="AM605" s="182"/>
      <c r="AN605" s="182"/>
      <c r="AO605" s="182"/>
      <c r="AP605" s="182"/>
      <c r="AQ605" s="4"/>
      <c r="AR605" s="306">
        <v>30401010602</v>
      </c>
      <c r="AS605" s="307" t="s">
        <v>755</v>
      </c>
      <c r="AT605" s="334">
        <v>311713596</v>
      </c>
      <c r="AU605"/>
      <c r="AV605"/>
    </row>
    <row r="606" spans="1:48" x14ac:dyDescent="0.25">
      <c r="A606" s="183">
        <v>305123</v>
      </c>
      <c r="B606" s="265" t="s">
        <v>1412</v>
      </c>
      <c r="C606" s="363">
        <v>0</v>
      </c>
      <c r="D606" s="145"/>
      <c r="E606" s="145"/>
      <c r="F606" s="145">
        <v>0</v>
      </c>
      <c r="G606" s="145">
        <v>3000000</v>
      </c>
      <c r="H606" s="145">
        <f t="shared" si="382"/>
        <v>3000000</v>
      </c>
      <c r="I606" s="145">
        <v>0</v>
      </c>
      <c r="J606" s="145">
        <v>0</v>
      </c>
      <c r="K606" s="145">
        <f t="shared" si="383"/>
        <v>3000000</v>
      </c>
      <c r="L606" s="145">
        <v>0</v>
      </c>
      <c r="M606" s="145">
        <v>0</v>
      </c>
      <c r="N606" s="145">
        <f t="shared" si="386"/>
        <v>0</v>
      </c>
      <c r="O606" s="145">
        <v>0</v>
      </c>
      <c r="P606" s="145">
        <v>0</v>
      </c>
      <c r="Q606" s="145">
        <f t="shared" si="387"/>
        <v>0</v>
      </c>
      <c r="R606" s="145">
        <f t="shared" si="384"/>
        <v>3000000</v>
      </c>
      <c r="S606" s="145">
        <f t="shared" si="385"/>
        <v>0</v>
      </c>
      <c r="U606" s="246">
        <v>305143</v>
      </c>
      <c r="V606" s="385" t="s">
        <v>1432</v>
      </c>
      <c r="W606" s="387">
        <v>0</v>
      </c>
      <c r="X606" s="387">
        <v>0</v>
      </c>
      <c r="Y606" s="387">
        <v>0</v>
      </c>
      <c r="Z606" s="387">
        <v>0</v>
      </c>
      <c r="AA606" s="387">
        <v>0</v>
      </c>
      <c r="AB606" s="387">
        <v>296363</v>
      </c>
      <c r="AC606" s="387">
        <v>296363</v>
      </c>
      <c r="AD606" s="387">
        <v>0</v>
      </c>
      <c r="AE606" s="387">
        <v>296363</v>
      </c>
      <c r="AF606" s="387">
        <v>0</v>
      </c>
      <c r="AG606" s="387">
        <v>0</v>
      </c>
      <c r="AH606" s="387">
        <v>0</v>
      </c>
      <c r="AI606" s="387">
        <v>0</v>
      </c>
      <c r="AJ606" s="387">
        <v>296363</v>
      </c>
      <c r="AK606" s="387">
        <v>0</v>
      </c>
      <c r="AL606" s="278"/>
      <c r="AM606" s="182"/>
      <c r="AN606" s="182"/>
      <c r="AO606" s="182"/>
      <c r="AP606" s="182"/>
      <c r="AR606" s="304">
        <v>30401010603</v>
      </c>
      <c r="AS606" s="297" t="s">
        <v>756</v>
      </c>
      <c r="AT606" s="333">
        <v>523592731.63</v>
      </c>
      <c r="AV606" s="251"/>
    </row>
    <row r="607" spans="1:48" x14ac:dyDescent="0.25">
      <c r="A607" s="183">
        <v>305124</v>
      </c>
      <c r="B607" s="265" t="s">
        <v>1413</v>
      </c>
      <c r="C607" s="363">
        <v>282815</v>
      </c>
      <c r="D607" s="145"/>
      <c r="E607" s="145"/>
      <c r="F607" s="145">
        <v>3324989</v>
      </c>
      <c r="G607" s="145">
        <v>3324989</v>
      </c>
      <c r="H607" s="145">
        <f t="shared" si="382"/>
        <v>0</v>
      </c>
      <c r="I607" s="145">
        <v>0</v>
      </c>
      <c r="J607" s="145">
        <v>0</v>
      </c>
      <c r="K607" s="145">
        <f t="shared" si="383"/>
        <v>0</v>
      </c>
      <c r="L607" s="145">
        <v>0</v>
      </c>
      <c r="M607" s="145">
        <v>0</v>
      </c>
      <c r="N607" s="145">
        <f t="shared" si="386"/>
        <v>0</v>
      </c>
      <c r="O607" s="145">
        <v>0</v>
      </c>
      <c r="P607" s="145">
        <v>0</v>
      </c>
      <c r="Q607" s="145">
        <f t="shared" si="387"/>
        <v>0</v>
      </c>
      <c r="R607" s="145">
        <f t="shared" si="384"/>
        <v>0</v>
      </c>
      <c r="S607" s="145">
        <f t="shared" si="385"/>
        <v>0</v>
      </c>
      <c r="U607" s="246">
        <v>305144</v>
      </c>
      <c r="V607" s="385" t="s">
        <v>1433</v>
      </c>
      <c r="W607" s="387">
        <v>0</v>
      </c>
      <c r="X607" s="387">
        <v>0</v>
      </c>
      <c r="Y607" s="387">
        <v>0</v>
      </c>
      <c r="Z607" s="387">
        <v>0</v>
      </c>
      <c r="AA607" s="387">
        <v>0</v>
      </c>
      <c r="AB607" s="387">
        <v>541760</v>
      </c>
      <c r="AC607" s="387">
        <v>541760</v>
      </c>
      <c r="AD607" s="387">
        <v>0</v>
      </c>
      <c r="AE607" s="387">
        <v>541760</v>
      </c>
      <c r="AF607" s="387">
        <v>0</v>
      </c>
      <c r="AG607" s="387">
        <v>0</v>
      </c>
      <c r="AH607" s="387">
        <v>0</v>
      </c>
      <c r="AI607" s="387">
        <v>0</v>
      </c>
      <c r="AJ607" s="387">
        <v>541760</v>
      </c>
      <c r="AK607" s="387">
        <v>0</v>
      </c>
      <c r="AL607" s="10"/>
      <c r="AM607" s="10">
        <f t="shared" si="371"/>
        <v>0</v>
      </c>
      <c r="AN607" s="10">
        <f t="shared" si="371"/>
        <v>0</v>
      </c>
      <c r="AO607" s="10">
        <f t="shared" si="371"/>
        <v>0</v>
      </c>
      <c r="AP607" s="10"/>
      <c r="AQ607" s="4"/>
      <c r="AR607" s="294">
        <v>304010107</v>
      </c>
      <c r="AS607" s="295" t="s">
        <v>757</v>
      </c>
      <c r="AT607" s="332">
        <f t="shared" ref="AT607" si="391">+AT608+AT609</f>
        <v>1633664080.1600001</v>
      </c>
      <c r="AU607" s="4"/>
    </row>
    <row r="608" spans="1:48" x14ac:dyDescent="0.25">
      <c r="A608" s="183">
        <v>305125</v>
      </c>
      <c r="B608" s="265" t="s">
        <v>1414</v>
      </c>
      <c r="C608" s="363">
        <v>0</v>
      </c>
      <c r="D608" s="145"/>
      <c r="E608" s="145"/>
      <c r="F608" s="145">
        <v>6229396</v>
      </c>
      <c r="G608" s="145">
        <v>6229396</v>
      </c>
      <c r="H608" s="145">
        <f t="shared" si="382"/>
        <v>0</v>
      </c>
      <c r="I608" s="145">
        <v>0</v>
      </c>
      <c r="J608" s="145">
        <v>0</v>
      </c>
      <c r="K608" s="145">
        <f t="shared" si="383"/>
        <v>0</v>
      </c>
      <c r="L608" s="145">
        <v>0</v>
      </c>
      <c r="M608" s="145">
        <v>0</v>
      </c>
      <c r="N608" s="145">
        <f t="shared" si="386"/>
        <v>0</v>
      </c>
      <c r="O608" s="145">
        <v>0</v>
      </c>
      <c r="P608" s="145">
        <v>0</v>
      </c>
      <c r="Q608" s="145">
        <f t="shared" si="387"/>
        <v>0</v>
      </c>
      <c r="R608" s="145">
        <f t="shared" si="384"/>
        <v>0</v>
      </c>
      <c r="S608" s="145">
        <f t="shared" si="385"/>
        <v>0</v>
      </c>
      <c r="U608" s="246">
        <v>305145</v>
      </c>
      <c r="V608" s="385" t="s">
        <v>1434</v>
      </c>
      <c r="W608" s="387">
        <v>0</v>
      </c>
      <c r="X608" s="387">
        <v>0</v>
      </c>
      <c r="Y608" s="387">
        <v>0</v>
      </c>
      <c r="Z608" s="387">
        <v>0</v>
      </c>
      <c r="AA608" s="387">
        <v>0</v>
      </c>
      <c r="AB608" s="387">
        <v>10000000</v>
      </c>
      <c r="AC608" s="387">
        <v>10000000</v>
      </c>
      <c r="AD608" s="387">
        <v>0</v>
      </c>
      <c r="AE608" s="387">
        <v>10000000</v>
      </c>
      <c r="AF608" s="387">
        <v>0</v>
      </c>
      <c r="AG608" s="387">
        <v>0</v>
      </c>
      <c r="AH608" s="387">
        <v>0</v>
      </c>
      <c r="AI608" s="387">
        <v>0</v>
      </c>
      <c r="AJ608" s="387">
        <v>10000000</v>
      </c>
      <c r="AK608" s="387">
        <v>0</v>
      </c>
      <c r="AL608" s="278"/>
      <c r="AM608" s="182"/>
      <c r="AN608" s="182"/>
      <c r="AO608" s="182"/>
      <c r="AP608" s="182"/>
      <c r="AQ608" s="4"/>
      <c r="AR608" s="305">
        <v>30401010701</v>
      </c>
      <c r="AS608" s="297" t="s">
        <v>758</v>
      </c>
      <c r="AT608" s="333">
        <v>300000000</v>
      </c>
      <c r="AU608" s="4"/>
    </row>
    <row r="609" spans="1:48" x14ac:dyDescent="0.25">
      <c r="A609" s="183">
        <v>305126</v>
      </c>
      <c r="B609" s="265" t="s">
        <v>1415</v>
      </c>
      <c r="C609" s="363">
        <v>3691380</v>
      </c>
      <c r="D609" s="145"/>
      <c r="E609" s="145"/>
      <c r="F609" s="145">
        <v>7895046.75</v>
      </c>
      <c r="G609" s="145">
        <v>7895076.75</v>
      </c>
      <c r="H609" s="145">
        <f t="shared" si="382"/>
        <v>30</v>
      </c>
      <c r="I609" s="145">
        <v>0</v>
      </c>
      <c r="J609" s="145">
        <v>0</v>
      </c>
      <c r="K609" s="145">
        <f t="shared" si="383"/>
        <v>30</v>
      </c>
      <c r="L609" s="145">
        <v>0</v>
      </c>
      <c r="M609" s="145">
        <v>0</v>
      </c>
      <c r="N609" s="145">
        <f t="shared" si="386"/>
        <v>0</v>
      </c>
      <c r="O609" s="145">
        <v>0</v>
      </c>
      <c r="P609" s="145">
        <v>0</v>
      </c>
      <c r="Q609" s="145">
        <f t="shared" si="387"/>
        <v>0</v>
      </c>
      <c r="R609" s="145">
        <f t="shared" si="384"/>
        <v>30</v>
      </c>
      <c r="S609" s="145">
        <f t="shared" si="385"/>
        <v>0</v>
      </c>
      <c r="U609" s="246">
        <v>305146</v>
      </c>
      <c r="V609" s="385" t="s">
        <v>1435</v>
      </c>
      <c r="W609" s="387">
        <v>0</v>
      </c>
      <c r="X609" s="387">
        <v>0</v>
      </c>
      <c r="Y609" s="387">
        <v>0</v>
      </c>
      <c r="Z609" s="387">
        <v>0</v>
      </c>
      <c r="AA609" s="387">
        <v>0</v>
      </c>
      <c r="AB609" s="387">
        <v>2995816</v>
      </c>
      <c r="AC609" s="387">
        <v>2995816</v>
      </c>
      <c r="AD609" s="387">
        <v>0</v>
      </c>
      <c r="AE609" s="387">
        <v>2995816</v>
      </c>
      <c r="AF609" s="387">
        <v>0</v>
      </c>
      <c r="AG609" s="387">
        <v>0</v>
      </c>
      <c r="AH609" s="387">
        <v>0</v>
      </c>
      <c r="AI609" s="387">
        <v>0</v>
      </c>
      <c r="AJ609" s="387">
        <v>2995816</v>
      </c>
      <c r="AK609" s="387">
        <v>0</v>
      </c>
      <c r="AL609" s="278"/>
      <c r="AM609" s="247"/>
      <c r="AN609" s="247"/>
      <c r="AO609" s="247"/>
      <c r="AP609" s="247"/>
      <c r="AQ609" s="4"/>
      <c r="AR609" s="304">
        <v>30401010703</v>
      </c>
      <c r="AS609" s="297" t="s">
        <v>1392</v>
      </c>
      <c r="AT609" s="333">
        <v>1333664080.1600001</v>
      </c>
      <c r="AU609" s="4"/>
    </row>
    <row r="610" spans="1:48" x14ac:dyDescent="0.25">
      <c r="A610" s="183">
        <v>305127</v>
      </c>
      <c r="B610" s="265" t="s">
        <v>1416</v>
      </c>
      <c r="C610" s="363">
        <v>68524796.159999996</v>
      </c>
      <c r="D610" s="145"/>
      <c r="E610" s="145"/>
      <c r="F610" s="145">
        <v>28395212</v>
      </c>
      <c r="G610" s="145">
        <v>28395212</v>
      </c>
      <c r="H610" s="145">
        <f t="shared" si="382"/>
        <v>0</v>
      </c>
      <c r="I610" s="145">
        <v>0</v>
      </c>
      <c r="J610" s="145">
        <v>0</v>
      </c>
      <c r="K610" s="145">
        <f t="shared" si="383"/>
        <v>0</v>
      </c>
      <c r="L610" s="145">
        <v>0</v>
      </c>
      <c r="M610" s="145">
        <v>0</v>
      </c>
      <c r="N610" s="145">
        <f t="shared" si="386"/>
        <v>0</v>
      </c>
      <c r="O610" s="145">
        <v>0</v>
      </c>
      <c r="P610" s="145">
        <v>0</v>
      </c>
      <c r="Q610" s="145">
        <f t="shared" si="387"/>
        <v>0</v>
      </c>
      <c r="R610" s="145">
        <f t="shared" si="384"/>
        <v>0</v>
      </c>
      <c r="S610" s="145">
        <f t="shared" si="385"/>
        <v>0</v>
      </c>
      <c r="U610" s="246">
        <v>305147</v>
      </c>
      <c r="V610" s="385" t="s">
        <v>1436</v>
      </c>
      <c r="W610" s="387">
        <v>0</v>
      </c>
      <c r="X610" s="387">
        <v>0</v>
      </c>
      <c r="Y610" s="387">
        <v>0</v>
      </c>
      <c r="Z610" s="387">
        <v>0</v>
      </c>
      <c r="AA610" s="387">
        <v>0</v>
      </c>
      <c r="AB610" s="387">
        <v>12181482</v>
      </c>
      <c r="AC610" s="387">
        <v>12181482</v>
      </c>
      <c r="AD610" s="387">
        <v>12181482</v>
      </c>
      <c r="AE610" s="387">
        <v>0</v>
      </c>
      <c r="AF610" s="387">
        <v>12181482</v>
      </c>
      <c r="AG610" s="387">
        <v>0</v>
      </c>
      <c r="AH610" s="387">
        <v>12181482</v>
      </c>
      <c r="AI610" s="387">
        <v>0</v>
      </c>
      <c r="AJ610" s="387">
        <v>0</v>
      </c>
      <c r="AK610" s="387">
        <v>0</v>
      </c>
      <c r="AL610" s="6"/>
      <c r="AM610" s="6">
        <f t="shared" si="374"/>
        <v>0</v>
      </c>
      <c r="AN610" s="6">
        <f t="shared" si="374"/>
        <v>0</v>
      </c>
      <c r="AO610" s="6">
        <f t="shared" si="374"/>
        <v>0</v>
      </c>
      <c r="AP610" s="6"/>
      <c r="AR610" s="292">
        <v>30402</v>
      </c>
      <c r="AS610" s="293" t="s">
        <v>759</v>
      </c>
      <c r="AT610" s="331">
        <f t="shared" ref="AT610:AT612" si="392">+AT611</f>
        <v>327429321.85000002</v>
      </c>
      <c r="AU610" s="4"/>
    </row>
    <row r="611" spans="1:48" x14ac:dyDescent="0.25">
      <c r="A611" s="183">
        <v>305128</v>
      </c>
      <c r="B611" s="265" t="s">
        <v>1417</v>
      </c>
      <c r="C611" s="363">
        <v>80642360.590000004</v>
      </c>
      <c r="D611" s="145"/>
      <c r="E611" s="145"/>
      <c r="F611" s="145">
        <v>397941</v>
      </c>
      <c r="G611" s="145">
        <v>397941</v>
      </c>
      <c r="H611" s="145">
        <f t="shared" si="382"/>
        <v>0</v>
      </c>
      <c r="I611" s="145">
        <v>0</v>
      </c>
      <c r="J611" s="145">
        <v>0</v>
      </c>
      <c r="K611" s="145">
        <f t="shared" si="383"/>
        <v>0</v>
      </c>
      <c r="L611" s="145">
        <v>0</v>
      </c>
      <c r="M611" s="145">
        <v>0</v>
      </c>
      <c r="N611" s="145">
        <f t="shared" si="386"/>
        <v>0</v>
      </c>
      <c r="O611" s="145">
        <v>0</v>
      </c>
      <c r="P611" s="145">
        <v>0</v>
      </c>
      <c r="Q611" s="145">
        <f t="shared" si="387"/>
        <v>0</v>
      </c>
      <c r="R611" s="145">
        <f t="shared" si="384"/>
        <v>0</v>
      </c>
      <c r="S611" s="145">
        <f t="shared" si="385"/>
        <v>0</v>
      </c>
      <c r="U611" s="246">
        <v>305148</v>
      </c>
      <c r="V611" s="385" t="s">
        <v>1437</v>
      </c>
      <c r="W611" s="387">
        <v>0</v>
      </c>
      <c r="X611" s="387">
        <v>0</v>
      </c>
      <c r="Y611" s="387">
        <v>0</v>
      </c>
      <c r="Z611" s="387">
        <v>0</v>
      </c>
      <c r="AA611" s="387">
        <v>0</v>
      </c>
      <c r="AB611" s="387">
        <v>19810812</v>
      </c>
      <c r="AC611" s="387">
        <v>19810812</v>
      </c>
      <c r="AD611" s="387">
        <v>19810812</v>
      </c>
      <c r="AE611" s="387">
        <v>0</v>
      </c>
      <c r="AF611" s="387">
        <v>19810812</v>
      </c>
      <c r="AG611" s="387">
        <v>0</v>
      </c>
      <c r="AH611" s="387">
        <v>19810812</v>
      </c>
      <c r="AI611" s="387">
        <v>0</v>
      </c>
      <c r="AJ611" s="387">
        <v>0</v>
      </c>
      <c r="AK611" s="387">
        <v>0</v>
      </c>
      <c r="AL611" s="6"/>
      <c r="AM611" s="6">
        <f t="shared" si="374"/>
        <v>0</v>
      </c>
      <c r="AN611" s="6">
        <f t="shared" si="374"/>
        <v>0</v>
      </c>
      <c r="AO611" s="6">
        <f t="shared" si="374"/>
        <v>0</v>
      </c>
      <c r="AP611" s="6"/>
      <c r="AR611" s="294">
        <v>3040201</v>
      </c>
      <c r="AS611" s="295" t="s">
        <v>760</v>
      </c>
      <c r="AT611" s="332">
        <f t="shared" si="392"/>
        <v>327429321.85000002</v>
      </c>
    </row>
    <row r="612" spans="1:48" x14ac:dyDescent="0.25">
      <c r="A612" s="183">
        <v>305129</v>
      </c>
      <c r="B612" s="265" t="s">
        <v>1418</v>
      </c>
      <c r="C612" s="363">
        <v>1200014.75</v>
      </c>
      <c r="D612" s="145"/>
      <c r="E612" s="145"/>
      <c r="F612" s="145">
        <v>266469</v>
      </c>
      <c r="G612" s="145">
        <v>266469</v>
      </c>
      <c r="H612" s="145">
        <f t="shared" si="382"/>
        <v>0</v>
      </c>
      <c r="I612" s="145">
        <v>0</v>
      </c>
      <c r="J612" s="145">
        <v>0</v>
      </c>
      <c r="K612" s="145">
        <f t="shared" si="383"/>
        <v>0</v>
      </c>
      <c r="L612" s="145">
        <v>0</v>
      </c>
      <c r="M612" s="145">
        <v>0</v>
      </c>
      <c r="N612" s="145">
        <f t="shared" si="386"/>
        <v>0</v>
      </c>
      <c r="O612" s="145">
        <v>0</v>
      </c>
      <c r="P612" s="145">
        <v>0</v>
      </c>
      <c r="Q612" s="145">
        <f t="shared" si="387"/>
        <v>0</v>
      </c>
      <c r="R612" s="145">
        <f t="shared" si="384"/>
        <v>0</v>
      </c>
      <c r="S612" s="145">
        <f t="shared" si="385"/>
        <v>0</v>
      </c>
      <c r="U612" s="246">
        <v>305149</v>
      </c>
      <c r="V612" s="385" t="s">
        <v>1438</v>
      </c>
      <c r="W612" s="387">
        <v>0</v>
      </c>
      <c r="X612" s="387">
        <v>0</v>
      </c>
      <c r="Y612" s="387">
        <v>0</v>
      </c>
      <c r="Z612" s="387">
        <v>0</v>
      </c>
      <c r="AA612" s="387">
        <v>0</v>
      </c>
      <c r="AB612" s="387">
        <v>28143001.329999998</v>
      </c>
      <c r="AC612" s="387">
        <v>28143001.329999998</v>
      </c>
      <c r="AD612" s="387">
        <v>0</v>
      </c>
      <c r="AE612" s="387">
        <v>28143001.329999998</v>
      </c>
      <c r="AF612" s="387">
        <v>0</v>
      </c>
      <c r="AG612" s="387">
        <v>0</v>
      </c>
      <c r="AH612" s="387">
        <v>6210000</v>
      </c>
      <c r="AI612" s="387">
        <v>6210000</v>
      </c>
      <c r="AJ612" s="387">
        <v>21933001.329999998</v>
      </c>
      <c r="AK612" s="387">
        <v>0</v>
      </c>
      <c r="AL612" s="10"/>
      <c r="AM612" s="10">
        <f t="shared" si="374"/>
        <v>0</v>
      </c>
      <c r="AN612" s="10">
        <f t="shared" si="374"/>
        <v>0</v>
      </c>
      <c r="AO612" s="10">
        <f t="shared" si="374"/>
        <v>0</v>
      </c>
      <c r="AP612" s="10"/>
      <c r="AQ612" s="4"/>
      <c r="AR612" s="294">
        <v>304020101</v>
      </c>
      <c r="AS612" s="295" t="s">
        <v>761</v>
      </c>
      <c r="AT612" s="332">
        <f t="shared" si="392"/>
        <v>327429321.85000002</v>
      </c>
      <c r="AU612" s="4"/>
    </row>
    <row r="613" spans="1:48" x14ac:dyDescent="0.25">
      <c r="A613" s="183">
        <v>305130</v>
      </c>
      <c r="B613" s="265" t="s">
        <v>1419</v>
      </c>
      <c r="C613" s="363">
        <v>34895717</v>
      </c>
      <c r="D613" s="145"/>
      <c r="E613" s="145"/>
      <c r="F613" s="145">
        <v>6751654</v>
      </c>
      <c r="G613" s="145">
        <v>6751654</v>
      </c>
      <c r="H613" s="145">
        <f t="shared" si="382"/>
        <v>0</v>
      </c>
      <c r="I613" s="145">
        <v>0</v>
      </c>
      <c r="J613" s="145">
        <v>0</v>
      </c>
      <c r="K613" s="145">
        <f t="shared" si="383"/>
        <v>0</v>
      </c>
      <c r="L613" s="145">
        <v>0</v>
      </c>
      <c r="M613" s="145">
        <v>0</v>
      </c>
      <c r="N613" s="145">
        <f t="shared" si="386"/>
        <v>0</v>
      </c>
      <c r="O613" s="145">
        <v>0</v>
      </c>
      <c r="P613" s="145">
        <v>0</v>
      </c>
      <c r="Q613" s="145">
        <f t="shared" si="387"/>
        <v>0</v>
      </c>
      <c r="R613" s="145">
        <f t="shared" si="384"/>
        <v>0</v>
      </c>
      <c r="S613" s="145">
        <f t="shared" si="385"/>
        <v>0</v>
      </c>
      <c r="U613" s="246">
        <v>305150</v>
      </c>
      <c r="V613" s="385" t="s">
        <v>1439</v>
      </c>
      <c r="W613" s="387">
        <v>0</v>
      </c>
      <c r="X613" s="387">
        <v>0</v>
      </c>
      <c r="Y613" s="387">
        <v>0</v>
      </c>
      <c r="Z613" s="387">
        <v>0</v>
      </c>
      <c r="AA613" s="387">
        <v>0</v>
      </c>
      <c r="AB613" s="387">
        <v>43221290.670000002</v>
      </c>
      <c r="AC613" s="387">
        <v>43221290.670000002</v>
      </c>
      <c r="AD613" s="387">
        <v>43221290.670000002</v>
      </c>
      <c r="AE613" s="387">
        <v>0</v>
      </c>
      <c r="AF613" s="387">
        <v>0</v>
      </c>
      <c r="AG613" s="387">
        <v>43221290.670000002</v>
      </c>
      <c r="AH613" s="387">
        <v>43221290.670000002</v>
      </c>
      <c r="AI613" s="387">
        <v>0</v>
      </c>
      <c r="AJ613" s="387">
        <v>0</v>
      </c>
      <c r="AK613" s="387">
        <v>0</v>
      </c>
      <c r="AL613" s="278"/>
      <c r="AM613" s="144"/>
      <c r="AN613" s="144"/>
      <c r="AO613" s="144"/>
      <c r="AP613" s="144"/>
      <c r="AQ613" s="4"/>
      <c r="AR613" s="315">
        <v>30402010104</v>
      </c>
      <c r="AS613" s="297" t="s">
        <v>762</v>
      </c>
      <c r="AT613" s="333">
        <v>327429321.85000002</v>
      </c>
      <c r="AU613" s="4"/>
    </row>
    <row r="614" spans="1:48" x14ac:dyDescent="0.25">
      <c r="A614" s="183">
        <v>305131</v>
      </c>
      <c r="B614" s="265" t="s">
        <v>1420</v>
      </c>
      <c r="C614" s="363">
        <v>20930928</v>
      </c>
      <c r="D614" s="145"/>
      <c r="E614" s="145"/>
      <c r="F614" s="145">
        <v>3712800</v>
      </c>
      <c r="G614" s="145">
        <v>3712800</v>
      </c>
      <c r="H614" s="145">
        <f t="shared" si="382"/>
        <v>0</v>
      </c>
      <c r="I614" s="145">
        <v>0</v>
      </c>
      <c r="J614" s="145">
        <v>0</v>
      </c>
      <c r="K614" s="145">
        <f t="shared" si="383"/>
        <v>0</v>
      </c>
      <c r="L614" s="145">
        <v>0</v>
      </c>
      <c r="M614" s="145">
        <v>0</v>
      </c>
      <c r="N614" s="145">
        <f t="shared" si="386"/>
        <v>0</v>
      </c>
      <c r="O614" s="145">
        <v>0</v>
      </c>
      <c r="P614" s="145">
        <v>0</v>
      </c>
      <c r="Q614" s="145">
        <f t="shared" si="387"/>
        <v>0</v>
      </c>
      <c r="R614" s="145">
        <f t="shared" si="384"/>
        <v>0</v>
      </c>
      <c r="S614" s="145">
        <f t="shared" si="385"/>
        <v>0</v>
      </c>
      <c r="U614" s="246">
        <v>305151</v>
      </c>
      <c r="V614" s="385" t="s">
        <v>1440</v>
      </c>
      <c r="W614" s="387">
        <v>0</v>
      </c>
      <c r="X614" s="387">
        <v>0</v>
      </c>
      <c r="Y614" s="387">
        <v>0</v>
      </c>
      <c r="Z614" s="387">
        <v>0</v>
      </c>
      <c r="AA614" s="387">
        <v>0</v>
      </c>
      <c r="AB614" s="387">
        <v>16470485.6</v>
      </c>
      <c r="AC614" s="387">
        <v>16470485.6</v>
      </c>
      <c r="AD614" s="387">
        <v>0</v>
      </c>
      <c r="AE614" s="387">
        <v>16470485.6</v>
      </c>
      <c r="AF614" s="387">
        <v>0</v>
      </c>
      <c r="AG614" s="387">
        <v>0</v>
      </c>
      <c r="AH614" s="387">
        <v>0</v>
      </c>
      <c r="AI614" s="387">
        <v>0</v>
      </c>
      <c r="AJ614" s="387">
        <v>16470485.6</v>
      </c>
      <c r="AK614" s="387">
        <v>0</v>
      </c>
      <c r="AL614" s="6"/>
      <c r="AM614" s="6">
        <f t="shared" si="377"/>
        <v>0</v>
      </c>
      <c r="AN614" s="6">
        <f t="shared" si="377"/>
        <v>0</v>
      </c>
      <c r="AO614" s="6">
        <f t="shared" si="377"/>
        <v>0</v>
      </c>
      <c r="AP614" s="6"/>
      <c r="AR614" s="292">
        <v>305</v>
      </c>
      <c r="AS614" s="293" t="s">
        <v>801</v>
      </c>
      <c r="AT614" s="331">
        <f>+AT615+AT697+AT698+AT699+AT700+AT702+AT703+AT704+AT705+AT706+AT707+AT708+AT709+AT710+AT711+AT712+AT713+AT714+AT715+AT716+AT717+AT718+AT719+AT720+AT721+AT722+AT723+AT724</f>
        <v>10491384859.050001</v>
      </c>
    </row>
    <row r="615" spans="1:48" x14ac:dyDescent="0.25">
      <c r="A615" s="183">
        <v>305132</v>
      </c>
      <c r="B615" s="265" t="s">
        <v>1421</v>
      </c>
      <c r="C615" s="363">
        <v>29292677</v>
      </c>
      <c r="D615" s="145"/>
      <c r="E615" s="145"/>
      <c r="F615" s="145">
        <v>1520000</v>
      </c>
      <c r="G615" s="145">
        <v>1520000</v>
      </c>
      <c r="H615" s="145">
        <f t="shared" si="382"/>
        <v>0</v>
      </c>
      <c r="I615" s="145">
        <v>0</v>
      </c>
      <c r="J615" s="145">
        <v>0</v>
      </c>
      <c r="K615" s="145">
        <f t="shared" si="383"/>
        <v>0</v>
      </c>
      <c r="L615" s="145">
        <v>0</v>
      </c>
      <c r="M615" s="145">
        <v>0</v>
      </c>
      <c r="N615" s="145">
        <f t="shared" si="386"/>
        <v>0</v>
      </c>
      <c r="O615" s="145">
        <v>0</v>
      </c>
      <c r="P615" s="145">
        <v>0</v>
      </c>
      <c r="Q615" s="145">
        <f t="shared" si="387"/>
        <v>0</v>
      </c>
      <c r="R615" s="145">
        <f t="shared" si="384"/>
        <v>0</v>
      </c>
      <c r="S615" s="145">
        <f t="shared" si="385"/>
        <v>0</v>
      </c>
      <c r="U615" s="246">
        <v>305152</v>
      </c>
      <c r="V615" s="385" t="s">
        <v>1441</v>
      </c>
      <c r="W615" s="387">
        <v>0</v>
      </c>
      <c r="X615" s="387">
        <v>0</v>
      </c>
      <c r="Y615" s="387">
        <v>0</v>
      </c>
      <c r="Z615" s="387">
        <v>0</v>
      </c>
      <c r="AA615" s="387">
        <v>0</v>
      </c>
      <c r="AB615" s="387">
        <v>32067413</v>
      </c>
      <c r="AC615" s="387">
        <v>32067413</v>
      </c>
      <c r="AD615" s="387">
        <v>0</v>
      </c>
      <c r="AE615" s="387">
        <v>32067413</v>
      </c>
      <c r="AF615" s="387">
        <v>0</v>
      </c>
      <c r="AG615" s="387">
        <v>0</v>
      </c>
      <c r="AH615" s="387">
        <v>0</v>
      </c>
      <c r="AI615" s="387">
        <v>0</v>
      </c>
      <c r="AJ615" s="387">
        <v>32067413</v>
      </c>
      <c r="AK615" s="387">
        <v>0</v>
      </c>
      <c r="AL615" s="6"/>
      <c r="AM615" s="6">
        <f t="shared" si="378"/>
        <v>0</v>
      </c>
      <c r="AN615" s="6">
        <f t="shared" si="378"/>
        <v>0</v>
      </c>
      <c r="AO615" s="6">
        <f t="shared" si="378"/>
        <v>0</v>
      </c>
      <c r="AP615" s="6"/>
      <c r="AR615" s="292">
        <v>30501</v>
      </c>
      <c r="AS615" s="293" t="s">
        <v>1774</v>
      </c>
      <c r="AT615" s="331">
        <f>SUM(AT616:AT696)</f>
        <v>5259668977.7799997</v>
      </c>
    </row>
    <row r="616" spans="1:48" x14ac:dyDescent="0.25">
      <c r="A616" s="183">
        <v>305133</v>
      </c>
      <c r="B616" s="265" t="s">
        <v>1422</v>
      </c>
      <c r="C616" s="363">
        <v>16301201</v>
      </c>
      <c r="D616" s="145"/>
      <c r="E616" s="145"/>
      <c r="F616" s="145">
        <v>125000</v>
      </c>
      <c r="G616" s="145">
        <v>125000</v>
      </c>
      <c r="H616" s="145">
        <f t="shared" si="382"/>
        <v>0</v>
      </c>
      <c r="I616" s="145">
        <v>0</v>
      </c>
      <c r="J616" s="145">
        <v>0</v>
      </c>
      <c r="K616" s="145">
        <f t="shared" si="383"/>
        <v>0</v>
      </c>
      <c r="L616" s="145">
        <v>0</v>
      </c>
      <c r="M616" s="145">
        <v>0</v>
      </c>
      <c r="N616" s="145">
        <f t="shared" si="386"/>
        <v>0</v>
      </c>
      <c r="O616" s="145">
        <v>0</v>
      </c>
      <c r="P616" s="145">
        <v>0</v>
      </c>
      <c r="Q616" s="145">
        <f t="shared" si="387"/>
        <v>0</v>
      </c>
      <c r="R616" s="145">
        <f t="shared" si="384"/>
        <v>0</v>
      </c>
      <c r="S616" s="145">
        <f t="shared" si="385"/>
        <v>0</v>
      </c>
      <c r="U616" s="246">
        <v>305153</v>
      </c>
      <c r="V616" s="385" t="s">
        <v>1442</v>
      </c>
      <c r="W616" s="387">
        <v>0</v>
      </c>
      <c r="X616" s="387">
        <v>0</v>
      </c>
      <c r="Y616" s="387">
        <v>0</v>
      </c>
      <c r="Z616" s="387">
        <v>0</v>
      </c>
      <c r="AA616" s="387">
        <v>0</v>
      </c>
      <c r="AB616" s="387">
        <v>11239396</v>
      </c>
      <c r="AC616" s="387">
        <v>11239396</v>
      </c>
      <c r="AD616" s="387">
        <v>0</v>
      </c>
      <c r="AE616" s="387">
        <v>11239396</v>
      </c>
      <c r="AF616" s="387">
        <v>0</v>
      </c>
      <c r="AG616" s="387">
        <v>0</v>
      </c>
      <c r="AH616" s="387">
        <v>0</v>
      </c>
      <c r="AI616" s="387">
        <v>0</v>
      </c>
      <c r="AJ616" s="387">
        <v>11239396</v>
      </c>
      <c r="AK616" s="387">
        <v>0</v>
      </c>
      <c r="AL616" s="278"/>
      <c r="AM616" s="145"/>
      <c r="AN616" s="145"/>
      <c r="AO616" s="145"/>
      <c r="AP616" s="145"/>
      <c r="AQ616" s="47"/>
      <c r="AR616" s="316">
        <v>3050102</v>
      </c>
      <c r="AS616" s="317" t="s">
        <v>1393</v>
      </c>
      <c r="AT616" s="333">
        <v>0</v>
      </c>
      <c r="AU616" s="4"/>
    </row>
    <row r="617" spans="1:48" x14ac:dyDescent="0.25">
      <c r="A617" s="183">
        <v>305134</v>
      </c>
      <c r="B617" s="265" t="s">
        <v>1423</v>
      </c>
      <c r="C617" s="363">
        <v>7485546</v>
      </c>
      <c r="D617" s="145"/>
      <c r="E617" s="145"/>
      <c r="F617" s="145">
        <v>287600</v>
      </c>
      <c r="G617" s="145">
        <v>287600</v>
      </c>
      <c r="H617" s="145">
        <f t="shared" si="382"/>
        <v>0</v>
      </c>
      <c r="I617" s="145">
        <v>0</v>
      </c>
      <c r="J617" s="145">
        <v>0</v>
      </c>
      <c r="K617" s="145">
        <f t="shared" si="383"/>
        <v>0</v>
      </c>
      <c r="L617" s="145">
        <v>0</v>
      </c>
      <c r="M617" s="145">
        <v>0</v>
      </c>
      <c r="N617" s="145">
        <f t="shared" si="386"/>
        <v>0</v>
      </c>
      <c r="O617" s="145">
        <v>0</v>
      </c>
      <c r="P617" s="145">
        <v>0</v>
      </c>
      <c r="Q617" s="145">
        <f t="shared" si="387"/>
        <v>0</v>
      </c>
      <c r="R617" s="145">
        <f t="shared" si="384"/>
        <v>0</v>
      </c>
      <c r="S617" s="145">
        <f t="shared" si="385"/>
        <v>0</v>
      </c>
      <c r="U617" s="246">
        <v>305154</v>
      </c>
      <c r="V617" s="385" t="s">
        <v>1443</v>
      </c>
      <c r="W617" s="387">
        <v>0</v>
      </c>
      <c r="X617" s="387">
        <v>0</v>
      </c>
      <c r="Y617" s="387">
        <v>0</v>
      </c>
      <c r="Z617" s="387">
        <v>0</v>
      </c>
      <c r="AA617" s="387">
        <v>0</v>
      </c>
      <c r="AB617" s="387">
        <v>32267967</v>
      </c>
      <c r="AC617" s="387">
        <v>32267967</v>
      </c>
      <c r="AD617" s="387">
        <v>0</v>
      </c>
      <c r="AE617" s="387">
        <v>32267967</v>
      </c>
      <c r="AF617" s="387">
        <v>0</v>
      </c>
      <c r="AG617" s="387">
        <v>0</v>
      </c>
      <c r="AH617" s="387">
        <v>0</v>
      </c>
      <c r="AI617" s="387">
        <v>0</v>
      </c>
      <c r="AJ617" s="387">
        <v>32267967</v>
      </c>
      <c r="AK617" s="387">
        <v>0</v>
      </c>
      <c r="AL617" s="278"/>
      <c r="AM617" s="248"/>
      <c r="AN617" s="248"/>
      <c r="AO617" s="248"/>
      <c r="AP617" s="248"/>
      <c r="AQ617" s="4"/>
      <c r="AR617" s="318">
        <v>3050103</v>
      </c>
      <c r="AS617" s="319" t="s">
        <v>1775</v>
      </c>
      <c r="AT617" s="333">
        <v>558474</v>
      </c>
      <c r="AU617" s="4"/>
    </row>
    <row r="618" spans="1:48" x14ac:dyDescent="0.25">
      <c r="A618" s="183">
        <v>305135</v>
      </c>
      <c r="B618" s="265" t="s">
        <v>1424</v>
      </c>
      <c r="C618" s="363">
        <v>4467159</v>
      </c>
      <c r="D618" s="145"/>
      <c r="E618" s="145"/>
      <c r="F618" s="145">
        <v>8100.02</v>
      </c>
      <c r="G618" s="145">
        <v>8100.02</v>
      </c>
      <c r="H618" s="145">
        <f t="shared" si="382"/>
        <v>0</v>
      </c>
      <c r="I618" s="145">
        <v>0</v>
      </c>
      <c r="J618" s="145">
        <v>0</v>
      </c>
      <c r="K618" s="145">
        <f t="shared" si="383"/>
        <v>0</v>
      </c>
      <c r="L618" s="145">
        <v>0</v>
      </c>
      <c r="M618" s="145">
        <v>0</v>
      </c>
      <c r="N618" s="145">
        <f t="shared" si="386"/>
        <v>0</v>
      </c>
      <c r="O618" s="145">
        <v>0</v>
      </c>
      <c r="P618" s="145">
        <v>0</v>
      </c>
      <c r="Q618" s="145">
        <f t="shared" si="387"/>
        <v>0</v>
      </c>
      <c r="R618" s="145">
        <f t="shared" si="384"/>
        <v>0</v>
      </c>
      <c r="S618" s="145">
        <f t="shared" si="385"/>
        <v>0</v>
      </c>
      <c r="U618" s="246">
        <v>305155</v>
      </c>
      <c r="V618" s="385" t="s">
        <v>1444</v>
      </c>
      <c r="W618" s="387">
        <v>0</v>
      </c>
      <c r="X618" s="387">
        <v>0</v>
      </c>
      <c r="Y618" s="387">
        <v>0</v>
      </c>
      <c r="Z618" s="387">
        <v>0</v>
      </c>
      <c r="AA618" s="387">
        <v>0</v>
      </c>
      <c r="AB618" s="387">
        <v>8500000</v>
      </c>
      <c r="AC618" s="387">
        <v>8500000</v>
      </c>
      <c r="AD618" s="387">
        <v>7303064</v>
      </c>
      <c r="AE618" s="387">
        <v>1196936</v>
      </c>
      <c r="AF618" s="387">
        <v>7303064</v>
      </c>
      <c r="AG618" s="387">
        <v>0</v>
      </c>
      <c r="AH618" s="387">
        <v>7303064</v>
      </c>
      <c r="AI618" s="387">
        <v>0</v>
      </c>
      <c r="AJ618" s="387">
        <v>1196936</v>
      </c>
      <c r="AK618" s="387">
        <v>0</v>
      </c>
      <c r="AL618" s="278"/>
      <c r="AM618" s="145"/>
      <c r="AN618" s="145"/>
      <c r="AO618" s="145"/>
      <c r="AP618" s="145"/>
      <c r="AQ618" s="4"/>
      <c r="AR618" s="316">
        <v>3050104</v>
      </c>
      <c r="AS618" s="317" t="s">
        <v>1394</v>
      </c>
      <c r="AT618" s="333">
        <v>52061507</v>
      </c>
      <c r="AU618" s="4"/>
    </row>
    <row r="619" spans="1:48" x14ac:dyDescent="0.25">
      <c r="A619" s="183">
        <v>305136</v>
      </c>
      <c r="B619" s="265" t="s">
        <v>1425</v>
      </c>
      <c r="C619" s="363">
        <v>10000000</v>
      </c>
      <c r="D619" s="145"/>
      <c r="E619" s="145"/>
      <c r="F619" s="145"/>
      <c r="G619" s="145">
        <v>44529208.399999999</v>
      </c>
      <c r="H619" s="145">
        <f t="shared" si="382"/>
        <v>44529208.399999999</v>
      </c>
      <c r="I619" s="145">
        <v>0</v>
      </c>
      <c r="J619" s="145">
        <v>0</v>
      </c>
      <c r="K619" s="145">
        <f t="shared" si="383"/>
        <v>44529208.399999999</v>
      </c>
      <c r="L619" s="145">
        <v>0</v>
      </c>
      <c r="M619" s="145">
        <v>0</v>
      </c>
      <c r="N619" s="145">
        <f t="shared" si="386"/>
        <v>0</v>
      </c>
      <c r="O619" s="145">
        <v>0</v>
      </c>
      <c r="P619" s="145">
        <v>0</v>
      </c>
      <c r="Q619" s="145">
        <f t="shared" si="387"/>
        <v>0</v>
      </c>
      <c r="R619" s="145">
        <f t="shared" si="384"/>
        <v>44529208.399999999</v>
      </c>
      <c r="S619" s="145">
        <f t="shared" si="385"/>
        <v>0</v>
      </c>
      <c r="U619" s="246">
        <v>305156</v>
      </c>
      <c r="V619" s="385" t="s">
        <v>1445</v>
      </c>
      <c r="W619" s="387">
        <v>0</v>
      </c>
      <c r="X619" s="387">
        <v>0</v>
      </c>
      <c r="Y619" s="387">
        <v>0</v>
      </c>
      <c r="Z619" s="387">
        <v>0</v>
      </c>
      <c r="AA619" s="387">
        <v>0</v>
      </c>
      <c r="AB619" s="387">
        <v>15000000</v>
      </c>
      <c r="AC619" s="387">
        <v>15000000</v>
      </c>
      <c r="AD619" s="387">
        <v>0</v>
      </c>
      <c r="AE619" s="387">
        <v>15000000</v>
      </c>
      <c r="AF619" s="387">
        <v>0</v>
      </c>
      <c r="AG619" s="387">
        <v>0</v>
      </c>
      <c r="AH619" s="387">
        <v>0</v>
      </c>
      <c r="AI619" s="387">
        <v>0</v>
      </c>
      <c r="AJ619" s="387">
        <v>15000000</v>
      </c>
      <c r="AK619" s="387">
        <v>0</v>
      </c>
      <c r="AL619" s="278"/>
      <c r="AM619" s="145"/>
      <c r="AN619" s="145"/>
      <c r="AO619" s="145"/>
      <c r="AP619" s="145"/>
      <c r="AR619" s="316">
        <v>3050105</v>
      </c>
      <c r="AS619" s="317" t="s">
        <v>1776</v>
      </c>
      <c r="AT619" s="333">
        <v>6272260</v>
      </c>
      <c r="AU619" s="4"/>
    </row>
    <row r="620" spans="1:48" s="275" customFormat="1" x14ac:dyDescent="0.25">
      <c r="A620" s="183">
        <v>305137</v>
      </c>
      <c r="B620" s="266" t="s">
        <v>1426</v>
      </c>
      <c r="C620" s="364">
        <v>42993755</v>
      </c>
      <c r="D620" s="145"/>
      <c r="E620" s="145"/>
      <c r="F620" s="145"/>
      <c r="G620" s="145">
        <v>12213709</v>
      </c>
      <c r="H620" s="145">
        <f t="shared" si="382"/>
        <v>12213709</v>
      </c>
      <c r="I620" s="145">
        <v>0</v>
      </c>
      <c r="J620" s="145">
        <v>0</v>
      </c>
      <c r="K620" s="145">
        <f t="shared" si="383"/>
        <v>12213709</v>
      </c>
      <c r="L620" s="145">
        <v>0</v>
      </c>
      <c r="M620" s="145">
        <v>0</v>
      </c>
      <c r="N620" s="145">
        <f t="shared" si="386"/>
        <v>0</v>
      </c>
      <c r="O620" s="145">
        <v>0</v>
      </c>
      <c r="P620" s="145">
        <v>0</v>
      </c>
      <c r="Q620" s="145">
        <f t="shared" si="387"/>
        <v>0</v>
      </c>
      <c r="R620" s="145">
        <f t="shared" si="384"/>
        <v>12213709</v>
      </c>
      <c r="S620" s="145">
        <f t="shared" si="385"/>
        <v>0</v>
      </c>
      <c r="T620"/>
      <c r="U620" s="246">
        <v>305157</v>
      </c>
      <c r="V620" s="385" t="s">
        <v>1446</v>
      </c>
      <c r="W620" s="387">
        <v>0</v>
      </c>
      <c r="X620" s="387">
        <v>0</v>
      </c>
      <c r="Y620" s="387">
        <v>0</v>
      </c>
      <c r="Z620" s="387">
        <v>0</v>
      </c>
      <c r="AA620" s="387">
        <v>0</v>
      </c>
      <c r="AB620" s="387">
        <v>1731600</v>
      </c>
      <c r="AC620" s="387">
        <v>1731600</v>
      </c>
      <c r="AD620" s="387">
        <v>0</v>
      </c>
      <c r="AE620" s="387">
        <v>1731600</v>
      </c>
      <c r="AF620" s="387">
        <v>0</v>
      </c>
      <c r="AG620" s="387">
        <v>0</v>
      </c>
      <c r="AH620" s="387">
        <v>0</v>
      </c>
      <c r="AI620" s="387">
        <v>0</v>
      </c>
      <c r="AJ620" s="387">
        <v>1731600</v>
      </c>
      <c r="AK620" s="387">
        <v>0</v>
      </c>
      <c r="AL620" s="278"/>
      <c r="AM620" s="145"/>
      <c r="AN620" s="145"/>
      <c r="AO620" s="145"/>
      <c r="AP620" s="145"/>
      <c r="AQ620" s="281"/>
      <c r="AR620" s="316">
        <v>3050106</v>
      </c>
      <c r="AS620" s="317" t="s">
        <v>1395</v>
      </c>
      <c r="AT620" s="333">
        <v>181582670</v>
      </c>
      <c r="AU620"/>
      <c r="AV620"/>
    </row>
    <row r="621" spans="1:48" s="275" customFormat="1" x14ac:dyDescent="0.25">
      <c r="A621" s="183">
        <v>305138</v>
      </c>
      <c r="B621" s="266" t="s">
        <v>1427</v>
      </c>
      <c r="C621" s="364">
        <v>4846119.5599999996</v>
      </c>
      <c r="D621" s="145"/>
      <c r="E621" s="145"/>
      <c r="F621" s="145"/>
      <c r="G621" s="145">
        <v>1475988.22</v>
      </c>
      <c r="H621" s="145">
        <f t="shared" si="382"/>
        <v>1475988.22</v>
      </c>
      <c r="I621" s="145">
        <v>0</v>
      </c>
      <c r="J621" s="145">
        <v>0</v>
      </c>
      <c r="K621" s="145">
        <f t="shared" si="383"/>
        <v>1475988.22</v>
      </c>
      <c r="L621" s="145">
        <v>0</v>
      </c>
      <c r="M621" s="145">
        <v>0</v>
      </c>
      <c r="N621" s="145">
        <f t="shared" si="386"/>
        <v>0</v>
      </c>
      <c r="O621" s="145">
        <v>0</v>
      </c>
      <c r="P621" s="145">
        <v>0</v>
      </c>
      <c r="Q621" s="145">
        <f t="shared" si="387"/>
        <v>0</v>
      </c>
      <c r="R621" s="145">
        <f t="shared" si="384"/>
        <v>1475988.22</v>
      </c>
      <c r="S621" s="145">
        <f t="shared" si="385"/>
        <v>0</v>
      </c>
      <c r="T621"/>
      <c r="U621" s="246">
        <v>305158</v>
      </c>
      <c r="V621" s="385" t="s">
        <v>1447</v>
      </c>
      <c r="W621" s="387">
        <v>0</v>
      </c>
      <c r="X621" s="387">
        <v>0</v>
      </c>
      <c r="Y621" s="387">
        <v>0</v>
      </c>
      <c r="Z621" s="387">
        <v>0</v>
      </c>
      <c r="AA621" s="387">
        <v>0</v>
      </c>
      <c r="AB621" s="387">
        <v>9619000</v>
      </c>
      <c r="AC621" s="387">
        <v>9619000</v>
      </c>
      <c r="AD621" s="387">
        <v>0</v>
      </c>
      <c r="AE621" s="387">
        <v>9619000</v>
      </c>
      <c r="AF621" s="387">
        <v>0</v>
      </c>
      <c r="AG621" s="387">
        <v>0</v>
      </c>
      <c r="AH621" s="387">
        <v>9619000</v>
      </c>
      <c r="AI621" s="387">
        <v>9619000</v>
      </c>
      <c r="AJ621" s="387">
        <v>0</v>
      </c>
      <c r="AK621" s="387">
        <v>0</v>
      </c>
      <c r="AL621" s="278"/>
      <c r="AM621" s="145"/>
      <c r="AN621" s="145"/>
      <c r="AO621" s="145"/>
      <c r="AP621" s="145"/>
      <c r="AQ621"/>
      <c r="AR621" s="316">
        <v>3050107</v>
      </c>
      <c r="AS621" s="317" t="s">
        <v>1777</v>
      </c>
      <c r="AT621" s="333">
        <v>1200</v>
      </c>
      <c r="AU621"/>
    </row>
    <row r="622" spans="1:48" s="275" customFormat="1" x14ac:dyDescent="0.25">
      <c r="A622" s="183">
        <v>305139</v>
      </c>
      <c r="B622" s="266" t="s">
        <v>1428</v>
      </c>
      <c r="C622" s="364">
        <v>106346962</v>
      </c>
      <c r="D622" s="145"/>
      <c r="E622" s="145"/>
      <c r="F622" s="145"/>
      <c r="G622" s="145">
        <v>4143467.14</v>
      </c>
      <c r="H622" s="145">
        <f t="shared" si="382"/>
        <v>4143467.14</v>
      </c>
      <c r="I622" s="145">
        <v>0</v>
      </c>
      <c r="J622" s="145">
        <v>0</v>
      </c>
      <c r="K622" s="145">
        <f t="shared" si="383"/>
        <v>4143467.14</v>
      </c>
      <c r="L622" s="145">
        <v>0</v>
      </c>
      <c r="M622" s="145">
        <v>0</v>
      </c>
      <c r="N622" s="145">
        <f t="shared" si="386"/>
        <v>0</v>
      </c>
      <c r="O622" s="145">
        <v>0</v>
      </c>
      <c r="P622" s="145">
        <v>0</v>
      </c>
      <c r="Q622" s="145">
        <f t="shared" si="387"/>
        <v>0</v>
      </c>
      <c r="R622" s="145">
        <f t="shared" si="384"/>
        <v>4143467.14</v>
      </c>
      <c r="S622" s="145">
        <f t="shared" si="385"/>
        <v>0</v>
      </c>
      <c r="T622"/>
      <c r="U622" s="246">
        <v>305159</v>
      </c>
      <c r="V622" s="385" t="s">
        <v>1448</v>
      </c>
      <c r="W622" s="387">
        <v>0</v>
      </c>
      <c r="X622" s="387">
        <v>0</v>
      </c>
      <c r="Y622" s="387">
        <v>0</v>
      </c>
      <c r="Z622" s="387">
        <v>0</v>
      </c>
      <c r="AA622" s="387">
        <v>0</v>
      </c>
      <c r="AB622" s="387">
        <v>568512</v>
      </c>
      <c r="AC622" s="387">
        <v>568512</v>
      </c>
      <c r="AD622" s="387">
        <v>0</v>
      </c>
      <c r="AE622" s="387">
        <v>568512</v>
      </c>
      <c r="AF622" s="387">
        <v>0</v>
      </c>
      <c r="AG622" s="387">
        <v>0</v>
      </c>
      <c r="AH622" s="387">
        <v>0</v>
      </c>
      <c r="AI622" s="387">
        <v>0</v>
      </c>
      <c r="AJ622" s="387">
        <v>568512</v>
      </c>
      <c r="AK622" s="387">
        <v>0</v>
      </c>
      <c r="AL622" s="278"/>
      <c r="AM622" s="145"/>
      <c r="AN622" s="145"/>
      <c r="AO622" s="145"/>
      <c r="AP622" s="145"/>
      <c r="AQ622" s="281"/>
      <c r="AR622" s="318">
        <v>3050108</v>
      </c>
      <c r="AS622" s="319" t="s">
        <v>1396</v>
      </c>
      <c r="AT622" s="333">
        <v>225128610.63999999</v>
      </c>
      <c r="AU622" s="4"/>
    </row>
    <row r="623" spans="1:48" s="275" customFormat="1" x14ac:dyDescent="0.25">
      <c r="A623" s="183">
        <v>305140</v>
      </c>
      <c r="B623" s="266" t="s">
        <v>1429</v>
      </c>
      <c r="C623" s="364">
        <v>206658941</v>
      </c>
      <c r="D623" s="145"/>
      <c r="E623" s="145"/>
      <c r="F623" s="145"/>
      <c r="G623" s="145">
        <v>1762060</v>
      </c>
      <c r="H623" s="145">
        <f t="shared" si="382"/>
        <v>1762060</v>
      </c>
      <c r="I623" s="145">
        <v>0</v>
      </c>
      <c r="J623" s="145">
        <v>0</v>
      </c>
      <c r="K623" s="145">
        <f t="shared" si="383"/>
        <v>1762060</v>
      </c>
      <c r="L623" s="145">
        <v>0</v>
      </c>
      <c r="M623" s="145">
        <v>0</v>
      </c>
      <c r="N623" s="145">
        <f t="shared" si="386"/>
        <v>0</v>
      </c>
      <c r="O623" s="145">
        <v>0</v>
      </c>
      <c r="P623" s="145">
        <v>0</v>
      </c>
      <c r="Q623" s="145">
        <f t="shared" si="387"/>
        <v>0</v>
      </c>
      <c r="R623" s="145">
        <f t="shared" si="384"/>
        <v>1762060</v>
      </c>
      <c r="S623" s="145">
        <f t="shared" si="385"/>
        <v>0</v>
      </c>
      <c r="T623"/>
      <c r="U623" s="246">
        <v>305160</v>
      </c>
      <c r="V623" s="385" t="s">
        <v>1449</v>
      </c>
      <c r="W623" s="387">
        <v>0</v>
      </c>
      <c r="X623" s="387">
        <v>0</v>
      </c>
      <c r="Y623" s="387">
        <v>0</v>
      </c>
      <c r="Z623" s="387">
        <v>0</v>
      </c>
      <c r="AA623" s="387">
        <v>0</v>
      </c>
      <c r="AB623" s="387">
        <v>4000000</v>
      </c>
      <c r="AC623" s="387">
        <v>4000000</v>
      </c>
      <c r="AD623" s="387">
        <v>0</v>
      </c>
      <c r="AE623" s="387">
        <v>4000000</v>
      </c>
      <c r="AF623" s="387">
        <v>0</v>
      </c>
      <c r="AG623" s="387">
        <v>0</v>
      </c>
      <c r="AH623" s="387">
        <v>0</v>
      </c>
      <c r="AI623" s="387">
        <v>0</v>
      </c>
      <c r="AJ623" s="387">
        <v>4000000</v>
      </c>
      <c r="AK623" s="387">
        <v>0</v>
      </c>
      <c r="AL623" s="278"/>
      <c r="AM623" s="145"/>
      <c r="AN623" s="145"/>
      <c r="AO623" s="145"/>
      <c r="AP623" s="145"/>
      <c r="AQ623"/>
      <c r="AR623" s="316">
        <v>3050109</v>
      </c>
      <c r="AS623" s="317" t="s">
        <v>1778</v>
      </c>
      <c r="AT623" s="333">
        <v>61047.71</v>
      </c>
      <c r="AU623"/>
    </row>
    <row r="624" spans="1:48" s="275" customFormat="1" x14ac:dyDescent="0.25">
      <c r="A624" s="183">
        <v>305141</v>
      </c>
      <c r="B624" s="266" t="s">
        <v>1430</v>
      </c>
      <c r="C624" s="364">
        <v>61611.6</v>
      </c>
      <c r="D624" s="145"/>
      <c r="E624" s="145"/>
      <c r="F624" s="145"/>
      <c r="G624" s="145">
        <v>19361</v>
      </c>
      <c r="H624" s="145">
        <f t="shared" si="382"/>
        <v>19361</v>
      </c>
      <c r="I624" s="145">
        <v>0</v>
      </c>
      <c r="J624" s="145">
        <v>0</v>
      </c>
      <c r="K624" s="145">
        <f t="shared" si="383"/>
        <v>19361</v>
      </c>
      <c r="L624" s="145">
        <v>0</v>
      </c>
      <c r="M624" s="145">
        <v>0</v>
      </c>
      <c r="N624" s="145">
        <f t="shared" si="386"/>
        <v>0</v>
      </c>
      <c r="O624" s="145">
        <v>0</v>
      </c>
      <c r="P624" s="145">
        <v>0</v>
      </c>
      <c r="Q624" s="145">
        <f t="shared" si="387"/>
        <v>0</v>
      </c>
      <c r="R624" s="145">
        <f t="shared" si="384"/>
        <v>19361</v>
      </c>
      <c r="S624" s="145">
        <f t="shared" si="385"/>
        <v>0</v>
      </c>
      <c r="T624"/>
      <c r="U624" s="246">
        <v>305161</v>
      </c>
      <c r="V624" s="385" t="s">
        <v>1450</v>
      </c>
      <c r="W624" s="387">
        <v>0</v>
      </c>
      <c r="X624" s="387">
        <v>0</v>
      </c>
      <c r="Y624" s="387">
        <v>0</v>
      </c>
      <c r="Z624" s="387">
        <v>0</v>
      </c>
      <c r="AA624" s="387">
        <v>0</v>
      </c>
      <c r="AB624" s="387">
        <v>19267400</v>
      </c>
      <c r="AC624" s="387">
        <v>19267400</v>
      </c>
      <c r="AD624" s="387">
        <v>0</v>
      </c>
      <c r="AE624" s="387">
        <v>19267400</v>
      </c>
      <c r="AF624" s="387">
        <v>0</v>
      </c>
      <c r="AG624" s="387">
        <v>0</v>
      </c>
      <c r="AH624" s="387">
        <v>0</v>
      </c>
      <c r="AI624" s="387">
        <v>0</v>
      </c>
      <c r="AJ624" s="387">
        <v>19267400</v>
      </c>
      <c r="AK624" s="387">
        <v>0</v>
      </c>
      <c r="AL624" s="278"/>
      <c r="AM624" s="145"/>
      <c r="AN624" s="145"/>
      <c r="AO624" s="145"/>
      <c r="AP624" s="145"/>
      <c r="AQ624"/>
      <c r="AR624" s="316">
        <v>3050110</v>
      </c>
      <c r="AS624" s="317" t="s">
        <v>1779</v>
      </c>
      <c r="AT624" s="333">
        <v>60001</v>
      </c>
      <c r="AU624"/>
    </row>
    <row r="625" spans="1:47" s="275" customFormat="1" x14ac:dyDescent="0.25">
      <c r="A625" s="183">
        <v>305142</v>
      </c>
      <c r="B625" s="266" t="s">
        <v>1431</v>
      </c>
      <c r="C625" s="364">
        <v>41252706</v>
      </c>
      <c r="D625" s="145"/>
      <c r="E625" s="145"/>
      <c r="F625" s="145"/>
      <c r="G625" s="145">
        <v>530718</v>
      </c>
      <c r="H625" s="145">
        <f t="shared" si="382"/>
        <v>530718</v>
      </c>
      <c r="I625" s="145">
        <v>0</v>
      </c>
      <c r="J625" s="145">
        <v>0</v>
      </c>
      <c r="K625" s="145">
        <f t="shared" si="383"/>
        <v>530718</v>
      </c>
      <c r="L625" s="145">
        <v>0</v>
      </c>
      <c r="M625" s="145">
        <v>0</v>
      </c>
      <c r="N625" s="145">
        <f t="shared" si="386"/>
        <v>0</v>
      </c>
      <c r="O625" s="145">
        <v>0</v>
      </c>
      <c r="P625" s="145">
        <v>0</v>
      </c>
      <c r="Q625" s="145">
        <f t="shared" si="387"/>
        <v>0</v>
      </c>
      <c r="R625" s="145">
        <f t="shared" si="384"/>
        <v>530718</v>
      </c>
      <c r="S625" s="145">
        <f t="shared" si="385"/>
        <v>0</v>
      </c>
      <c r="T625"/>
      <c r="U625" s="246">
        <v>305162</v>
      </c>
      <c r="V625" s="385" t="s">
        <v>1451</v>
      </c>
      <c r="W625" s="387">
        <v>0</v>
      </c>
      <c r="X625" s="387">
        <v>0</v>
      </c>
      <c r="Y625" s="387">
        <v>0</v>
      </c>
      <c r="Z625" s="387">
        <v>0</v>
      </c>
      <c r="AA625" s="387">
        <v>0</v>
      </c>
      <c r="AB625" s="387">
        <v>7922935</v>
      </c>
      <c r="AC625" s="387">
        <v>7922935</v>
      </c>
      <c r="AD625" s="387">
        <v>0</v>
      </c>
      <c r="AE625" s="387">
        <v>7922935</v>
      </c>
      <c r="AF625" s="387">
        <v>0</v>
      </c>
      <c r="AG625" s="387">
        <v>0</v>
      </c>
      <c r="AH625" s="387">
        <v>0</v>
      </c>
      <c r="AI625" s="387">
        <v>0</v>
      </c>
      <c r="AJ625" s="387">
        <v>7922935</v>
      </c>
      <c r="AK625" s="387">
        <v>0</v>
      </c>
      <c r="AL625" s="278"/>
      <c r="AM625" s="145"/>
      <c r="AN625" s="145"/>
      <c r="AO625" s="145"/>
      <c r="AP625" s="145"/>
      <c r="AQ625"/>
      <c r="AR625" s="316">
        <v>3050111</v>
      </c>
      <c r="AS625" s="317" t="s">
        <v>1780</v>
      </c>
      <c r="AT625" s="333">
        <v>269093796</v>
      </c>
      <c r="AU625" s="4"/>
    </row>
    <row r="626" spans="1:47" s="275" customFormat="1" x14ac:dyDescent="0.25">
      <c r="A626" s="183">
        <v>305143</v>
      </c>
      <c r="B626" s="266" t="s">
        <v>1432</v>
      </c>
      <c r="C626" s="364">
        <v>194943475.93000001</v>
      </c>
      <c r="D626" s="145"/>
      <c r="E626" s="145"/>
      <c r="F626" s="145"/>
      <c r="G626" s="145">
        <v>15080511.4</v>
      </c>
      <c r="H626" s="145">
        <f t="shared" si="382"/>
        <v>15080511.4</v>
      </c>
      <c r="I626" s="145">
        <v>0</v>
      </c>
      <c r="J626" s="145">
        <v>0</v>
      </c>
      <c r="K626" s="145">
        <f t="shared" si="383"/>
        <v>15080511.4</v>
      </c>
      <c r="L626" s="145">
        <v>0</v>
      </c>
      <c r="M626" s="145">
        <v>0</v>
      </c>
      <c r="N626" s="145">
        <f t="shared" si="386"/>
        <v>0</v>
      </c>
      <c r="O626" s="145">
        <v>0</v>
      </c>
      <c r="P626" s="145">
        <v>0</v>
      </c>
      <c r="Q626" s="145">
        <f t="shared" si="387"/>
        <v>0</v>
      </c>
      <c r="R626" s="145">
        <f t="shared" si="384"/>
        <v>15080511.4</v>
      </c>
      <c r="S626" s="145">
        <f t="shared" si="385"/>
        <v>0</v>
      </c>
      <c r="T626"/>
      <c r="U626" s="246">
        <v>305163</v>
      </c>
      <c r="V626" s="385" t="s">
        <v>1452</v>
      </c>
      <c r="W626" s="387">
        <v>0</v>
      </c>
      <c r="X626" s="387">
        <v>0</v>
      </c>
      <c r="Y626" s="387">
        <v>0</v>
      </c>
      <c r="Z626" s="387">
        <v>0</v>
      </c>
      <c r="AA626" s="387">
        <v>0</v>
      </c>
      <c r="AB626" s="387">
        <v>4355157</v>
      </c>
      <c r="AC626" s="387">
        <v>4355157</v>
      </c>
      <c r="AD626" s="387">
        <v>87494</v>
      </c>
      <c r="AE626" s="387">
        <v>4267663</v>
      </c>
      <c r="AF626" s="387">
        <v>0</v>
      </c>
      <c r="AG626" s="387">
        <v>87494</v>
      </c>
      <c r="AH626" s="387">
        <v>1009494</v>
      </c>
      <c r="AI626" s="387">
        <v>922000</v>
      </c>
      <c r="AJ626" s="387">
        <v>3345663</v>
      </c>
      <c r="AK626" s="387">
        <v>0</v>
      </c>
      <c r="AL626" s="278"/>
      <c r="AM626" s="145"/>
      <c r="AN626" s="145"/>
      <c r="AO626" s="145"/>
      <c r="AP626" s="145"/>
      <c r="AQ626"/>
      <c r="AR626" s="316">
        <v>3050112</v>
      </c>
      <c r="AS626" s="317" t="s">
        <v>1781</v>
      </c>
      <c r="AT626" s="333">
        <v>463992085.86000001</v>
      </c>
      <c r="AU626"/>
    </row>
    <row r="627" spans="1:47" s="275" customFormat="1" x14ac:dyDescent="0.25">
      <c r="A627" s="183">
        <v>305144</v>
      </c>
      <c r="B627" s="266" t="s">
        <v>1433</v>
      </c>
      <c r="C627" s="364">
        <v>8254405.1900000004</v>
      </c>
      <c r="D627" s="145"/>
      <c r="E627" s="145"/>
      <c r="F627" s="145"/>
      <c r="G627" s="145">
        <v>346997</v>
      </c>
      <c r="H627" s="145">
        <f t="shared" si="382"/>
        <v>346997</v>
      </c>
      <c r="I627" s="145">
        <v>0</v>
      </c>
      <c r="J627" s="145">
        <v>0</v>
      </c>
      <c r="K627" s="145">
        <f t="shared" si="383"/>
        <v>346997</v>
      </c>
      <c r="L627" s="145">
        <v>0</v>
      </c>
      <c r="M627" s="145">
        <v>0</v>
      </c>
      <c r="N627" s="145">
        <f t="shared" si="386"/>
        <v>0</v>
      </c>
      <c r="O627" s="145">
        <v>0</v>
      </c>
      <c r="P627" s="145">
        <v>0</v>
      </c>
      <c r="Q627" s="145">
        <f t="shared" si="387"/>
        <v>0</v>
      </c>
      <c r="R627" s="145">
        <f t="shared" si="384"/>
        <v>346997</v>
      </c>
      <c r="S627" s="145">
        <f t="shared" si="385"/>
        <v>0</v>
      </c>
      <c r="T627"/>
      <c r="U627" s="246">
        <v>305164</v>
      </c>
      <c r="V627" s="385" t="s">
        <v>1453</v>
      </c>
      <c r="W627" s="387">
        <v>0</v>
      </c>
      <c r="X627" s="387">
        <v>0</v>
      </c>
      <c r="Y627" s="387">
        <v>0</v>
      </c>
      <c r="Z627" s="387">
        <v>0</v>
      </c>
      <c r="AA627" s="387">
        <v>0</v>
      </c>
      <c r="AB627" s="387">
        <v>23498721</v>
      </c>
      <c r="AC627" s="387">
        <v>23498721</v>
      </c>
      <c r="AD627" s="387">
        <v>23498721</v>
      </c>
      <c r="AE627" s="387">
        <v>0</v>
      </c>
      <c r="AF627" s="387">
        <v>23498721</v>
      </c>
      <c r="AG627" s="387">
        <v>0</v>
      </c>
      <c r="AH627" s="387">
        <v>23498721</v>
      </c>
      <c r="AI627" s="387">
        <v>0</v>
      </c>
      <c r="AJ627" s="387">
        <v>0</v>
      </c>
      <c r="AK627" s="387">
        <v>0</v>
      </c>
      <c r="AL627" s="278"/>
      <c r="AM627" s="145"/>
      <c r="AN627" s="145"/>
      <c r="AO627" s="145"/>
      <c r="AP627" s="145"/>
      <c r="AQ627"/>
      <c r="AR627" s="316">
        <v>3050113</v>
      </c>
      <c r="AS627" s="317" t="s">
        <v>1782</v>
      </c>
      <c r="AT627" s="333">
        <v>32822733</v>
      </c>
      <c r="AU627" s="4"/>
    </row>
    <row r="628" spans="1:47" s="275" customFormat="1" x14ac:dyDescent="0.25">
      <c r="A628" s="183">
        <v>305145</v>
      </c>
      <c r="B628" s="266" t="s">
        <v>1434</v>
      </c>
      <c r="C628" s="364">
        <v>16247447.529999999</v>
      </c>
      <c r="D628" s="145"/>
      <c r="E628" s="145"/>
      <c r="F628" s="145"/>
      <c r="G628" s="145">
        <v>99343065</v>
      </c>
      <c r="H628" s="145">
        <f t="shared" si="382"/>
        <v>99343065</v>
      </c>
      <c r="I628" s="145">
        <v>0</v>
      </c>
      <c r="J628" s="145">
        <v>27954850</v>
      </c>
      <c r="K628" s="145">
        <f t="shared" si="383"/>
        <v>71388215</v>
      </c>
      <c r="L628" s="145">
        <v>0</v>
      </c>
      <c r="M628" s="145">
        <v>27954850</v>
      </c>
      <c r="N628" s="145">
        <f t="shared" si="386"/>
        <v>0</v>
      </c>
      <c r="O628" s="145">
        <v>0</v>
      </c>
      <c r="P628" s="145">
        <v>27954850</v>
      </c>
      <c r="Q628" s="145">
        <f t="shared" si="387"/>
        <v>0</v>
      </c>
      <c r="R628" s="145">
        <f t="shared" si="384"/>
        <v>71388215</v>
      </c>
      <c r="S628" s="145">
        <f t="shared" si="385"/>
        <v>27954850</v>
      </c>
      <c r="T628"/>
      <c r="U628" s="246">
        <v>305165</v>
      </c>
      <c r="V628" s="385" t="s">
        <v>1454</v>
      </c>
      <c r="W628" s="387">
        <v>0</v>
      </c>
      <c r="X628" s="387">
        <v>0</v>
      </c>
      <c r="Y628" s="387">
        <v>0</v>
      </c>
      <c r="Z628" s="387">
        <v>0</v>
      </c>
      <c r="AA628" s="387">
        <v>0</v>
      </c>
      <c r="AB628" s="387">
        <v>30000000</v>
      </c>
      <c r="AC628" s="387">
        <v>30000000</v>
      </c>
      <c r="AD628" s="387">
        <v>30000000</v>
      </c>
      <c r="AE628" s="387">
        <v>0</v>
      </c>
      <c r="AF628" s="387">
        <v>30000000</v>
      </c>
      <c r="AG628" s="387">
        <v>0</v>
      </c>
      <c r="AH628" s="387">
        <v>30000000</v>
      </c>
      <c r="AI628" s="387">
        <v>0</v>
      </c>
      <c r="AJ628" s="387">
        <v>0</v>
      </c>
      <c r="AK628" s="387">
        <v>0</v>
      </c>
      <c r="AL628" s="278"/>
      <c r="AM628" s="145"/>
      <c r="AN628" s="145"/>
      <c r="AO628" s="145"/>
      <c r="AP628" s="145"/>
      <c r="AQ628"/>
      <c r="AR628" s="316">
        <v>3050114</v>
      </c>
      <c r="AS628" s="317" t="s">
        <v>1783</v>
      </c>
      <c r="AT628" s="333">
        <v>52046902</v>
      </c>
      <c r="AU628"/>
    </row>
    <row r="629" spans="1:47" s="275" customFormat="1" x14ac:dyDescent="0.25">
      <c r="A629" s="183">
        <v>305146</v>
      </c>
      <c r="B629" s="266" t="s">
        <v>1435</v>
      </c>
      <c r="C629" s="364">
        <v>55737450</v>
      </c>
      <c r="D629" s="145"/>
      <c r="E629" s="145"/>
      <c r="F629" s="145"/>
      <c r="G629" s="145">
        <v>31636300</v>
      </c>
      <c r="H629" s="145">
        <f t="shared" si="382"/>
        <v>31636300</v>
      </c>
      <c r="I629" s="145">
        <v>0</v>
      </c>
      <c r="J629" s="145">
        <v>0</v>
      </c>
      <c r="K629" s="145">
        <f t="shared" si="383"/>
        <v>31636300</v>
      </c>
      <c r="L629" s="145">
        <v>0</v>
      </c>
      <c r="M629" s="145">
        <v>0</v>
      </c>
      <c r="N629" s="145">
        <f t="shared" si="386"/>
        <v>0</v>
      </c>
      <c r="O629" s="145">
        <v>0</v>
      </c>
      <c r="P629" s="145">
        <v>0</v>
      </c>
      <c r="Q629" s="145">
        <f t="shared" si="387"/>
        <v>0</v>
      </c>
      <c r="R629" s="145">
        <f t="shared" si="384"/>
        <v>31636300</v>
      </c>
      <c r="S629" s="145">
        <f t="shared" si="385"/>
        <v>0</v>
      </c>
      <c r="T629"/>
      <c r="U629" s="246">
        <v>305166</v>
      </c>
      <c r="V629" s="385" t="s">
        <v>1455</v>
      </c>
      <c r="W629" s="387">
        <v>0</v>
      </c>
      <c r="X629" s="387">
        <v>0</v>
      </c>
      <c r="Y629" s="387">
        <v>0</v>
      </c>
      <c r="Z629" s="387">
        <v>0</v>
      </c>
      <c r="AA629" s="387">
        <v>0</v>
      </c>
      <c r="AB629" s="387">
        <v>5000000</v>
      </c>
      <c r="AC629" s="387">
        <v>5000000</v>
      </c>
      <c r="AD629" s="387">
        <v>0</v>
      </c>
      <c r="AE629" s="387">
        <v>5000000</v>
      </c>
      <c r="AF629" s="387">
        <v>0</v>
      </c>
      <c r="AG629" s="387">
        <v>0</v>
      </c>
      <c r="AH629" s="387">
        <v>0</v>
      </c>
      <c r="AI629" s="387">
        <v>0</v>
      </c>
      <c r="AJ629" s="387">
        <v>5000000</v>
      </c>
      <c r="AK629" s="387">
        <v>0</v>
      </c>
      <c r="AL629" s="278"/>
      <c r="AM629" s="145"/>
      <c r="AN629" s="145"/>
      <c r="AO629" s="145"/>
      <c r="AP629" s="145"/>
      <c r="AQ629"/>
      <c r="AR629" s="316">
        <v>3050115</v>
      </c>
      <c r="AS629" s="317" t="s">
        <v>1398</v>
      </c>
      <c r="AT629" s="333">
        <v>569866074</v>
      </c>
      <c r="AU629"/>
    </row>
    <row r="630" spans="1:47" s="275" customFormat="1" x14ac:dyDescent="0.25">
      <c r="A630" s="183">
        <v>305147</v>
      </c>
      <c r="B630" s="266" t="s">
        <v>1436</v>
      </c>
      <c r="C630" s="364">
        <v>56007.13</v>
      </c>
      <c r="D630" s="145"/>
      <c r="E630" s="145"/>
      <c r="F630" s="145"/>
      <c r="G630" s="145">
        <v>296363</v>
      </c>
      <c r="H630" s="145">
        <f t="shared" si="382"/>
        <v>296363</v>
      </c>
      <c r="I630" s="145">
        <v>0</v>
      </c>
      <c r="J630" s="145">
        <v>0</v>
      </c>
      <c r="K630" s="145">
        <f t="shared" si="383"/>
        <v>296363</v>
      </c>
      <c r="L630" s="145">
        <v>0</v>
      </c>
      <c r="M630" s="145">
        <v>0</v>
      </c>
      <c r="N630" s="145">
        <f t="shared" si="386"/>
        <v>0</v>
      </c>
      <c r="O630" s="145">
        <v>0</v>
      </c>
      <c r="P630" s="145">
        <v>0</v>
      </c>
      <c r="Q630" s="145">
        <f t="shared" si="387"/>
        <v>0</v>
      </c>
      <c r="R630" s="145">
        <f t="shared" si="384"/>
        <v>296363</v>
      </c>
      <c r="S630" s="145">
        <f t="shared" si="385"/>
        <v>0</v>
      </c>
      <c r="T630"/>
      <c r="U630" s="246">
        <v>305167</v>
      </c>
      <c r="V630" s="385" t="s">
        <v>1456</v>
      </c>
      <c r="W630" s="387">
        <v>0</v>
      </c>
      <c r="X630" s="387">
        <v>0</v>
      </c>
      <c r="Y630" s="387">
        <v>0</v>
      </c>
      <c r="Z630" s="387">
        <v>0</v>
      </c>
      <c r="AA630" s="387">
        <v>0</v>
      </c>
      <c r="AB630" s="387">
        <v>5000000</v>
      </c>
      <c r="AC630" s="387">
        <v>5000000</v>
      </c>
      <c r="AD630" s="387">
        <v>0</v>
      </c>
      <c r="AE630" s="387">
        <v>5000000</v>
      </c>
      <c r="AF630" s="387">
        <v>0</v>
      </c>
      <c r="AG630" s="387">
        <v>0</v>
      </c>
      <c r="AH630" s="387">
        <v>0</v>
      </c>
      <c r="AI630" s="387">
        <v>0</v>
      </c>
      <c r="AJ630" s="387">
        <v>5000000</v>
      </c>
      <c r="AK630" s="387">
        <v>0</v>
      </c>
      <c r="AL630" s="278"/>
      <c r="AM630" s="145"/>
      <c r="AN630" s="145"/>
      <c r="AO630" s="145"/>
      <c r="AP630" s="145"/>
      <c r="AQ630"/>
      <c r="AR630" s="320">
        <v>3050116</v>
      </c>
      <c r="AS630" s="321" t="s">
        <v>1784</v>
      </c>
      <c r="AT630" s="333">
        <v>557870</v>
      </c>
      <c r="AU630"/>
    </row>
    <row r="631" spans="1:47" s="275" customFormat="1" x14ac:dyDescent="0.25">
      <c r="A631" s="183">
        <v>305148</v>
      </c>
      <c r="B631" s="266" t="s">
        <v>1437</v>
      </c>
      <c r="C631" s="364">
        <v>4540458.7300000004</v>
      </c>
      <c r="D631" s="145"/>
      <c r="E631" s="145"/>
      <c r="F631" s="145"/>
      <c r="G631" s="145">
        <v>541760</v>
      </c>
      <c r="H631" s="145">
        <f t="shared" si="382"/>
        <v>541760</v>
      </c>
      <c r="I631" s="145">
        <v>0</v>
      </c>
      <c r="J631" s="145">
        <v>0</v>
      </c>
      <c r="K631" s="145">
        <f t="shared" si="383"/>
        <v>541760</v>
      </c>
      <c r="L631" s="145">
        <v>0</v>
      </c>
      <c r="M631" s="145">
        <v>0</v>
      </c>
      <c r="N631" s="145">
        <f t="shared" si="386"/>
        <v>0</v>
      </c>
      <c r="O631" s="145">
        <v>0</v>
      </c>
      <c r="P631" s="145">
        <v>0</v>
      </c>
      <c r="Q631" s="145">
        <f t="shared" si="387"/>
        <v>0</v>
      </c>
      <c r="R631" s="145">
        <f t="shared" si="384"/>
        <v>541760</v>
      </c>
      <c r="S631" s="145">
        <f t="shared" si="385"/>
        <v>0</v>
      </c>
      <c r="T631"/>
      <c r="U631" s="246">
        <v>305168</v>
      </c>
      <c r="V631" s="385" t="s">
        <v>1457</v>
      </c>
      <c r="W631" s="387">
        <v>0</v>
      </c>
      <c r="X631" s="387">
        <v>0</v>
      </c>
      <c r="Y631" s="387">
        <v>0</v>
      </c>
      <c r="Z631" s="387">
        <v>0</v>
      </c>
      <c r="AA631" s="387">
        <v>0</v>
      </c>
      <c r="AB631" s="387">
        <v>10000000</v>
      </c>
      <c r="AC631" s="387">
        <v>10000000</v>
      </c>
      <c r="AD631" s="387">
        <v>0</v>
      </c>
      <c r="AE631" s="387">
        <v>10000000</v>
      </c>
      <c r="AF631" s="387">
        <v>0</v>
      </c>
      <c r="AG631" s="387">
        <v>0</v>
      </c>
      <c r="AH631" s="387">
        <v>0</v>
      </c>
      <c r="AI631" s="387">
        <v>0</v>
      </c>
      <c r="AJ631" s="387">
        <v>10000000</v>
      </c>
      <c r="AK631" s="387">
        <v>0</v>
      </c>
      <c r="AL631" s="278"/>
      <c r="AM631" s="145"/>
      <c r="AN631" s="145"/>
      <c r="AO631" s="145"/>
      <c r="AP631" s="145"/>
      <c r="AQ631"/>
      <c r="AR631" s="320">
        <v>3050117</v>
      </c>
      <c r="AS631" s="321" t="s">
        <v>1412</v>
      </c>
      <c r="AT631" s="333">
        <v>11153046</v>
      </c>
      <c r="AU631" s="4"/>
    </row>
    <row r="632" spans="1:47" s="275" customFormat="1" x14ac:dyDescent="0.25">
      <c r="A632" s="183">
        <v>305149</v>
      </c>
      <c r="B632" s="266" t="s">
        <v>1438</v>
      </c>
      <c r="C632" s="364">
        <v>84712969.340000004</v>
      </c>
      <c r="D632" s="145"/>
      <c r="E632" s="145"/>
      <c r="F632" s="145"/>
      <c r="G632" s="145">
        <v>10000000</v>
      </c>
      <c r="H632" s="145">
        <f t="shared" si="382"/>
        <v>10000000</v>
      </c>
      <c r="I632" s="145">
        <v>0</v>
      </c>
      <c r="J632" s="145">
        <v>0</v>
      </c>
      <c r="K632" s="145">
        <f t="shared" si="383"/>
        <v>10000000</v>
      </c>
      <c r="L632" s="145">
        <v>0</v>
      </c>
      <c r="M632" s="145">
        <v>0</v>
      </c>
      <c r="N632" s="145">
        <f t="shared" si="386"/>
        <v>0</v>
      </c>
      <c r="O632" s="145">
        <v>0</v>
      </c>
      <c r="P632" s="145">
        <v>0</v>
      </c>
      <c r="Q632" s="145">
        <f t="shared" si="387"/>
        <v>0</v>
      </c>
      <c r="R632" s="145">
        <f t="shared" si="384"/>
        <v>10000000</v>
      </c>
      <c r="S632" s="145">
        <f t="shared" si="385"/>
        <v>0</v>
      </c>
      <c r="T632"/>
      <c r="U632" s="246">
        <v>305169</v>
      </c>
      <c r="V632" s="385" t="s">
        <v>1458</v>
      </c>
      <c r="W632" s="387">
        <v>0</v>
      </c>
      <c r="X632" s="387">
        <v>0</v>
      </c>
      <c r="Y632" s="387">
        <v>0</v>
      </c>
      <c r="Z632" s="387">
        <v>0</v>
      </c>
      <c r="AA632" s="387">
        <v>0</v>
      </c>
      <c r="AB632" s="387">
        <v>79001302.390000001</v>
      </c>
      <c r="AC632" s="387">
        <v>79001302.390000001</v>
      </c>
      <c r="AD632" s="387">
        <v>0</v>
      </c>
      <c r="AE632" s="387">
        <v>79001302.390000001</v>
      </c>
      <c r="AF632" s="387">
        <v>0</v>
      </c>
      <c r="AG632" s="387">
        <v>0</v>
      </c>
      <c r="AH632" s="387">
        <v>0</v>
      </c>
      <c r="AI632" s="387">
        <v>0</v>
      </c>
      <c r="AJ632" s="387">
        <v>79001302.390000001</v>
      </c>
      <c r="AK632" s="387">
        <v>0</v>
      </c>
      <c r="AL632" s="278"/>
      <c r="AM632" s="145"/>
      <c r="AN632" s="145"/>
      <c r="AO632" s="145"/>
      <c r="AP632" s="145"/>
      <c r="AQ632"/>
      <c r="AR632" s="320">
        <v>3050118</v>
      </c>
      <c r="AS632" s="321" t="s">
        <v>1785</v>
      </c>
      <c r="AT632" s="333">
        <v>2500000</v>
      </c>
      <c r="AU632"/>
    </row>
    <row r="633" spans="1:47" s="275" customFormat="1" x14ac:dyDescent="0.25">
      <c r="A633" s="183">
        <v>305150</v>
      </c>
      <c r="B633" s="266" t="s">
        <v>1439</v>
      </c>
      <c r="C633" s="364">
        <v>167672571</v>
      </c>
      <c r="D633" s="145"/>
      <c r="E633" s="145"/>
      <c r="F633" s="145"/>
      <c r="G633" s="145">
        <v>2995816</v>
      </c>
      <c r="H633" s="145">
        <f t="shared" si="382"/>
        <v>2995816</v>
      </c>
      <c r="I633" s="145">
        <v>0</v>
      </c>
      <c r="J633" s="145">
        <v>0</v>
      </c>
      <c r="K633" s="145">
        <f t="shared" si="383"/>
        <v>2995816</v>
      </c>
      <c r="L633" s="145">
        <v>0</v>
      </c>
      <c r="M633" s="145">
        <v>0</v>
      </c>
      <c r="N633" s="145">
        <f t="shared" si="386"/>
        <v>0</v>
      </c>
      <c r="O633" s="145">
        <v>0</v>
      </c>
      <c r="P633" s="145">
        <v>0</v>
      </c>
      <c r="Q633" s="145">
        <f t="shared" si="387"/>
        <v>0</v>
      </c>
      <c r="R633" s="145">
        <f t="shared" si="384"/>
        <v>2995816</v>
      </c>
      <c r="S633" s="145">
        <f t="shared" si="385"/>
        <v>0</v>
      </c>
      <c r="T633"/>
      <c r="U633" s="246">
        <v>305170</v>
      </c>
      <c r="V633" s="385" t="s">
        <v>1459</v>
      </c>
      <c r="W633" s="387">
        <v>0</v>
      </c>
      <c r="X633" s="387">
        <v>0</v>
      </c>
      <c r="Y633" s="387">
        <v>0</v>
      </c>
      <c r="Z633" s="387">
        <v>0</v>
      </c>
      <c r="AA633" s="387">
        <v>0</v>
      </c>
      <c r="AB633" s="387">
        <v>209669440.08000001</v>
      </c>
      <c r="AC633" s="387">
        <v>209669440.08000001</v>
      </c>
      <c r="AD633" s="387">
        <v>8211000</v>
      </c>
      <c r="AE633" s="387">
        <v>201458440.08000001</v>
      </c>
      <c r="AF633" s="387">
        <v>8211000</v>
      </c>
      <c r="AG633" s="387">
        <v>0</v>
      </c>
      <c r="AH633" s="387">
        <v>8211000</v>
      </c>
      <c r="AI633" s="387">
        <v>0</v>
      </c>
      <c r="AJ633" s="387">
        <v>201458440.08000001</v>
      </c>
      <c r="AK633" s="387">
        <v>0</v>
      </c>
      <c r="AL633" s="278"/>
      <c r="AM633" s="145"/>
      <c r="AN633" s="145"/>
      <c r="AO633" s="145"/>
      <c r="AP633" s="145"/>
      <c r="AQ633"/>
      <c r="AR633" s="318">
        <v>3050119</v>
      </c>
      <c r="AS633" s="319" t="s">
        <v>1786</v>
      </c>
      <c r="AT633" s="333">
        <v>19454884</v>
      </c>
      <c r="AU633"/>
    </row>
    <row r="634" spans="1:47" s="275" customFormat="1" x14ac:dyDescent="0.25">
      <c r="A634" s="183">
        <v>305151</v>
      </c>
      <c r="B634" s="266" t="s">
        <v>1440</v>
      </c>
      <c r="C634" s="364">
        <v>15976296</v>
      </c>
      <c r="D634" s="145"/>
      <c r="E634" s="145"/>
      <c r="F634" s="145"/>
      <c r="G634" s="145">
        <v>12181482</v>
      </c>
      <c r="H634" s="145">
        <f t="shared" si="382"/>
        <v>12181482</v>
      </c>
      <c r="I634" s="145">
        <v>0</v>
      </c>
      <c r="J634" s="145">
        <v>0</v>
      </c>
      <c r="K634" s="145">
        <f t="shared" si="383"/>
        <v>12181482</v>
      </c>
      <c r="L634" s="145">
        <v>0</v>
      </c>
      <c r="M634" s="145">
        <v>0</v>
      </c>
      <c r="N634" s="145">
        <f t="shared" si="386"/>
        <v>0</v>
      </c>
      <c r="O634" s="145">
        <v>0</v>
      </c>
      <c r="P634" s="145">
        <v>0</v>
      </c>
      <c r="Q634" s="145">
        <f t="shared" si="387"/>
        <v>0</v>
      </c>
      <c r="R634" s="145">
        <f t="shared" si="384"/>
        <v>12181482</v>
      </c>
      <c r="S634" s="145">
        <f t="shared" si="385"/>
        <v>0</v>
      </c>
      <c r="T634"/>
      <c r="U634" s="246">
        <v>305171</v>
      </c>
      <c r="V634" s="385" t="s">
        <v>1460</v>
      </c>
      <c r="W634" s="387">
        <v>0</v>
      </c>
      <c r="X634" s="387">
        <v>0</v>
      </c>
      <c r="Y634" s="387">
        <v>0</v>
      </c>
      <c r="Z634" s="387">
        <v>0</v>
      </c>
      <c r="AA634" s="387">
        <v>0</v>
      </c>
      <c r="AB634" s="387">
        <v>1470000000</v>
      </c>
      <c r="AC634" s="387">
        <v>1470000000</v>
      </c>
      <c r="AD634" s="387">
        <v>863908973.5</v>
      </c>
      <c r="AE634" s="387">
        <v>606091026.5</v>
      </c>
      <c r="AF634" s="387">
        <v>123046160</v>
      </c>
      <c r="AG634" s="387">
        <v>743279119.5</v>
      </c>
      <c r="AH634" s="387">
        <v>1183708134.3499999</v>
      </c>
      <c r="AI634" s="387">
        <v>319799160.8499999</v>
      </c>
      <c r="AJ634" s="387">
        <v>286291865.6500001</v>
      </c>
      <c r="AK634" s="387">
        <v>0</v>
      </c>
      <c r="AL634" s="278"/>
      <c r="AM634" s="145"/>
      <c r="AN634" s="145"/>
      <c r="AO634" s="145"/>
      <c r="AP634" s="145"/>
      <c r="AQ634"/>
      <c r="AR634" s="318">
        <v>3050120</v>
      </c>
      <c r="AS634" s="319" t="s">
        <v>1787</v>
      </c>
      <c r="AT634" s="333">
        <v>16588404</v>
      </c>
      <c r="AU634" s="4"/>
    </row>
    <row r="635" spans="1:47" s="275" customFormat="1" x14ac:dyDescent="0.25">
      <c r="A635" s="183">
        <v>305152</v>
      </c>
      <c r="B635" s="266" t="s">
        <v>1441</v>
      </c>
      <c r="C635" s="364">
        <v>354907591</v>
      </c>
      <c r="D635" s="145"/>
      <c r="E635" s="145"/>
      <c r="F635" s="145"/>
      <c r="G635" s="145">
        <v>19810812</v>
      </c>
      <c r="H635" s="145">
        <f t="shared" si="382"/>
        <v>19810812</v>
      </c>
      <c r="I635" s="145">
        <v>0</v>
      </c>
      <c r="J635" s="145">
        <v>0</v>
      </c>
      <c r="K635" s="145">
        <f t="shared" si="383"/>
        <v>19810812</v>
      </c>
      <c r="L635" s="145">
        <v>0</v>
      </c>
      <c r="M635" s="145">
        <v>0</v>
      </c>
      <c r="N635" s="145">
        <f t="shared" si="386"/>
        <v>0</v>
      </c>
      <c r="O635" s="145">
        <v>0</v>
      </c>
      <c r="P635" s="145">
        <v>0</v>
      </c>
      <c r="Q635" s="145">
        <f t="shared" si="387"/>
        <v>0</v>
      </c>
      <c r="R635" s="145">
        <f t="shared" si="384"/>
        <v>19810812</v>
      </c>
      <c r="S635" s="145">
        <f t="shared" si="385"/>
        <v>0</v>
      </c>
      <c r="T635"/>
      <c r="U635" s="246">
        <v>305172</v>
      </c>
      <c r="V635" s="385" t="s">
        <v>1461</v>
      </c>
      <c r="W635" s="387">
        <v>0</v>
      </c>
      <c r="X635" s="387">
        <v>0</v>
      </c>
      <c r="Y635" s="387">
        <v>0</v>
      </c>
      <c r="Z635" s="387">
        <v>0</v>
      </c>
      <c r="AA635" s="387">
        <v>0</v>
      </c>
      <c r="AB635" s="387">
        <v>170000000</v>
      </c>
      <c r="AC635" s="387">
        <v>170000000</v>
      </c>
      <c r="AD635" s="387">
        <v>101229383</v>
      </c>
      <c r="AE635" s="387">
        <v>68770617</v>
      </c>
      <c r="AF635" s="387">
        <v>38099383</v>
      </c>
      <c r="AG635" s="387">
        <v>63130000</v>
      </c>
      <c r="AH635" s="387">
        <v>154848583</v>
      </c>
      <c r="AI635" s="387">
        <v>53619200</v>
      </c>
      <c r="AJ635" s="387">
        <v>15151417</v>
      </c>
      <c r="AK635" s="387">
        <v>0</v>
      </c>
      <c r="AL635" s="278"/>
      <c r="AM635" s="145"/>
      <c r="AN635" s="145"/>
      <c r="AO635" s="145"/>
      <c r="AP635" s="145"/>
      <c r="AQ635"/>
      <c r="AR635" s="318">
        <v>3050121</v>
      </c>
      <c r="AS635" s="319" t="s">
        <v>1413</v>
      </c>
      <c r="AT635" s="333">
        <v>32502069.059999999</v>
      </c>
      <c r="AU635"/>
    </row>
    <row r="636" spans="1:47" s="275" customFormat="1" x14ac:dyDescent="0.25">
      <c r="A636" s="183">
        <v>305153</v>
      </c>
      <c r="B636" s="266" t="s">
        <v>1442</v>
      </c>
      <c r="C636" s="364">
        <v>37266977</v>
      </c>
      <c r="D636" s="145"/>
      <c r="E636" s="145"/>
      <c r="F636" s="145"/>
      <c r="G636" s="145">
        <v>28143001.329999998</v>
      </c>
      <c r="H636" s="145">
        <f t="shared" si="382"/>
        <v>28143001.329999998</v>
      </c>
      <c r="I636" s="145">
        <v>0</v>
      </c>
      <c r="J636" s="145">
        <v>0</v>
      </c>
      <c r="K636" s="145">
        <f t="shared" si="383"/>
        <v>28143001.329999998</v>
      </c>
      <c r="L636" s="145">
        <v>0</v>
      </c>
      <c r="M636" s="145">
        <v>0</v>
      </c>
      <c r="N636" s="145">
        <f t="shared" si="386"/>
        <v>0</v>
      </c>
      <c r="O636" s="145">
        <v>0</v>
      </c>
      <c r="P636" s="145">
        <v>0</v>
      </c>
      <c r="Q636" s="145">
        <f t="shared" si="387"/>
        <v>0</v>
      </c>
      <c r="R636" s="145">
        <f t="shared" si="384"/>
        <v>28143001.329999998</v>
      </c>
      <c r="S636" s="145">
        <f t="shared" si="385"/>
        <v>0</v>
      </c>
      <c r="T636"/>
      <c r="U636" s="246">
        <v>305173</v>
      </c>
      <c r="V636" s="385" t="s">
        <v>1462</v>
      </c>
      <c r="W636" s="387">
        <v>0</v>
      </c>
      <c r="X636" s="387">
        <v>0</v>
      </c>
      <c r="Y636" s="387">
        <v>0</v>
      </c>
      <c r="Z636" s="387">
        <v>0</v>
      </c>
      <c r="AA636" s="387">
        <v>0</v>
      </c>
      <c r="AB636" s="387">
        <v>750000000</v>
      </c>
      <c r="AC636" s="387">
        <v>750000000</v>
      </c>
      <c r="AD636" s="387">
        <v>513635459.5</v>
      </c>
      <c r="AE636" s="387">
        <v>236364540.5</v>
      </c>
      <c r="AF636" s="387">
        <v>64851902</v>
      </c>
      <c r="AG636" s="387">
        <v>451199863.5</v>
      </c>
      <c r="AH636" s="387">
        <v>730287852.35000002</v>
      </c>
      <c r="AI636" s="387">
        <v>216652392.85000002</v>
      </c>
      <c r="AJ636" s="387">
        <v>19712147.649999976</v>
      </c>
      <c r="AK636" s="387">
        <v>0</v>
      </c>
      <c r="AL636" s="278"/>
      <c r="AM636" s="145"/>
      <c r="AN636" s="145"/>
      <c r="AO636" s="145"/>
      <c r="AP636" s="145"/>
      <c r="AQ636" s="245"/>
      <c r="AR636" s="318">
        <v>3050122</v>
      </c>
      <c r="AS636" s="319" t="s">
        <v>1414</v>
      </c>
      <c r="AT636" s="333">
        <v>1020880</v>
      </c>
      <c r="AU636" s="4"/>
    </row>
    <row r="637" spans="1:47" s="275" customFormat="1" x14ac:dyDescent="0.25">
      <c r="A637" s="183">
        <v>305154</v>
      </c>
      <c r="B637" s="266" t="s">
        <v>1443</v>
      </c>
      <c r="C637" s="364">
        <v>9221343</v>
      </c>
      <c r="D637" s="145"/>
      <c r="E637" s="145"/>
      <c r="F637" s="145"/>
      <c r="G637" s="145">
        <v>43221290.670000002</v>
      </c>
      <c r="H637" s="145">
        <f t="shared" si="382"/>
        <v>43221290.670000002</v>
      </c>
      <c r="I637" s="145">
        <v>0</v>
      </c>
      <c r="J637" s="145">
        <v>42108234</v>
      </c>
      <c r="K637" s="145">
        <f t="shared" si="383"/>
        <v>1113056.6700000018</v>
      </c>
      <c r="L637" s="145">
        <v>0</v>
      </c>
      <c r="M637" s="145">
        <v>0</v>
      </c>
      <c r="N637" s="145">
        <f t="shared" si="386"/>
        <v>42108234</v>
      </c>
      <c r="O637" s="145">
        <v>0</v>
      </c>
      <c r="P637" s="145">
        <v>42108234</v>
      </c>
      <c r="Q637" s="145">
        <f t="shared" si="387"/>
        <v>0</v>
      </c>
      <c r="R637" s="145">
        <f t="shared" si="384"/>
        <v>1113056.6700000018</v>
      </c>
      <c r="S637" s="145">
        <f t="shared" si="385"/>
        <v>0</v>
      </c>
      <c r="T637"/>
      <c r="U637" s="246">
        <v>305174</v>
      </c>
      <c r="V637" s="385" t="s">
        <v>1463</v>
      </c>
      <c r="W637" s="387">
        <v>0</v>
      </c>
      <c r="X637" s="387">
        <v>0</v>
      </c>
      <c r="Y637" s="387">
        <v>0</v>
      </c>
      <c r="Z637" s="387">
        <v>0</v>
      </c>
      <c r="AA637" s="387">
        <v>0</v>
      </c>
      <c r="AB637" s="387">
        <v>100000000</v>
      </c>
      <c r="AC637" s="387">
        <v>100000000</v>
      </c>
      <c r="AD637" s="387">
        <v>37898374</v>
      </c>
      <c r="AE637" s="387">
        <v>62101626</v>
      </c>
      <c r="AF637" s="387">
        <v>847157</v>
      </c>
      <c r="AG637" s="387">
        <v>37051217</v>
      </c>
      <c r="AH637" s="387">
        <v>53417442</v>
      </c>
      <c r="AI637" s="387">
        <v>15519068</v>
      </c>
      <c r="AJ637" s="387">
        <v>46582558</v>
      </c>
      <c r="AK637" s="387">
        <v>0</v>
      </c>
      <c r="AL637" s="278"/>
      <c r="AM637" s="145"/>
      <c r="AN637" s="145"/>
      <c r="AO637" s="145"/>
      <c r="AP637" s="145"/>
      <c r="AQ637" s="245"/>
      <c r="AR637" s="318">
        <v>3050123</v>
      </c>
      <c r="AS637" s="319" t="s">
        <v>1415</v>
      </c>
      <c r="AT637" s="333">
        <v>4020880</v>
      </c>
      <c r="AU637" s="4"/>
    </row>
    <row r="638" spans="1:47" s="275" customFormat="1" x14ac:dyDescent="0.25">
      <c r="A638" s="183">
        <v>305155</v>
      </c>
      <c r="B638" s="266" t="s">
        <v>1444</v>
      </c>
      <c r="C638" s="364">
        <v>14531979</v>
      </c>
      <c r="D638" s="145"/>
      <c r="E638" s="145"/>
      <c r="F638" s="145"/>
      <c r="G638" s="145">
        <v>16470485.6</v>
      </c>
      <c r="H638" s="145">
        <f t="shared" si="382"/>
        <v>16470485.6</v>
      </c>
      <c r="I638" s="145">
        <v>0</v>
      </c>
      <c r="J638" s="145">
        <v>0</v>
      </c>
      <c r="K638" s="145">
        <f t="shared" si="383"/>
        <v>16470485.6</v>
      </c>
      <c r="L638" s="145">
        <v>0</v>
      </c>
      <c r="M638" s="145">
        <v>0</v>
      </c>
      <c r="N638" s="145">
        <f t="shared" si="386"/>
        <v>0</v>
      </c>
      <c r="O638" s="145">
        <v>0</v>
      </c>
      <c r="P638" s="145">
        <v>0</v>
      </c>
      <c r="Q638" s="145">
        <f t="shared" si="387"/>
        <v>0</v>
      </c>
      <c r="R638" s="145">
        <f t="shared" si="384"/>
        <v>16470485.6</v>
      </c>
      <c r="S638" s="145">
        <f t="shared" si="385"/>
        <v>0</v>
      </c>
      <c r="T638"/>
      <c r="U638" s="246">
        <v>305175</v>
      </c>
      <c r="V638" s="385" t="s">
        <v>1464</v>
      </c>
      <c r="W638" s="387">
        <v>0</v>
      </c>
      <c r="X638" s="387">
        <v>0</v>
      </c>
      <c r="Y638" s="387">
        <v>0</v>
      </c>
      <c r="Z638" s="387">
        <v>0</v>
      </c>
      <c r="AA638" s="387">
        <v>0</v>
      </c>
      <c r="AB638" s="387">
        <v>100000000</v>
      </c>
      <c r="AC638" s="387">
        <v>100000000</v>
      </c>
      <c r="AD638" s="387">
        <v>25000000</v>
      </c>
      <c r="AE638" s="387">
        <v>75000000</v>
      </c>
      <c r="AF638" s="387">
        <v>0</v>
      </c>
      <c r="AG638" s="387">
        <v>25000000</v>
      </c>
      <c r="AH638" s="387">
        <v>34600000</v>
      </c>
      <c r="AI638" s="387">
        <v>9600000</v>
      </c>
      <c r="AJ638" s="387">
        <v>65400000</v>
      </c>
      <c r="AK638" s="387">
        <v>0</v>
      </c>
      <c r="AL638" s="278"/>
      <c r="AM638" s="145"/>
      <c r="AN638" s="145"/>
      <c r="AO638" s="145"/>
      <c r="AP638" s="145"/>
      <c r="AQ638"/>
      <c r="AR638" s="318">
        <v>3050124</v>
      </c>
      <c r="AS638" s="319" t="s">
        <v>1416</v>
      </c>
      <c r="AT638" s="333">
        <v>13157975</v>
      </c>
      <c r="AU638" s="4"/>
    </row>
    <row r="639" spans="1:47" s="275" customFormat="1" x14ac:dyDescent="0.25">
      <c r="A639" s="183">
        <v>305156</v>
      </c>
      <c r="B639" s="266" t="s">
        <v>1445</v>
      </c>
      <c r="C639" s="364">
        <v>22628659</v>
      </c>
      <c r="D639" s="145"/>
      <c r="E639" s="145"/>
      <c r="F639" s="145"/>
      <c r="G639" s="145">
        <v>32067413</v>
      </c>
      <c r="H639" s="145">
        <f t="shared" si="382"/>
        <v>32067413</v>
      </c>
      <c r="I639" s="145">
        <v>0</v>
      </c>
      <c r="J639" s="145">
        <v>0</v>
      </c>
      <c r="K639" s="145">
        <f t="shared" si="383"/>
        <v>32067413</v>
      </c>
      <c r="L639" s="145">
        <v>0</v>
      </c>
      <c r="M639" s="145">
        <v>0</v>
      </c>
      <c r="N639" s="145">
        <f t="shared" si="386"/>
        <v>0</v>
      </c>
      <c r="O639" s="145">
        <v>0</v>
      </c>
      <c r="P639" s="145">
        <v>0</v>
      </c>
      <c r="Q639" s="145">
        <f t="shared" si="387"/>
        <v>0</v>
      </c>
      <c r="R639" s="145">
        <f t="shared" si="384"/>
        <v>32067413</v>
      </c>
      <c r="S639" s="145">
        <f t="shared" si="385"/>
        <v>0</v>
      </c>
      <c r="T639"/>
      <c r="U639" s="246">
        <v>30517501</v>
      </c>
      <c r="V639" s="385" t="s">
        <v>1465</v>
      </c>
      <c r="W639" s="387">
        <v>0</v>
      </c>
      <c r="X639" s="387">
        <v>0</v>
      </c>
      <c r="Y639" s="387">
        <v>0</v>
      </c>
      <c r="Z639" s="387">
        <v>0</v>
      </c>
      <c r="AA639" s="387">
        <v>0</v>
      </c>
      <c r="AB639" s="387">
        <v>50000000</v>
      </c>
      <c r="AC639" s="387">
        <v>50000000</v>
      </c>
      <c r="AD639" s="387">
        <v>0</v>
      </c>
      <c r="AE639" s="387">
        <v>50000000</v>
      </c>
      <c r="AF639" s="387">
        <v>0</v>
      </c>
      <c r="AG639" s="387">
        <v>0</v>
      </c>
      <c r="AH639" s="387">
        <v>0</v>
      </c>
      <c r="AI639" s="387">
        <v>0</v>
      </c>
      <c r="AJ639" s="387">
        <v>50000000</v>
      </c>
      <c r="AK639" s="387">
        <v>0</v>
      </c>
      <c r="AL639" s="278"/>
      <c r="AM639" s="145"/>
      <c r="AN639" s="145"/>
      <c r="AO639" s="145"/>
      <c r="AP639" s="145"/>
      <c r="AQ639"/>
      <c r="AR639" s="316">
        <v>3050125</v>
      </c>
      <c r="AS639" s="317" t="s">
        <v>1788</v>
      </c>
      <c r="AT639" s="333">
        <v>29462641.07</v>
      </c>
      <c r="AU639"/>
    </row>
    <row r="640" spans="1:47" s="275" customFormat="1" x14ac:dyDescent="0.25">
      <c r="A640" s="183">
        <v>305157</v>
      </c>
      <c r="B640" s="266" t="s">
        <v>1446</v>
      </c>
      <c r="C640" s="364">
        <v>0</v>
      </c>
      <c r="D640" s="145"/>
      <c r="E640" s="145"/>
      <c r="F640" s="145"/>
      <c r="G640" s="145">
        <v>11239396</v>
      </c>
      <c r="H640" s="145">
        <f t="shared" si="382"/>
        <v>11239396</v>
      </c>
      <c r="I640" s="145">
        <v>0</v>
      </c>
      <c r="J640" s="145">
        <v>0</v>
      </c>
      <c r="K640" s="145">
        <f t="shared" si="383"/>
        <v>11239396</v>
      </c>
      <c r="L640" s="145">
        <v>0</v>
      </c>
      <c r="M640" s="145">
        <v>0</v>
      </c>
      <c r="N640" s="145">
        <f t="shared" si="386"/>
        <v>0</v>
      </c>
      <c r="O640" s="145">
        <v>0</v>
      </c>
      <c r="P640" s="145">
        <v>0</v>
      </c>
      <c r="Q640" s="145">
        <f t="shared" si="387"/>
        <v>0</v>
      </c>
      <c r="R640" s="145">
        <f t="shared" si="384"/>
        <v>11239396</v>
      </c>
      <c r="S640" s="145">
        <f t="shared" si="385"/>
        <v>0</v>
      </c>
      <c r="T640"/>
      <c r="U640" s="246">
        <v>30517502</v>
      </c>
      <c r="V640" s="385" t="s">
        <v>1466</v>
      </c>
      <c r="W640" s="387">
        <v>0</v>
      </c>
      <c r="X640" s="387">
        <v>0</v>
      </c>
      <c r="Y640" s="387">
        <v>0</v>
      </c>
      <c r="Z640" s="387">
        <v>0</v>
      </c>
      <c r="AA640" s="387">
        <v>0</v>
      </c>
      <c r="AB640" s="387">
        <v>50000000</v>
      </c>
      <c r="AC640" s="387">
        <v>50000000</v>
      </c>
      <c r="AD640" s="387">
        <v>6691542</v>
      </c>
      <c r="AE640" s="387">
        <v>43308458</v>
      </c>
      <c r="AF640" s="387">
        <v>2691542</v>
      </c>
      <c r="AG640" s="387">
        <v>4000000</v>
      </c>
      <c r="AH640" s="387">
        <v>9191542</v>
      </c>
      <c r="AI640" s="387">
        <v>2500000</v>
      </c>
      <c r="AJ640" s="387">
        <v>40808458</v>
      </c>
      <c r="AK640" s="387">
        <v>0</v>
      </c>
      <c r="AL640" s="278"/>
      <c r="AM640" s="145"/>
      <c r="AN640" s="145"/>
      <c r="AO640" s="145"/>
      <c r="AP640" s="145"/>
      <c r="AQ640"/>
      <c r="AR640" s="316">
        <v>3050126</v>
      </c>
      <c r="AS640" s="317" t="s">
        <v>1417</v>
      </c>
      <c r="AT640" s="333">
        <v>0</v>
      </c>
      <c r="AU640"/>
    </row>
    <row r="641" spans="1:47" s="275" customFormat="1" x14ac:dyDescent="0.25">
      <c r="A641" s="183">
        <v>305158</v>
      </c>
      <c r="B641" s="266" t="s">
        <v>1447</v>
      </c>
      <c r="C641" s="364">
        <v>557313617</v>
      </c>
      <c r="D641" s="145"/>
      <c r="E641" s="145"/>
      <c r="F641" s="145"/>
      <c r="G641" s="145">
        <v>32267967</v>
      </c>
      <c r="H641" s="145">
        <f t="shared" si="382"/>
        <v>32267967</v>
      </c>
      <c r="I641" s="145">
        <v>0</v>
      </c>
      <c r="J641" s="145">
        <v>0</v>
      </c>
      <c r="K641" s="145">
        <f t="shared" si="383"/>
        <v>32267967</v>
      </c>
      <c r="L641" s="145">
        <v>0</v>
      </c>
      <c r="M641" s="145">
        <v>0</v>
      </c>
      <c r="N641" s="145">
        <f t="shared" si="386"/>
        <v>0</v>
      </c>
      <c r="O641" s="145">
        <v>0</v>
      </c>
      <c r="P641" s="145">
        <v>0</v>
      </c>
      <c r="Q641" s="145">
        <f t="shared" si="387"/>
        <v>0</v>
      </c>
      <c r="R641" s="145">
        <f t="shared" si="384"/>
        <v>32267967</v>
      </c>
      <c r="S641" s="145">
        <f t="shared" si="385"/>
        <v>0</v>
      </c>
      <c r="T641"/>
      <c r="U641" s="246">
        <v>30517503</v>
      </c>
      <c r="V641" s="385" t="s">
        <v>1467</v>
      </c>
      <c r="W641" s="387">
        <v>0</v>
      </c>
      <c r="X641" s="387">
        <v>0</v>
      </c>
      <c r="Y641" s="387">
        <v>0</v>
      </c>
      <c r="Z641" s="387">
        <v>0</v>
      </c>
      <c r="AA641" s="387">
        <v>0</v>
      </c>
      <c r="AB641" s="387">
        <v>50000000</v>
      </c>
      <c r="AC641" s="387">
        <v>50000000</v>
      </c>
      <c r="AD641" s="387">
        <v>34445039</v>
      </c>
      <c r="AE641" s="387">
        <v>15554961</v>
      </c>
      <c r="AF641" s="387">
        <v>0</v>
      </c>
      <c r="AG641" s="387">
        <v>34445039</v>
      </c>
      <c r="AH641" s="387">
        <v>40445039</v>
      </c>
      <c r="AI641" s="387">
        <v>6000000</v>
      </c>
      <c r="AJ641" s="387">
        <v>9554961</v>
      </c>
      <c r="AK641" s="387">
        <v>0</v>
      </c>
      <c r="AL641" s="278"/>
      <c r="AM641" s="145"/>
      <c r="AN641" s="145"/>
      <c r="AO641" s="145"/>
      <c r="AP641" s="145"/>
      <c r="AQ641"/>
      <c r="AR641" s="316">
        <v>3050127</v>
      </c>
      <c r="AS641" s="317" t="s">
        <v>1789</v>
      </c>
      <c r="AT641" s="333">
        <v>282815</v>
      </c>
      <c r="AU641" s="4"/>
    </row>
    <row r="642" spans="1:47" s="275" customFormat="1" x14ac:dyDescent="0.25">
      <c r="A642" s="183">
        <v>305159</v>
      </c>
      <c r="B642" s="266" t="s">
        <v>1448</v>
      </c>
      <c r="C642" s="364">
        <v>3773489</v>
      </c>
      <c r="D642" s="145"/>
      <c r="E642" s="145"/>
      <c r="F642" s="145"/>
      <c r="G642" s="145">
        <v>8500000</v>
      </c>
      <c r="H642" s="145">
        <f t="shared" si="382"/>
        <v>8500000</v>
      </c>
      <c r="I642" s="145">
        <v>0</v>
      </c>
      <c r="J642" s="145">
        <v>7303064</v>
      </c>
      <c r="K642" s="145">
        <f t="shared" si="383"/>
        <v>1196936</v>
      </c>
      <c r="L642" s="145">
        <v>0</v>
      </c>
      <c r="M642" s="145">
        <v>7303064</v>
      </c>
      <c r="N642" s="145">
        <f t="shared" si="386"/>
        <v>0</v>
      </c>
      <c r="O642" s="145">
        <v>0</v>
      </c>
      <c r="P642" s="145">
        <v>7303064</v>
      </c>
      <c r="Q642" s="145">
        <f t="shared" si="387"/>
        <v>0</v>
      </c>
      <c r="R642" s="145">
        <f t="shared" si="384"/>
        <v>1196936</v>
      </c>
      <c r="S642" s="145">
        <f t="shared" si="385"/>
        <v>7303064</v>
      </c>
      <c r="T642"/>
      <c r="U642" s="246">
        <v>30517504</v>
      </c>
      <c r="V642" s="385" t="s">
        <v>1468</v>
      </c>
      <c r="W642" s="387">
        <v>0</v>
      </c>
      <c r="X642" s="387">
        <v>0</v>
      </c>
      <c r="Y642" s="387">
        <v>0</v>
      </c>
      <c r="Z642" s="387">
        <v>0</v>
      </c>
      <c r="AA642" s="387">
        <v>0</v>
      </c>
      <c r="AB642" s="387">
        <v>50000000</v>
      </c>
      <c r="AC642" s="387">
        <v>50000000</v>
      </c>
      <c r="AD642" s="387">
        <v>48282676</v>
      </c>
      <c r="AE642" s="387">
        <v>1717324</v>
      </c>
      <c r="AF642" s="387">
        <v>8282676</v>
      </c>
      <c r="AG642" s="387">
        <v>40000000</v>
      </c>
      <c r="AH642" s="387">
        <v>48417676</v>
      </c>
      <c r="AI642" s="387">
        <v>135000</v>
      </c>
      <c r="AJ642" s="387">
        <v>1582324</v>
      </c>
      <c r="AK642" s="387">
        <v>0</v>
      </c>
      <c r="AL642" s="278"/>
      <c r="AM642" s="145"/>
      <c r="AN642" s="145"/>
      <c r="AO642" s="145"/>
      <c r="AP642" s="145"/>
      <c r="AQ642"/>
      <c r="AR642" s="316">
        <v>3050128</v>
      </c>
      <c r="AS642" s="317" t="s">
        <v>1418</v>
      </c>
      <c r="AT642" s="333">
        <v>0</v>
      </c>
      <c r="AU642" s="4"/>
    </row>
    <row r="643" spans="1:47" s="275" customFormat="1" x14ac:dyDescent="0.25">
      <c r="A643" s="183">
        <v>305160</v>
      </c>
      <c r="B643" s="266" t="s">
        <v>1449</v>
      </c>
      <c r="C643" s="364">
        <v>9318607</v>
      </c>
      <c r="D643" s="145"/>
      <c r="E643" s="145"/>
      <c r="F643" s="145"/>
      <c r="G643" s="145">
        <v>15000000</v>
      </c>
      <c r="H643" s="145">
        <f t="shared" si="382"/>
        <v>15000000</v>
      </c>
      <c r="I643" s="145">
        <v>0</v>
      </c>
      <c r="J643" s="145">
        <v>0</v>
      </c>
      <c r="K643" s="145">
        <f t="shared" si="383"/>
        <v>15000000</v>
      </c>
      <c r="L643" s="145">
        <v>0</v>
      </c>
      <c r="M643" s="145">
        <v>0</v>
      </c>
      <c r="N643" s="145">
        <f t="shared" si="386"/>
        <v>0</v>
      </c>
      <c r="O643" s="145">
        <v>0</v>
      </c>
      <c r="P643" s="145">
        <v>0</v>
      </c>
      <c r="Q643" s="145">
        <f t="shared" si="387"/>
        <v>0</v>
      </c>
      <c r="R643" s="145">
        <f t="shared" si="384"/>
        <v>15000000</v>
      </c>
      <c r="S643" s="145">
        <f t="shared" si="385"/>
        <v>0</v>
      </c>
      <c r="T643"/>
      <c r="U643" s="246">
        <v>30517505</v>
      </c>
      <c r="V643" s="385" t="s">
        <v>1469</v>
      </c>
      <c r="W643" s="387">
        <v>0</v>
      </c>
      <c r="X643" s="387">
        <v>0</v>
      </c>
      <c r="Y643" s="387">
        <v>0</v>
      </c>
      <c r="Z643" s="387">
        <v>0</v>
      </c>
      <c r="AA643" s="387">
        <v>0</v>
      </c>
      <c r="AB643" s="387">
        <v>100000000</v>
      </c>
      <c r="AC643" s="387">
        <v>100000000</v>
      </c>
      <c r="AD643" s="387">
        <v>84226500</v>
      </c>
      <c r="AE643" s="387">
        <v>15773500</v>
      </c>
      <c r="AF643" s="387">
        <v>773500</v>
      </c>
      <c r="AG643" s="387">
        <v>83453000</v>
      </c>
      <c r="AH643" s="387">
        <v>100000000</v>
      </c>
      <c r="AI643" s="387">
        <v>15773500</v>
      </c>
      <c r="AJ643" s="387">
        <v>0</v>
      </c>
      <c r="AK643" s="387">
        <v>0</v>
      </c>
      <c r="AL643" s="278"/>
      <c r="AM643" s="145"/>
      <c r="AN643" s="145"/>
      <c r="AO643" s="145"/>
      <c r="AP643" s="145"/>
      <c r="AQ643"/>
      <c r="AR643" s="316">
        <v>3050129</v>
      </c>
      <c r="AS643" s="322" t="s">
        <v>1790</v>
      </c>
      <c r="AT643" s="333">
        <v>3691380</v>
      </c>
      <c r="AU643"/>
    </row>
    <row r="644" spans="1:47" s="275" customFormat="1" ht="26.25" x14ac:dyDescent="0.25">
      <c r="A644" s="183">
        <v>305161</v>
      </c>
      <c r="B644" s="266" t="s">
        <v>1450</v>
      </c>
      <c r="C644" s="364">
        <v>0</v>
      </c>
      <c r="D644" s="145"/>
      <c r="E644" s="145"/>
      <c r="F644" s="145"/>
      <c r="G644" s="145">
        <v>1731600</v>
      </c>
      <c r="H644" s="145">
        <f t="shared" si="382"/>
        <v>1731600</v>
      </c>
      <c r="I644" s="145">
        <v>0</v>
      </c>
      <c r="J644" s="145">
        <v>0</v>
      </c>
      <c r="K644" s="145">
        <f t="shared" si="383"/>
        <v>1731600</v>
      </c>
      <c r="L644" s="145">
        <v>0</v>
      </c>
      <c r="M644" s="145">
        <v>0</v>
      </c>
      <c r="N644" s="145">
        <f t="shared" si="386"/>
        <v>0</v>
      </c>
      <c r="O644" s="145">
        <v>0</v>
      </c>
      <c r="P644" s="145">
        <v>0</v>
      </c>
      <c r="Q644" s="145">
        <f t="shared" si="387"/>
        <v>0</v>
      </c>
      <c r="R644" s="145">
        <f t="shared" si="384"/>
        <v>1731600</v>
      </c>
      <c r="S644" s="145">
        <f t="shared" si="385"/>
        <v>0</v>
      </c>
      <c r="T644"/>
      <c r="U644" s="246">
        <v>30517506</v>
      </c>
      <c r="V644" s="385" t="s">
        <v>1470</v>
      </c>
      <c r="W644" s="387">
        <v>0</v>
      </c>
      <c r="X644" s="387">
        <v>0</v>
      </c>
      <c r="Y644" s="387">
        <v>0</v>
      </c>
      <c r="Z644" s="387">
        <v>0</v>
      </c>
      <c r="AA644" s="387">
        <v>0</v>
      </c>
      <c r="AB644" s="387">
        <v>50000000</v>
      </c>
      <c r="AC644" s="387">
        <v>50000000</v>
      </c>
      <c r="AD644" s="387">
        <v>12500000</v>
      </c>
      <c r="AE644" s="387">
        <v>37500000</v>
      </c>
      <c r="AF644" s="387">
        <v>7500000</v>
      </c>
      <c r="AG644" s="387">
        <v>5000000</v>
      </c>
      <c r="AH644" s="387">
        <v>12500000</v>
      </c>
      <c r="AI644" s="387">
        <v>0</v>
      </c>
      <c r="AJ644" s="387">
        <v>37500000</v>
      </c>
      <c r="AK644" s="387">
        <v>0</v>
      </c>
      <c r="AL644" s="278"/>
      <c r="AM644" s="145"/>
      <c r="AN644" s="145"/>
      <c r="AO644" s="145"/>
      <c r="AP644" s="145"/>
      <c r="AQ644"/>
      <c r="AR644" s="318">
        <v>3050130</v>
      </c>
      <c r="AS644" s="323" t="s">
        <v>1791</v>
      </c>
      <c r="AT644" s="333">
        <v>68524796.159999996</v>
      </c>
      <c r="AU644"/>
    </row>
    <row r="645" spans="1:47" s="275" customFormat="1" x14ac:dyDescent="0.25">
      <c r="A645" s="183">
        <v>305162</v>
      </c>
      <c r="B645" s="266" t="s">
        <v>1451</v>
      </c>
      <c r="C645" s="364">
        <v>117747158</v>
      </c>
      <c r="D645" s="145"/>
      <c r="E645" s="145"/>
      <c r="F645" s="145"/>
      <c r="G645" s="145">
        <v>9619000</v>
      </c>
      <c r="H645" s="145">
        <f t="shared" si="382"/>
        <v>9619000</v>
      </c>
      <c r="I645" s="145">
        <v>0</v>
      </c>
      <c r="J645" s="145">
        <v>0</v>
      </c>
      <c r="K645" s="145">
        <f t="shared" si="383"/>
        <v>9619000</v>
      </c>
      <c r="L645" s="145">
        <v>0</v>
      </c>
      <c r="M645" s="145">
        <v>0</v>
      </c>
      <c r="N645" s="145">
        <f t="shared" si="386"/>
        <v>0</v>
      </c>
      <c r="O645" s="145">
        <v>0</v>
      </c>
      <c r="P645" s="145">
        <v>9619000</v>
      </c>
      <c r="Q645" s="145">
        <f t="shared" si="387"/>
        <v>9619000</v>
      </c>
      <c r="R645" s="145">
        <f t="shared" si="384"/>
        <v>0</v>
      </c>
      <c r="S645" s="145">
        <f t="shared" si="385"/>
        <v>0</v>
      </c>
      <c r="T645"/>
      <c r="U645" s="246">
        <v>30517507</v>
      </c>
      <c r="V645" s="385" t="s">
        <v>1471</v>
      </c>
      <c r="W645" s="387">
        <v>0</v>
      </c>
      <c r="X645" s="387">
        <v>0</v>
      </c>
      <c r="Y645" s="387">
        <v>0</v>
      </c>
      <c r="Z645" s="387">
        <v>0</v>
      </c>
      <c r="AA645" s="387">
        <v>0</v>
      </c>
      <c r="AB645" s="387">
        <v>638541062.70000005</v>
      </c>
      <c r="AC645" s="387">
        <v>638541062.70000005</v>
      </c>
      <c r="AD645" s="387">
        <v>18000000</v>
      </c>
      <c r="AE645" s="387">
        <v>620541062.70000005</v>
      </c>
      <c r="AF645" s="387">
        <v>0</v>
      </c>
      <c r="AG645" s="387">
        <v>18000000</v>
      </c>
      <c r="AH645" s="387">
        <v>638541062.70000005</v>
      </c>
      <c r="AI645" s="387">
        <v>620541062.70000005</v>
      </c>
      <c r="AJ645" s="387">
        <v>0</v>
      </c>
      <c r="AK645" s="387">
        <v>0</v>
      </c>
      <c r="AL645" s="278"/>
      <c r="AM645" s="145"/>
      <c r="AN645" s="145"/>
      <c r="AO645" s="145"/>
      <c r="AP645" s="145"/>
      <c r="AQ645"/>
      <c r="AR645" s="316">
        <v>3050131</v>
      </c>
      <c r="AS645" s="322" t="s">
        <v>1792</v>
      </c>
      <c r="AT645" s="333">
        <v>80642360.590000004</v>
      </c>
      <c r="AU645" s="47"/>
    </row>
    <row r="646" spans="1:47" s="275" customFormat="1" ht="26.25" x14ac:dyDescent="0.25">
      <c r="A646" s="183">
        <v>305163</v>
      </c>
      <c r="B646" s="266" t="s">
        <v>1452</v>
      </c>
      <c r="C646" s="364">
        <v>8349732</v>
      </c>
      <c r="D646" s="145"/>
      <c r="E646" s="145"/>
      <c r="F646" s="145"/>
      <c r="G646" s="145">
        <v>568512</v>
      </c>
      <c r="H646" s="145">
        <f t="shared" si="382"/>
        <v>568512</v>
      </c>
      <c r="I646" s="145">
        <v>0</v>
      </c>
      <c r="J646" s="145">
        <v>0</v>
      </c>
      <c r="K646" s="145">
        <f t="shared" si="383"/>
        <v>568512</v>
      </c>
      <c r="L646" s="145">
        <v>0</v>
      </c>
      <c r="M646" s="145">
        <v>0</v>
      </c>
      <c r="N646" s="145">
        <f t="shared" si="386"/>
        <v>0</v>
      </c>
      <c r="O646" s="145">
        <v>0</v>
      </c>
      <c r="P646" s="145">
        <v>0</v>
      </c>
      <c r="Q646" s="145">
        <f t="shared" si="387"/>
        <v>0</v>
      </c>
      <c r="R646" s="145">
        <f t="shared" si="384"/>
        <v>568512</v>
      </c>
      <c r="S646" s="145">
        <f t="shared" si="385"/>
        <v>0</v>
      </c>
      <c r="T646"/>
      <c r="U646" s="246">
        <v>30517508</v>
      </c>
      <c r="V646" s="385" t="s">
        <v>1472</v>
      </c>
      <c r="W646" s="387">
        <v>0</v>
      </c>
      <c r="X646" s="387">
        <v>0</v>
      </c>
      <c r="Y646" s="387">
        <v>0</v>
      </c>
      <c r="Z646" s="387">
        <v>0</v>
      </c>
      <c r="AA646" s="387">
        <v>0</v>
      </c>
      <c r="AB646" s="387">
        <v>113562817</v>
      </c>
      <c r="AC646" s="387">
        <v>113562817</v>
      </c>
      <c r="AD646" s="387">
        <v>4172463</v>
      </c>
      <c r="AE646" s="387">
        <v>109390354</v>
      </c>
      <c r="AF646" s="387">
        <v>4172463</v>
      </c>
      <c r="AG646" s="387">
        <v>0</v>
      </c>
      <c r="AH646" s="387">
        <v>113562817</v>
      </c>
      <c r="AI646" s="387">
        <v>109390354</v>
      </c>
      <c r="AJ646" s="387">
        <v>0</v>
      </c>
      <c r="AK646" s="387">
        <v>0</v>
      </c>
      <c r="AL646" s="278"/>
      <c r="AM646" s="145"/>
      <c r="AN646" s="145"/>
      <c r="AO646" s="145"/>
      <c r="AP646" s="145"/>
      <c r="AQ646"/>
      <c r="AR646" s="320">
        <v>3050132</v>
      </c>
      <c r="AS646" s="324" t="s">
        <v>1793</v>
      </c>
      <c r="AT646" s="333">
        <v>1200014.75</v>
      </c>
      <c r="AU646" s="4"/>
    </row>
    <row r="647" spans="1:47" s="275" customFormat="1" ht="26.25" x14ac:dyDescent="0.25">
      <c r="A647" s="183">
        <v>305164</v>
      </c>
      <c r="B647" s="266" t="s">
        <v>1453</v>
      </c>
      <c r="C647" s="364">
        <v>36815201</v>
      </c>
      <c r="D647" s="145"/>
      <c r="E647" s="145"/>
      <c r="F647" s="145"/>
      <c r="G647" s="145">
        <v>4000000</v>
      </c>
      <c r="H647" s="145">
        <f t="shared" si="382"/>
        <v>4000000</v>
      </c>
      <c r="I647" s="145">
        <v>0</v>
      </c>
      <c r="J647" s="145">
        <v>0</v>
      </c>
      <c r="K647" s="145">
        <f t="shared" si="383"/>
        <v>4000000</v>
      </c>
      <c r="L647" s="145">
        <v>0</v>
      </c>
      <c r="M647" s="145">
        <v>0</v>
      </c>
      <c r="N647" s="145">
        <f t="shared" si="386"/>
        <v>0</v>
      </c>
      <c r="O647" s="145">
        <v>0</v>
      </c>
      <c r="P647" s="145">
        <v>0</v>
      </c>
      <c r="Q647" s="145">
        <f t="shared" si="387"/>
        <v>0</v>
      </c>
      <c r="R647" s="145">
        <f t="shared" si="384"/>
        <v>4000000</v>
      </c>
      <c r="S647" s="145">
        <f t="shared" si="385"/>
        <v>0</v>
      </c>
      <c r="T647"/>
      <c r="U647" s="246">
        <v>30517509</v>
      </c>
      <c r="V647" s="385" t="s">
        <v>1473</v>
      </c>
      <c r="W647" s="387">
        <v>0</v>
      </c>
      <c r="X647" s="387">
        <v>183304680.77000001</v>
      </c>
      <c r="Y647" s="387">
        <v>0</v>
      </c>
      <c r="Z647" s="387">
        <v>0</v>
      </c>
      <c r="AA647" s="387">
        <v>0</v>
      </c>
      <c r="AB647" s="387">
        <v>0</v>
      </c>
      <c r="AC647" s="387">
        <v>183304680.77000001</v>
      </c>
      <c r="AD647" s="387">
        <v>7158991.9299999997</v>
      </c>
      <c r="AE647" s="387">
        <v>176145688.84</v>
      </c>
      <c r="AF647" s="387">
        <v>0</v>
      </c>
      <c r="AG647" s="387">
        <v>7158991.9299999997</v>
      </c>
      <c r="AH647" s="387">
        <v>7158991.9299999997</v>
      </c>
      <c r="AI647" s="387">
        <v>0</v>
      </c>
      <c r="AJ647" s="387">
        <v>176145688.84</v>
      </c>
      <c r="AK647" s="387">
        <v>0</v>
      </c>
      <c r="AL647" s="278"/>
      <c r="AM647" s="145"/>
      <c r="AN647" s="145"/>
      <c r="AO647" s="145"/>
      <c r="AP647" s="145"/>
      <c r="AQ647"/>
      <c r="AR647" s="320">
        <v>3050133</v>
      </c>
      <c r="AS647" s="324" t="s">
        <v>1794</v>
      </c>
      <c r="AT647" s="333">
        <v>34895717</v>
      </c>
      <c r="AU647" s="4"/>
    </row>
    <row r="648" spans="1:47" s="275" customFormat="1" ht="26.25" x14ac:dyDescent="0.25">
      <c r="A648" s="183">
        <v>305165</v>
      </c>
      <c r="B648" s="266" t="s">
        <v>1454</v>
      </c>
      <c r="C648" s="364">
        <v>55515435.939999998</v>
      </c>
      <c r="D648" s="145"/>
      <c r="E648" s="145"/>
      <c r="F648" s="145"/>
      <c r="G648" s="145">
        <v>19267400</v>
      </c>
      <c r="H648" s="145">
        <f t="shared" si="382"/>
        <v>19267400</v>
      </c>
      <c r="I648" s="145">
        <v>0</v>
      </c>
      <c r="J648" s="145">
        <v>0</v>
      </c>
      <c r="K648" s="145">
        <f t="shared" si="383"/>
        <v>19267400</v>
      </c>
      <c r="L648" s="145">
        <v>0</v>
      </c>
      <c r="M648" s="145">
        <v>0</v>
      </c>
      <c r="N648" s="145">
        <f t="shared" si="386"/>
        <v>0</v>
      </c>
      <c r="O648" s="145">
        <v>0</v>
      </c>
      <c r="P648" s="145">
        <v>0</v>
      </c>
      <c r="Q648" s="145">
        <f t="shared" si="387"/>
        <v>0</v>
      </c>
      <c r="R648" s="145">
        <f t="shared" si="384"/>
        <v>19267400</v>
      </c>
      <c r="S648" s="145">
        <f t="shared" si="385"/>
        <v>0</v>
      </c>
      <c r="T648"/>
      <c r="U648" s="246">
        <v>30517510</v>
      </c>
      <c r="V648" s="385" t="s">
        <v>1474</v>
      </c>
      <c r="W648" s="387">
        <v>0</v>
      </c>
      <c r="X648" s="387">
        <v>0</v>
      </c>
      <c r="Y648" s="387">
        <v>0</v>
      </c>
      <c r="Z648" s="387">
        <v>0</v>
      </c>
      <c r="AA648" s="387">
        <v>0</v>
      </c>
      <c r="AB648" s="387">
        <v>749700000</v>
      </c>
      <c r="AC648" s="387">
        <v>749700000</v>
      </c>
      <c r="AD648" s="387">
        <v>0</v>
      </c>
      <c r="AE648" s="387">
        <v>749700000</v>
      </c>
      <c r="AF648" s="387">
        <v>0</v>
      </c>
      <c r="AG648" s="387">
        <v>0</v>
      </c>
      <c r="AH648" s="387">
        <v>0</v>
      </c>
      <c r="AI648" s="387">
        <v>0</v>
      </c>
      <c r="AJ648" s="387">
        <v>749700000</v>
      </c>
      <c r="AK648" s="387">
        <v>0</v>
      </c>
      <c r="AL648" s="278"/>
      <c r="AM648" s="145"/>
      <c r="AN648" s="145"/>
      <c r="AO648" s="145"/>
      <c r="AP648" s="145"/>
      <c r="AQ648"/>
      <c r="AR648" s="318">
        <v>3050134</v>
      </c>
      <c r="AS648" s="323" t="s">
        <v>1795</v>
      </c>
      <c r="AT648" s="333">
        <v>20930928</v>
      </c>
      <c r="AU648"/>
    </row>
    <row r="649" spans="1:47" s="275" customFormat="1" ht="26.25" x14ac:dyDescent="0.25">
      <c r="A649" s="183">
        <v>305166</v>
      </c>
      <c r="B649" s="266" t="s">
        <v>1455</v>
      </c>
      <c r="C649" s="364">
        <v>10726840</v>
      </c>
      <c r="D649" s="145"/>
      <c r="E649" s="145"/>
      <c r="F649" s="145"/>
      <c r="G649" s="145">
        <v>7922935</v>
      </c>
      <c r="H649" s="145">
        <f t="shared" si="382"/>
        <v>7922935</v>
      </c>
      <c r="I649" s="145">
        <v>0</v>
      </c>
      <c r="J649" s="145">
        <v>0</v>
      </c>
      <c r="K649" s="145">
        <f t="shared" si="383"/>
        <v>7922935</v>
      </c>
      <c r="L649" s="145">
        <v>0</v>
      </c>
      <c r="M649" s="145">
        <v>0</v>
      </c>
      <c r="N649" s="145">
        <f t="shared" si="386"/>
        <v>0</v>
      </c>
      <c r="O649" s="145">
        <v>0</v>
      </c>
      <c r="P649" s="145">
        <v>0</v>
      </c>
      <c r="Q649" s="145">
        <f t="shared" si="387"/>
        <v>0</v>
      </c>
      <c r="R649" s="145">
        <f t="shared" si="384"/>
        <v>7922935</v>
      </c>
      <c r="S649" s="145">
        <f t="shared" si="385"/>
        <v>0</v>
      </c>
      <c r="T649"/>
      <c r="U649" s="246">
        <v>305185</v>
      </c>
      <c r="V649" s="385" t="s">
        <v>1475</v>
      </c>
      <c r="W649" s="387">
        <v>0</v>
      </c>
      <c r="X649" s="387">
        <v>0</v>
      </c>
      <c r="Y649" s="387">
        <v>0</v>
      </c>
      <c r="Z649" s="387">
        <v>0</v>
      </c>
      <c r="AA649" s="387">
        <v>0</v>
      </c>
      <c r="AB649" s="387">
        <v>8220929585.5100002</v>
      </c>
      <c r="AC649" s="387">
        <v>8220929585.5100002</v>
      </c>
      <c r="AD649" s="387">
        <v>459488122.22000003</v>
      </c>
      <c r="AE649" s="387">
        <v>7761441463.29</v>
      </c>
      <c r="AF649" s="387">
        <v>226988227.22</v>
      </c>
      <c r="AG649" s="387">
        <v>240804970.00000003</v>
      </c>
      <c r="AH649" s="387">
        <v>1268090213.22</v>
      </c>
      <c r="AI649" s="387">
        <v>808602091</v>
      </c>
      <c r="AJ649" s="387">
        <v>6952839372.29</v>
      </c>
      <c r="AK649" s="387">
        <v>0</v>
      </c>
      <c r="AL649" s="278"/>
      <c r="AM649" s="145"/>
      <c r="AN649" s="145"/>
      <c r="AO649" s="145"/>
      <c r="AP649" s="145"/>
      <c r="AQ649"/>
      <c r="AR649" s="318">
        <v>3050135</v>
      </c>
      <c r="AS649" s="323" t="s">
        <v>1796</v>
      </c>
      <c r="AT649" s="333">
        <v>29292677</v>
      </c>
      <c r="AU649"/>
    </row>
    <row r="650" spans="1:47" s="275" customFormat="1" ht="26.25" x14ac:dyDescent="0.25">
      <c r="A650" s="183">
        <v>305167</v>
      </c>
      <c r="B650" s="266" t="s">
        <v>1456</v>
      </c>
      <c r="C650" s="364">
        <v>12090418</v>
      </c>
      <c r="D650" s="145"/>
      <c r="E650" s="145"/>
      <c r="F650" s="145"/>
      <c r="G650" s="145">
        <v>4355157</v>
      </c>
      <c r="H650" s="145">
        <f t="shared" si="382"/>
        <v>4355157</v>
      </c>
      <c r="I650" s="145">
        <v>0</v>
      </c>
      <c r="J650" s="145">
        <v>0</v>
      </c>
      <c r="K650" s="145">
        <f t="shared" si="383"/>
        <v>4355157</v>
      </c>
      <c r="L650" s="145">
        <v>0</v>
      </c>
      <c r="M650" s="145">
        <v>0</v>
      </c>
      <c r="N650" s="145">
        <f t="shared" si="386"/>
        <v>0</v>
      </c>
      <c r="O650" s="145">
        <v>0</v>
      </c>
      <c r="P650" s="145">
        <v>0</v>
      </c>
      <c r="Q650" s="145">
        <f t="shared" si="387"/>
        <v>0</v>
      </c>
      <c r="R650" s="145">
        <f t="shared" si="384"/>
        <v>4355157</v>
      </c>
      <c r="S650" s="145">
        <f t="shared" si="385"/>
        <v>0</v>
      </c>
      <c r="T650" s="181"/>
      <c r="U650" s="246">
        <v>305186</v>
      </c>
      <c r="V650" s="385" t="s">
        <v>1476</v>
      </c>
      <c r="W650" s="387">
        <v>0</v>
      </c>
      <c r="X650" s="387">
        <v>0</v>
      </c>
      <c r="Y650" s="387">
        <v>0</v>
      </c>
      <c r="Z650" s="387">
        <v>0</v>
      </c>
      <c r="AA650" s="387">
        <v>0</v>
      </c>
      <c r="AB650" s="387">
        <v>1538267319.02</v>
      </c>
      <c r="AC650" s="387">
        <v>1538267319.02</v>
      </c>
      <c r="AD650" s="387">
        <v>115757538</v>
      </c>
      <c r="AE650" s="387">
        <v>1422509781.02</v>
      </c>
      <c r="AF650" s="387">
        <v>73484375</v>
      </c>
      <c r="AG650" s="387">
        <v>43834267</v>
      </c>
      <c r="AH650" s="387">
        <v>172184466</v>
      </c>
      <c r="AI650" s="387">
        <v>56426928</v>
      </c>
      <c r="AJ650" s="387">
        <v>1366082853.02</v>
      </c>
      <c r="AK650" s="387">
        <v>0</v>
      </c>
      <c r="AL650" s="278"/>
      <c r="AM650" s="145"/>
      <c r="AN650" s="145"/>
      <c r="AO650" s="145"/>
      <c r="AP650" s="145"/>
      <c r="AQ650"/>
      <c r="AR650" s="316">
        <v>3050136</v>
      </c>
      <c r="AS650" s="322" t="s">
        <v>1797</v>
      </c>
      <c r="AT650" s="333">
        <v>16301201</v>
      </c>
      <c r="AU650"/>
    </row>
    <row r="651" spans="1:47" s="275" customFormat="1" ht="26.25" x14ac:dyDescent="0.25">
      <c r="A651" s="183">
        <v>305168</v>
      </c>
      <c r="B651" s="266" t="s">
        <v>1457</v>
      </c>
      <c r="C651" s="364">
        <v>0</v>
      </c>
      <c r="D651" s="145"/>
      <c r="E651" s="145"/>
      <c r="F651" s="145"/>
      <c r="G651" s="145">
        <v>23498721</v>
      </c>
      <c r="H651" s="145">
        <f t="shared" si="382"/>
        <v>23498721</v>
      </c>
      <c r="I651" s="145">
        <v>0</v>
      </c>
      <c r="J651" s="145">
        <v>0</v>
      </c>
      <c r="K651" s="145">
        <f t="shared" si="383"/>
        <v>23498721</v>
      </c>
      <c r="L651" s="145">
        <v>0</v>
      </c>
      <c r="M651" s="145">
        <v>0</v>
      </c>
      <c r="N651" s="145">
        <f t="shared" si="386"/>
        <v>0</v>
      </c>
      <c r="O651" s="145">
        <v>0</v>
      </c>
      <c r="P651" s="145">
        <v>0</v>
      </c>
      <c r="Q651" s="145">
        <f t="shared" si="387"/>
        <v>0</v>
      </c>
      <c r="R651" s="145">
        <f t="shared" si="384"/>
        <v>23498721</v>
      </c>
      <c r="S651" s="145">
        <f t="shared" si="385"/>
        <v>0</v>
      </c>
      <c r="T651"/>
      <c r="U651" s="246">
        <v>305187</v>
      </c>
      <c r="V651" s="385" t="s">
        <v>1477</v>
      </c>
      <c r="W651" s="387">
        <v>0</v>
      </c>
      <c r="X651" s="387">
        <v>0</v>
      </c>
      <c r="Y651" s="387">
        <v>0</v>
      </c>
      <c r="Z651" s="387">
        <v>0</v>
      </c>
      <c r="AA651" s="387">
        <v>0</v>
      </c>
      <c r="AB651" s="387">
        <v>557710332.54999995</v>
      </c>
      <c r="AC651" s="387">
        <v>557710332.54999995</v>
      </c>
      <c r="AD651" s="387">
        <v>40400209</v>
      </c>
      <c r="AE651" s="387">
        <v>517310123.54999995</v>
      </c>
      <c r="AF651" s="387">
        <v>8416716</v>
      </c>
      <c r="AG651" s="387">
        <v>35983493</v>
      </c>
      <c r="AH651" s="387">
        <v>60560869</v>
      </c>
      <c r="AI651" s="387">
        <v>20160660</v>
      </c>
      <c r="AJ651" s="387">
        <v>497149463.54999995</v>
      </c>
      <c r="AK651" s="387">
        <v>0</v>
      </c>
      <c r="AL651" s="278"/>
      <c r="AM651" s="145"/>
      <c r="AN651" s="145"/>
      <c r="AO651" s="145"/>
      <c r="AP651" s="145"/>
      <c r="AQ651"/>
      <c r="AR651" s="320">
        <v>3050137</v>
      </c>
      <c r="AS651" s="324" t="s">
        <v>1798</v>
      </c>
      <c r="AT651" s="333">
        <v>7485546</v>
      </c>
      <c r="AU651"/>
    </row>
    <row r="652" spans="1:47" s="275" customFormat="1" ht="26.25" x14ac:dyDescent="0.25">
      <c r="A652" s="183">
        <v>305169</v>
      </c>
      <c r="B652" s="266" t="s">
        <v>1458</v>
      </c>
      <c r="C652" s="364">
        <v>17492987</v>
      </c>
      <c r="D652" s="145"/>
      <c r="E652" s="145"/>
      <c r="F652" s="145"/>
      <c r="G652" s="145">
        <v>30000000</v>
      </c>
      <c r="H652" s="145">
        <f t="shared" si="382"/>
        <v>30000000</v>
      </c>
      <c r="I652" s="145">
        <v>0</v>
      </c>
      <c r="J652" s="145">
        <v>0</v>
      </c>
      <c r="K652" s="145">
        <f t="shared" si="383"/>
        <v>30000000</v>
      </c>
      <c r="L652" s="145">
        <v>0</v>
      </c>
      <c r="M652" s="145">
        <v>0</v>
      </c>
      <c r="N652" s="145">
        <f t="shared" si="386"/>
        <v>0</v>
      </c>
      <c r="O652" s="145">
        <v>0</v>
      </c>
      <c r="P652" s="145">
        <v>0</v>
      </c>
      <c r="Q652" s="145">
        <f t="shared" si="387"/>
        <v>0</v>
      </c>
      <c r="R652" s="145">
        <f t="shared" si="384"/>
        <v>30000000</v>
      </c>
      <c r="S652" s="145">
        <f t="shared" si="385"/>
        <v>0</v>
      </c>
      <c r="T652"/>
      <c r="U652" s="246">
        <v>305188</v>
      </c>
      <c r="V652" s="385" t="s">
        <v>1478</v>
      </c>
      <c r="W652" s="387">
        <v>0</v>
      </c>
      <c r="X652" s="387">
        <v>0</v>
      </c>
      <c r="Y652" s="387">
        <v>0</v>
      </c>
      <c r="Z652" s="387">
        <v>0</v>
      </c>
      <c r="AA652" s="387">
        <v>0</v>
      </c>
      <c r="AB652" s="387">
        <v>1367905703.4300001</v>
      </c>
      <c r="AC652" s="387">
        <v>1367905703.4300001</v>
      </c>
      <c r="AD652" s="387">
        <v>32367423</v>
      </c>
      <c r="AE652" s="387">
        <v>1335538280.4300001</v>
      </c>
      <c r="AF652" s="387">
        <v>19376616</v>
      </c>
      <c r="AG652" s="387">
        <v>13499868</v>
      </c>
      <c r="AH652" s="387">
        <v>64438040</v>
      </c>
      <c r="AI652" s="387">
        <v>32070617</v>
      </c>
      <c r="AJ652" s="387">
        <v>1303467663.4300001</v>
      </c>
      <c r="AK652" s="387">
        <v>0</v>
      </c>
      <c r="AL652" s="278"/>
      <c r="AM652" s="145"/>
      <c r="AN652" s="145"/>
      <c r="AO652" s="145"/>
      <c r="AP652" s="145"/>
      <c r="AQ652"/>
      <c r="AR652" s="318">
        <v>3050138</v>
      </c>
      <c r="AS652" s="323" t="s">
        <v>1799</v>
      </c>
      <c r="AT652" s="333">
        <v>4467159</v>
      </c>
      <c r="AU652"/>
    </row>
    <row r="653" spans="1:47" s="275" customFormat="1" ht="26.25" x14ac:dyDescent="0.25">
      <c r="A653" s="183">
        <v>305170</v>
      </c>
      <c r="B653" s="266" t="s">
        <v>1459</v>
      </c>
      <c r="C653" s="364">
        <v>50000000</v>
      </c>
      <c r="D653" s="145"/>
      <c r="E653" s="145"/>
      <c r="F653" s="145"/>
      <c r="G653" s="145">
        <v>5000000</v>
      </c>
      <c r="H653" s="145">
        <f t="shared" si="382"/>
        <v>5000000</v>
      </c>
      <c r="I653" s="145">
        <v>0</v>
      </c>
      <c r="J653" s="145">
        <v>0</v>
      </c>
      <c r="K653" s="145">
        <f t="shared" si="383"/>
        <v>5000000</v>
      </c>
      <c r="L653" s="145">
        <v>0</v>
      </c>
      <c r="M653" s="145">
        <v>0</v>
      </c>
      <c r="N653" s="145">
        <f t="shared" si="386"/>
        <v>0</v>
      </c>
      <c r="O653" s="145">
        <v>0</v>
      </c>
      <c r="P653" s="145">
        <v>0</v>
      </c>
      <c r="Q653" s="145">
        <f t="shared" si="387"/>
        <v>0</v>
      </c>
      <c r="R653" s="145">
        <f t="shared" si="384"/>
        <v>5000000</v>
      </c>
      <c r="S653" s="145">
        <f t="shared" si="385"/>
        <v>0</v>
      </c>
      <c r="T653"/>
      <c r="U653" s="246">
        <v>305189</v>
      </c>
      <c r="V653" s="385" t="s">
        <v>1479</v>
      </c>
      <c r="W653" s="387">
        <v>0</v>
      </c>
      <c r="X653" s="387">
        <v>0</v>
      </c>
      <c r="Y653" s="387">
        <v>0</v>
      </c>
      <c r="Z653" s="387">
        <v>0</v>
      </c>
      <c r="AA653" s="387">
        <v>0</v>
      </c>
      <c r="AB653" s="387">
        <v>430586118.20999998</v>
      </c>
      <c r="AC653" s="387">
        <v>430586118.20999998</v>
      </c>
      <c r="AD653" s="387">
        <v>0</v>
      </c>
      <c r="AE653" s="387">
        <v>430586118.20999998</v>
      </c>
      <c r="AF653" s="387">
        <v>0</v>
      </c>
      <c r="AG653" s="387">
        <v>0</v>
      </c>
      <c r="AH653" s="387">
        <v>5000000</v>
      </c>
      <c r="AI653" s="387">
        <v>5000000</v>
      </c>
      <c r="AJ653" s="387">
        <v>425586118.20999998</v>
      </c>
      <c r="AK653" s="387">
        <v>0</v>
      </c>
      <c r="AL653" s="278"/>
      <c r="AM653" s="145"/>
      <c r="AN653" s="145"/>
      <c r="AO653" s="145"/>
      <c r="AP653" s="145"/>
      <c r="AQ653"/>
      <c r="AR653" s="318">
        <v>3050139</v>
      </c>
      <c r="AS653" s="323" t="s">
        <v>1800</v>
      </c>
      <c r="AT653" s="333">
        <v>10000000</v>
      </c>
      <c r="AU653"/>
    </row>
    <row r="654" spans="1:47" s="275" customFormat="1" ht="26.25" x14ac:dyDescent="0.25">
      <c r="A654" s="183">
        <v>305171</v>
      </c>
      <c r="B654" s="266" t="s">
        <v>1460</v>
      </c>
      <c r="C654" s="364">
        <v>8128185</v>
      </c>
      <c r="D654" s="145"/>
      <c r="E654" s="145"/>
      <c r="F654" s="145"/>
      <c r="G654" s="145">
        <v>5000000</v>
      </c>
      <c r="H654" s="145">
        <f t="shared" si="382"/>
        <v>5000000</v>
      </c>
      <c r="I654" s="145">
        <v>0</v>
      </c>
      <c r="J654" s="145">
        <v>0</v>
      </c>
      <c r="K654" s="145">
        <f t="shared" si="383"/>
        <v>5000000</v>
      </c>
      <c r="L654" s="145">
        <v>0</v>
      </c>
      <c r="M654" s="145">
        <v>0</v>
      </c>
      <c r="N654" s="145">
        <f t="shared" si="386"/>
        <v>0</v>
      </c>
      <c r="O654" s="145">
        <v>0</v>
      </c>
      <c r="P654" s="145">
        <v>0</v>
      </c>
      <c r="Q654" s="145">
        <f t="shared" si="387"/>
        <v>0</v>
      </c>
      <c r="R654" s="145">
        <f t="shared" si="384"/>
        <v>5000000</v>
      </c>
      <c r="S654" s="145">
        <f t="shared" si="385"/>
        <v>0</v>
      </c>
      <c r="T654"/>
      <c r="U654" s="246">
        <v>30518901</v>
      </c>
      <c r="V654" s="385" t="s">
        <v>1480</v>
      </c>
      <c r="W654" s="387">
        <v>0</v>
      </c>
      <c r="X654" s="387">
        <v>0</v>
      </c>
      <c r="Y654" s="387">
        <v>0</v>
      </c>
      <c r="Z654" s="387">
        <v>0</v>
      </c>
      <c r="AA654" s="387">
        <v>0</v>
      </c>
      <c r="AB654" s="387">
        <v>264529667.38999999</v>
      </c>
      <c r="AC654" s="387">
        <v>264529667.38999999</v>
      </c>
      <c r="AD654" s="387">
        <v>89137478</v>
      </c>
      <c r="AE654" s="387">
        <v>175392189.38999999</v>
      </c>
      <c r="AF654" s="387">
        <v>24131794</v>
      </c>
      <c r="AG654" s="387">
        <v>65005684</v>
      </c>
      <c r="AH654" s="387">
        <v>254717478</v>
      </c>
      <c r="AI654" s="387">
        <v>165580000</v>
      </c>
      <c r="AJ654" s="387">
        <v>9812189.3899999857</v>
      </c>
      <c r="AK654" s="387">
        <v>0</v>
      </c>
      <c r="AL654" s="278"/>
      <c r="AM654" s="145"/>
      <c r="AN654" s="145"/>
      <c r="AO654" s="145"/>
      <c r="AP654" s="145"/>
      <c r="AQ654"/>
      <c r="AR654" s="318">
        <v>3050140</v>
      </c>
      <c r="AS654" s="323" t="s">
        <v>1429</v>
      </c>
      <c r="AT654" s="333">
        <v>42993755</v>
      </c>
      <c r="AU654"/>
    </row>
    <row r="655" spans="1:47" s="275" customFormat="1" ht="26.25" x14ac:dyDescent="0.25">
      <c r="A655" s="183">
        <v>305172</v>
      </c>
      <c r="B655" s="266" t="s">
        <v>1461</v>
      </c>
      <c r="C655" s="364">
        <v>20381556</v>
      </c>
      <c r="D655" s="145"/>
      <c r="E655" s="145"/>
      <c r="F655" s="145"/>
      <c r="G655" s="145">
        <v>10000000</v>
      </c>
      <c r="H655" s="145">
        <f t="shared" si="382"/>
        <v>10000000</v>
      </c>
      <c r="I655" s="145">
        <v>0</v>
      </c>
      <c r="J655" s="145">
        <v>0</v>
      </c>
      <c r="K655" s="145">
        <f t="shared" si="383"/>
        <v>10000000</v>
      </c>
      <c r="L655" s="145">
        <v>0</v>
      </c>
      <c r="M655" s="145">
        <v>0</v>
      </c>
      <c r="N655" s="145">
        <f t="shared" si="386"/>
        <v>0</v>
      </c>
      <c r="O655" s="145">
        <v>0</v>
      </c>
      <c r="P655" s="145">
        <v>0</v>
      </c>
      <c r="Q655" s="145">
        <f t="shared" si="387"/>
        <v>0</v>
      </c>
      <c r="R655" s="145">
        <f t="shared" si="384"/>
        <v>10000000</v>
      </c>
      <c r="S655" s="145">
        <f t="shared" si="385"/>
        <v>0</v>
      </c>
      <c r="T655"/>
      <c r="U655" s="246">
        <v>30518902</v>
      </c>
      <c r="V655" s="385" t="s">
        <v>1481</v>
      </c>
      <c r="W655" s="387">
        <v>0</v>
      </c>
      <c r="X655" s="387">
        <v>0</v>
      </c>
      <c r="Y655" s="387">
        <v>0</v>
      </c>
      <c r="Z655" s="387">
        <v>0</v>
      </c>
      <c r="AA655" s="387">
        <v>0</v>
      </c>
      <c r="AB655" s="387">
        <v>84656450</v>
      </c>
      <c r="AC655" s="387">
        <v>84656450</v>
      </c>
      <c r="AD655" s="387">
        <v>4170469</v>
      </c>
      <c r="AE655" s="387">
        <v>80485981</v>
      </c>
      <c r="AF655" s="387">
        <v>0</v>
      </c>
      <c r="AG655" s="387">
        <v>4170469</v>
      </c>
      <c r="AH655" s="387">
        <v>9170469</v>
      </c>
      <c r="AI655" s="387">
        <v>5000000</v>
      </c>
      <c r="AJ655" s="387">
        <v>75485981</v>
      </c>
      <c r="AK655" s="387">
        <v>0</v>
      </c>
      <c r="AL655" s="278"/>
      <c r="AM655" s="145"/>
      <c r="AN655" s="145"/>
      <c r="AO655" s="145"/>
      <c r="AP655" s="145"/>
      <c r="AQ655"/>
      <c r="AR655" s="318">
        <v>3050141</v>
      </c>
      <c r="AS655" s="323" t="s">
        <v>1430</v>
      </c>
      <c r="AT655" s="333">
        <v>4846119.5599999996</v>
      </c>
      <c r="AU655"/>
    </row>
    <row r="656" spans="1:47" s="275" customFormat="1" ht="26.25" x14ac:dyDescent="0.25">
      <c r="A656" s="183">
        <v>305173</v>
      </c>
      <c r="B656" s="266" t="s">
        <v>1462</v>
      </c>
      <c r="C656" s="364">
        <v>10189188</v>
      </c>
      <c r="D656" s="145"/>
      <c r="E656" s="145"/>
      <c r="F656" s="145"/>
      <c r="G656" s="145">
        <v>79001302.390000001</v>
      </c>
      <c r="H656" s="145">
        <f t="shared" ref="H656:H761" si="393">+D656+E656-F656+G656</f>
        <v>79001302.390000001</v>
      </c>
      <c r="I656" s="145">
        <v>0</v>
      </c>
      <c r="J656" s="145">
        <v>0</v>
      </c>
      <c r="K656" s="145">
        <f t="shared" ref="K656:K761" si="394">+H656-J656</f>
        <v>79001302.390000001</v>
      </c>
      <c r="L656" s="145">
        <v>0</v>
      </c>
      <c r="M656" s="145">
        <v>0</v>
      </c>
      <c r="N656" s="145">
        <f t="shared" si="386"/>
        <v>0</v>
      </c>
      <c r="O656" s="145">
        <v>0</v>
      </c>
      <c r="P656" s="145">
        <v>0</v>
      </c>
      <c r="Q656" s="145">
        <f t="shared" si="387"/>
        <v>0</v>
      </c>
      <c r="R656" s="145">
        <f t="shared" ref="R656:R761" si="395">+H656-P656</f>
        <v>79001302.390000001</v>
      </c>
      <c r="S656" s="145">
        <f t="shared" ref="S656:S759" si="396">+M656</f>
        <v>0</v>
      </c>
      <c r="T656"/>
      <c r="U656" s="246">
        <v>30518903</v>
      </c>
      <c r="V656" s="385" t="s">
        <v>1482</v>
      </c>
      <c r="W656" s="387">
        <v>0</v>
      </c>
      <c r="X656" s="387">
        <v>0</v>
      </c>
      <c r="Y656" s="387">
        <v>0</v>
      </c>
      <c r="Z656" s="387">
        <v>0</v>
      </c>
      <c r="AA656" s="387">
        <v>0</v>
      </c>
      <c r="AB656" s="387">
        <v>258849908</v>
      </c>
      <c r="AC656" s="387">
        <v>258849908</v>
      </c>
      <c r="AD656" s="387">
        <v>21000000</v>
      </c>
      <c r="AE656" s="387">
        <v>237849908</v>
      </c>
      <c r="AF656" s="387">
        <v>21000000</v>
      </c>
      <c r="AG656" s="387">
        <v>0</v>
      </c>
      <c r="AH656" s="387">
        <v>84206286</v>
      </c>
      <c r="AI656" s="387">
        <v>63206286</v>
      </c>
      <c r="AJ656" s="387">
        <v>174643622</v>
      </c>
      <c r="AK656" s="387">
        <v>0</v>
      </c>
      <c r="AL656" s="278"/>
      <c r="AM656" s="145"/>
      <c r="AN656" s="145"/>
      <c r="AO656" s="145"/>
      <c r="AP656" s="145"/>
      <c r="AQ656"/>
      <c r="AR656" s="318">
        <v>3050142</v>
      </c>
      <c r="AS656" s="323" t="s">
        <v>1801</v>
      </c>
      <c r="AT656" s="333">
        <v>106346962</v>
      </c>
      <c r="AU656"/>
    </row>
    <row r="657" spans="1:48" s="275" customFormat="1" ht="26.25" x14ac:dyDescent="0.25">
      <c r="A657" s="183">
        <v>305174</v>
      </c>
      <c r="B657" s="266" t="s">
        <v>1463</v>
      </c>
      <c r="C657" s="364">
        <v>1023800</v>
      </c>
      <c r="D657" s="145"/>
      <c r="E657" s="145"/>
      <c r="F657" s="145"/>
      <c r="G657" s="145">
        <v>209669440.08000001</v>
      </c>
      <c r="H657" s="145">
        <f t="shared" si="393"/>
        <v>209669440.08000001</v>
      </c>
      <c r="I657" s="145">
        <v>0</v>
      </c>
      <c r="J657" s="145">
        <v>8211000</v>
      </c>
      <c r="K657" s="145">
        <f t="shared" si="394"/>
        <v>201458440.08000001</v>
      </c>
      <c r="L657" s="145">
        <v>0</v>
      </c>
      <c r="M657" s="145">
        <v>0</v>
      </c>
      <c r="N657" s="145">
        <f t="shared" ref="N657:N762" si="397">+J657-M657</f>
        <v>8211000</v>
      </c>
      <c r="O657" s="145">
        <v>0</v>
      </c>
      <c r="P657" s="145">
        <v>8211000</v>
      </c>
      <c r="Q657" s="145">
        <f t="shared" ref="Q657:Q762" si="398">+P657-J657</f>
        <v>0</v>
      </c>
      <c r="R657" s="145">
        <f t="shared" si="395"/>
        <v>201458440.08000001</v>
      </c>
      <c r="S657" s="145">
        <f t="shared" si="396"/>
        <v>0</v>
      </c>
      <c r="T657"/>
      <c r="U657" s="246">
        <v>30518904</v>
      </c>
      <c r="V657" s="385" t="s">
        <v>1483</v>
      </c>
      <c r="W657" s="387">
        <v>0</v>
      </c>
      <c r="X657" s="387">
        <v>0</v>
      </c>
      <c r="Y657" s="387">
        <v>0</v>
      </c>
      <c r="Z657" s="387">
        <v>0</v>
      </c>
      <c r="AA657" s="387">
        <v>0</v>
      </c>
      <c r="AB657" s="387">
        <v>173494894.88999999</v>
      </c>
      <c r="AC657" s="387">
        <v>173494894.88999999</v>
      </c>
      <c r="AD657" s="387">
        <v>3437770</v>
      </c>
      <c r="AE657" s="387">
        <v>170057124.88999999</v>
      </c>
      <c r="AF657" s="387">
        <v>2397770</v>
      </c>
      <c r="AG657" s="387">
        <v>1040000</v>
      </c>
      <c r="AH657" s="387">
        <v>8437770</v>
      </c>
      <c r="AI657" s="387">
        <v>5000000</v>
      </c>
      <c r="AJ657" s="387">
        <v>165057124.88999999</v>
      </c>
      <c r="AK657" s="387">
        <v>0</v>
      </c>
      <c r="AL657" s="278"/>
      <c r="AM657" s="145"/>
      <c r="AN657" s="145"/>
      <c r="AO657" s="145"/>
      <c r="AP657" s="145"/>
      <c r="AQ657"/>
      <c r="AR657" s="316">
        <v>3050143</v>
      </c>
      <c r="AS657" s="322" t="s">
        <v>1802</v>
      </c>
      <c r="AT657" s="333">
        <v>206658941</v>
      </c>
      <c r="AU657"/>
    </row>
    <row r="658" spans="1:48" s="275" customFormat="1" ht="26.25" x14ac:dyDescent="0.25">
      <c r="A658" s="249">
        <v>305175</v>
      </c>
      <c r="B658" s="250" t="s">
        <v>1464</v>
      </c>
      <c r="C658" s="156">
        <v>116</v>
      </c>
      <c r="D658" s="156">
        <f>SUM(D659:D668)</f>
        <v>0</v>
      </c>
      <c r="E658" s="156">
        <f t="shared" ref="E658:AO692" si="399">SUM(E659:E668)</f>
        <v>0</v>
      </c>
      <c r="F658" s="156">
        <f t="shared" si="399"/>
        <v>0</v>
      </c>
      <c r="G658" s="156">
        <f t="shared" si="399"/>
        <v>1470000000</v>
      </c>
      <c r="H658" s="156">
        <f t="shared" si="393"/>
        <v>1470000000</v>
      </c>
      <c r="I658" s="156">
        <f t="shared" si="399"/>
        <v>453625397.35000002</v>
      </c>
      <c r="J658" s="156">
        <f t="shared" si="399"/>
        <v>594484682.35000002</v>
      </c>
      <c r="K658" s="156">
        <f t="shared" si="394"/>
        <v>875515317.64999998</v>
      </c>
      <c r="L658" s="156">
        <f t="shared" si="399"/>
        <v>12795485</v>
      </c>
      <c r="M658" s="156">
        <f t="shared" si="399"/>
        <v>29257482</v>
      </c>
      <c r="N658" s="156">
        <f t="shared" si="397"/>
        <v>565227200.35000002</v>
      </c>
      <c r="O658" s="156">
        <f t="shared" si="399"/>
        <v>239912771</v>
      </c>
      <c r="P658" s="156">
        <f t="shared" si="399"/>
        <v>1129448754.3499999</v>
      </c>
      <c r="Q658" s="156">
        <f t="shared" si="399"/>
        <v>534964072</v>
      </c>
      <c r="R658" s="156">
        <f t="shared" si="395"/>
        <v>340551245.6500001</v>
      </c>
      <c r="S658" s="156">
        <f t="shared" si="399"/>
        <v>29257482</v>
      </c>
      <c r="T658" s="368">
        <f t="shared" si="399"/>
        <v>0</v>
      </c>
      <c r="U658" s="246">
        <v>30518905</v>
      </c>
      <c r="V658" s="385" t="s">
        <v>1484</v>
      </c>
      <c r="W658" s="387">
        <v>0</v>
      </c>
      <c r="X658" s="387">
        <v>0</v>
      </c>
      <c r="Y658" s="387">
        <v>0</v>
      </c>
      <c r="Z658" s="387">
        <v>0</v>
      </c>
      <c r="AA658" s="387">
        <v>0</v>
      </c>
      <c r="AB658" s="387">
        <v>347547158.44</v>
      </c>
      <c r="AC658" s="387">
        <v>347547158.44</v>
      </c>
      <c r="AD658" s="387">
        <v>47206414</v>
      </c>
      <c r="AE658" s="387">
        <v>300340744.44</v>
      </c>
      <c r="AF658" s="387">
        <v>23313864</v>
      </c>
      <c r="AG658" s="387">
        <v>26127460</v>
      </c>
      <c r="AH658" s="387">
        <v>47206414</v>
      </c>
      <c r="AI658" s="387">
        <v>0</v>
      </c>
      <c r="AJ658" s="387">
        <v>300340744.44</v>
      </c>
      <c r="AK658" s="387">
        <v>0</v>
      </c>
      <c r="AL658" s="278"/>
      <c r="AM658" s="145"/>
      <c r="AN658" s="145"/>
      <c r="AO658" s="145"/>
      <c r="AP658" s="145"/>
      <c r="AQ658"/>
      <c r="AR658" s="316">
        <v>3050144</v>
      </c>
      <c r="AS658" s="322" t="s">
        <v>1803</v>
      </c>
      <c r="AT658" s="333">
        <v>61611.6</v>
      </c>
      <c r="AU658"/>
    </row>
    <row r="659" spans="1:48" s="275" customFormat="1" x14ac:dyDescent="0.25">
      <c r="A659" s="183">
        <v>30517501</v>
      </c>
      <c r="B659" s="268" t="s">
        <v>1465</v>
      </c>
      <c r="C659" s="365">
        <v>0</v>
      </c>
      <c r="D659" s="145"/>
      <c r="E659" s="145"/>
      <c r="F659" s="145"/>
      <c r="G659" s="145">
        <v>170000000</v>
      </c>
      <c r="H659" s="145">
        <f t="shared" si="393"/>
        <v>170000000</v>
      </c>
      <c r="I659" s="145">
        <v>50380000</v>
      </c>
      <c r="J659" s="145">
        <v>76177288</v>
      </c>
      <c r="K659" s="145">
        <f t="shared" si="394"/>
        <v>93822712</v>
      </c>
      <c r="L659" s="145">
        <v>0</v>
      </c>
      <c r="M659" s="145">
        <v>0</v>
      </c>
      <c r="N659" s="145">
        <f t="shared" si="397"/>
        <v>76177288</v>
      </c>
      <c r="O659" s="145">
        <v>12750000</v>
      </c>
      <c r="P659" s="145">
        <v>144796888</v>
      </c>
      <c r="Q659" s="145">
        <f t="shared" si="398"/>
        <v>68619600</v>
      </c>
      <c r="R659" s="145">
        <f t="shared" si="395"/>
        <v>25203112</v>
      </c>
      <c r="S659" s="145">
        <f t="shared" si="396"/>
        <v>0</v>
      </c>
      <c r="T659"/>
      <c r="U659" s="246">
        <v>30518906</v>
      </c>
      <c r="V659" s="385" t="s">
        <v>1485</v>
      </c>
      <c r="W659" s="387">
        <v>0</v>
      </c>
      <c r="X659" s="387">
        <v>0</v>
      </c>
      <c r="Y659" s="387">
        <v>0</v>
      </c>
      <c r="Z659" s="387">
        <v>0</v>
      </c>
      <c r="AA659" s="387">
        <v>0</v>
      </c>
      <c r="AB659" s="387">
        <v>513084246.94</v>
      </c>
      <c r="AC659" s="387">
        <v>513084246.94</v>
      </c>
      <c r="AD659" s="387">
        <v>9508396.2200000007</v>
      </c>
      <c r="AE659" s="387">
        <v>503575850.71999997</v>
      </c>
      <c r="AF659" s="387">
        <v>4288396.22</v>
      </c>
      <c r="AG659" s="387">
        <v>5220000.0000000009</v>
      </c>
      <c r="AH659" s="387">
        <v>47108396.219999999</v>
      </c>
      <c r="AI659" s="387">
        <v>37600000</v>
      </c>
      <c r="AJ659" s="387">
        <v>465975850.72000003</v>
      </c>
      <c r="AK659" s="387">
        <v>0</v>
      </c>
      <c r="AL659" s="278"/>
      <c r="AM659" s="145"/>
      <c r="AN659" s="145"/>
      <c r="AO659" s="145"/>
      <c r="AP659" s="145"/>
      <c r="AQ659"/>
      <c r="AR659" s="320">
        <v>3050145</v>
      </c>
      <c r="AS659" s="324" t="s">
        <v>1431</v>
      </c>
      <c r="AT659" s="333">
        <v>41252706</v>
      </c>
      <c r="AU659"/>
    </row>
    <row r="660" spans="1:48" s="275" customFormat="1" ht="26.25" x14ac:dyDescent="0.25">
      <c r="A660" s="183">
        <v>30517502</v>
      </c>
      <c r="B660" s="268" t="s">
        <v>1466</v>
      </c>
      <c r="C660" s="365">
        <v>395918196.67000002</v>
      </c>
      <c r="D660" s="145"/>
      <c r="E660" s="145"/>
      <c r="F660" s="145"/>
      <c r="G660" s="145">
        <v>750000000</v>
      </c>
      <c r="H660" s="145">
        <f t="shared" si="393"/>
        <v>750000000</v>
      </c>
      <c r="I660" s="145">
        <v>350307937.35000002</v>
      </c>
      <c r="J660" s="145">
        <v>456313758.35000002</v>
      </c>
      <c r="K660" s="145">
        <f t="shared" si="394"/>
        <v>293686241.64999998</v>
      </c>
      <c r="L660" s="145">
        <v>12795485</v>
      </c>
      <c r="M660" s="145">
        <v>20201306</v>
      </c>
      <c r="N660" s="145">
        <f t="shared" si="397"/>
        <v>436112452.35000002</v>
      </c>
      <c r="O660" s="145">
        <v>65970732</v>
      </c>
      <c r="P660" s="145">
        <v>706895151.35000002</v>
      </c>
      <c r="Q660" s="145">
        <f t="shared" si="398"/>
        <v>250581393</v>
      </c>
      <c r="R660" s="145">
        <f t="shared" si="395"/>
        <v>43104848.649999976</v>
      </c>
      <c r="S660" s="145">
        <f t="shared" si="396"/>
        <v>20201306</v>
      </c>
      <c r="T660"/>
      <c r="U660" s="246">
        <v>30518907</v>
      </c>
      <c r="V660" s="385" t="s">
        <v>1486</v>
      </c>
      <c r="W660" s="387">
        <v>0</v>
      </c>
      <c r="X660" s="387">
        <v>0</v>
      </c>
      <c r="Y660" s="387">
        <v>0</v>
      </c>
      <c r="Z660" s="387">
        <v>0</v>
      </c>
      <c r="AA660" s="387">
        <v>0</v>
      </c>
      <c r="AB660" s="387">
        <v>2037445780</v>
      </c>
      <c r="AC660" s="387">
        <v>2037445780</v>
      </c>
      <c r="AD660" s="387">
        <v>31800134</v>
      </c>
      <c r="AE660" s="387">
        <v>2005645646</v>
      </c>
      <c r="AF660" s="387">
        <v>12400604</v>
      </c>
      <c r="AG660" s="387">
        <v>19399530</v>
      </c>
      <c r="AH660" s="387">
        <v>404757734</v>
      </c>
      <c r="AI660" s="387">
        <v>372957600</v>
      </c>
      <c r="AJ660" s="387">
        <v>1632688046</v>
      </c>
      <c r="AK660" s="387">
        <v>0</v>
      </c>
      <c r="AL660" s="278"/>
      <c r="AM660" s="145"/>
      <c r="AN660" s="145"/>
      <c r="AO660" s="145"/>
      <c r="AP660" s="145"/>
      <c r="AQ660"/>
      <c r="AR660" s="316">
        <v>3050146</v>
      </c>
      <c r="AS660" s="322" t="s">
        <v>1432</v>
      </c>
      <c r="AT660" s="333">
        <v>194943475.93000001</v>
      </c>
      <c r="AU660"/>
    </row>
    <row r="661" spans="1:48" s="275" customFormat="1" ht="26.25" x14ac:dyDescent="0.25">
      <c r="A661" s="183">
        <v>30517503</v>
      </c>
      <c r="B661" s="268" t="s">
        <v>1467</v>
      </c>
      <c r="C661" s="365">
        <v>17707548.989999998</v>
      </c>
      <c r="D661" s="145"/>
      <c r="E661" s="145"/>
      <c r="F661" s="145"/>
      <c r="G661" s="145">
        <v>100000000</v>
      </c>
      <c r="H661" s="145">
        <f t="shared" si="393"/>
        <v>100000000</v>
      </c>
      <c r="I661" s="145">
        <v>17600000</v>
      </c>
      <c r="J661" s="145">
        <v>17600000</v>
      </c>
      <c r="K661" s="145">
        <f t="shared" si="394"/>
        <v>82400000</v>
      </c>
      <c r="L661" s="145">
        <v>0</v>
      </c>
      <c r="M661" s="145">
        <v>0</v>
      </c>
      <c r="N661" s="145">
        <f t="shared" si="397"/>
        <v>17600000</v>
      </c>
      <c r="O661" s="145">
        <v>35200000</v>
      </c>
      <c r="P661" s="145">
        <v>47200000</v>
      </c>
      <c r="Q661" s="145">
        <f t="shared" si="398"/>
        <v>29600000</v>
      </c>
      <c r="R661" s="145">
        <f t="shared" si="395"/>
        <v>52800000</v>
      </c>
      <c r="S661" s="145">
        <f t="shared" si="396"/>
        <v>0</v>
      </c>
      <c r="T661"/>
      <c r="U661" s="246">
        <v>30518908</v>
      </c>
      <c r="V661" s="385" t="s">
        <v>1487</v>
      </c>
      <c r="W661" s="387">
        <v>0</v>
      </c>
      <c r="X661" s="387">
        <v>0</v>
      </c>
      <c r="Y661" s="387">
        <v>0</v>
      </c>
      <c r="Z661" s="387">
        <v>0</v>
      </c>
      <c r="AA661" s="387">
        <v>0</v>
      </c>
      <c r="AB661" s="387">
        <v>646852006.63999999</v>
      </c>
      <c r="AC661" s="387">
        <v>646852006.63999999</v>
      </c>
      <c r="AD661" s="387">
        <v>64702291</v>
      </c>
      <c r="AE661" s="387">
        <v>582149715.63999999</v>
      </c>
      <c r="AF661" s="387">
        <v>38178092</v>
      </c>
      <c r="AG661" s="387">
        <v>26524199</v>
      </c>
      <c r="AH661" s="387">
        <v>110302291</v>
      </c>
      <c r="AI661" s="387">
        <v>45600000</v>
      </c>
      <c r="AJ661" s="387">
        <v>536549715.63999999</v>
      </c>
      <c r="AK661" s="387">
        <v>0</v>
      </c>
      <c r="AL661" s="278"/>
      <c r="AM661" s="145"/>
      <c r="AN661" s="145"/>
      <c r="AO661" s="145"/>
      <c r="AP661" s="145"/>
      <c r="AQ661"/>
      <c r="AR661" s="316">
        <v>3050147</v>
      </c>
      <c r="AS661" s="322" t="s">
        <v>1804</v>
      </c>
      <c r="AT661" s="333">
        <v>8254405.1900000004</v>
      </c>
      <c r="AU661"/>
    </row>
    <row r="662" spans="1:48" s="275" customFormat="1" ht="26.25" x14ac:dyDescent="0.25">
      <c r="A662" s="183">
        <v>30517504</v>
      </c>
      <c r="B662" s="268" t="s">
        <v>1468</v>
      </c>
      <c r="C662" s="365">
        <v>276638572.32999998</v>
      </c>
      <c r="D662" s="145"/>
      <c r="E662" s="145"/>
      <c r="F662" s="145"/>
      <c r="G662" s="145">
        <v>100000000</v>
      </c>
      <c r="H662" s="145">
        <f t="shared" si="393"/>
        <v>100000000</v>
      </c>
      <c r="I662" s="145">
        <v>0</v>
      </c>
      <c r="J662" s="145">
        <v>0</v>
      </c>
      <c r="K662" s="145">
        <f t="shared" si="394"/>
        <v>100000000</v>
      </c>
      <c r="L662" s="145">
        <v>0</v>
      </c>
      <c r="M662" s="145">
        <v>0</v>
      </c>
      <c r="N662" s="145">
        <f t="shared" si="397"/>
        <v>0</v>
      </c>
      <c r="O662" s="145">
        <v>0</v>
      </c>
      <c r="P662" s="145">
        <v>34600000</v>
      </c>
      <c r="Q662" s="145">
        <f t="shared" si="398"/>
        <v>34600000</v>
      </c>
      <c r="R662" s="145">
        <f t="shared" si="395"/>
        <v>65400000</v>
      </c>
      <c r="S662" s="145">
        <f t="shared" si="396"/>
        <v>0</v>
      </c>
      <c r="T662"/>
      <c r="U662" s="246">
        <v>30518909</v>
      </c>
      <c r="V662" s="385" t="s">
        <v>1488</v>
      </c>
      <c r="W662" s="387">
        <v>0</v>
      </c>
      <c r="X662" s="387">
        <v>0</v>
      </c>
      <c r="Y662" s="387">
        <v>0</v>
      </c>
      <c r="Z662" s="387">
        <v>0</v>
      </c>
      <c r="AA662" s="387">
        <v>0</v>
      </c>
      <c r="AB662" s="387">
        <v>7459230033.9200001</v>
      </c>
      <c r="AC662" s="387">
        <v>7459230033.9200001</v>
      </c>
      <c r="AD662" s="387">
        <v>1326406350</v>
      </c>
      <c r="AE662" s="387">
        <v>6132823683.9200001</v>
      </c>
      <c r="AF662" s="387">
        <v>296894636</v>
      </c>
      <c r="AG662" s="387">
        <v>1031805603</v>
      </c>
      <c r="AH662" s="387">
        <v>2441515498</v>
      </c>
      <c r="AI662" s="387">
        <v>1115109148</v>
      </c>
      <c r="AJ662" s="387">
        <v>5017714535.9200001</v>
      </c>
      <c r="AK662" s="387">
        <v>0</v>
      </c>
      <c r="AL662" s="278"/>
      <c r="AM662" s="145"/>
      <c r="AN662" s="145"/>
      <c r="AO662" s="145"/>
      <c r="AP662" s="145"/>
      <c r="AQ662"/>
      <c r="AR662" s="316">
        <v>3050148</v>
      </c>
      <c r="AS662" s="322" t="s">
        <v>1805</v>
      </c>
      <c r="AT662" s="333">
        <v>16247447.529999999</v>
      </c>
      <c r="AU662"/>
    </row>
    <row r="663" spans="1:48" s="275" customFormat="1" ht="26.25" x14ac:dyDescent="0.25">
      <c r="A663" s="183">
        <v>30517505</v>
      </c>
      <c r="B663" s="268" t="s">
        <v>1469</v>
      </c>
      <c r="C663" s="365">
        <v>289571488</v>
      </c>
      <c r="D663" s="145"/>
      <c r="E663" s="145"/>
      <c r="F663" s="145"/>
      <c r="G663" s="145">
        <v>50000000</v>
      </c>
      <c r="H663" s="145">
        <f t="shared" si="393"/>
        <v>50000000</v>
      </c>
      <c r="I663" s="145">
        <v>0</v>
      </c>
      <c r="J663" s="145">
        <v>0</v>
      </c>
      <c r="K663" s="145">
        <f t="shared" si="394"/>
        <v>50000000</v>
      </c>
      <c r="L663" s="145">
        <v>0</v>
      </c>
      <c r="M663" s="145">
        <v>0</v>
      </c>
      <c r="N663" s="145">
        <f t="shared" si="397"/>
        <v>0</v>
      </c>
      <c r="O663" s="145">
        <v>0</v>
      </c>
      <c r="P663" s="145">
        <v>0</v>
      </c>
      <c r="Q663" s="145">
        <f t="shared" si="398"/>
        <v>0</v>
      </c>
      <c r="R663" s="145">
        <f t="shared" si="395"/>
        <v>50000000</v>
      </c>
      <c r="S663" s="145">
        <f t="shared" si="396"/>
        <v>0</v>
      </c>
      <c r="T663" s="47"/>
      <c r="U663" s="246">
        <v>30518910</v>
      </c>
      <c r="V663" s="385" t="s">
        <v>874</v>
      </c>
      <c r="W663" s="387">
        <v>0</v>
      </c>
      <c r="X663" s="387">
        <v>0</v>
      </c>
      <c r="Y663" s="387">
        <v>0</v>
      </c>
      <c r="Z663" s="387">
        <v>0</v>
      </c>
      <c r="AA663" s="387">
        <v>0</v>
      </c>
      <c r="AB663" s="387">
        <v>7459230033.9200001</v>
      </c>
      <c r="AC663" s="387">
        <v>7459230033.9200001</v>
      </c>
      <c r="AD663" s="387">
        <v>1326406350</v>
      </c>
      <c r="AE663" s="387">
        <v>6132823683.9200001</v>
      </c>
      <c r="AF663" s="387">
        <v>296894636</v>
      </c>
      <c r="AG663" s="387">
        <v>1031805603</v>
      </c>
      <c r="AH663" s="387">
        <v>2441515498</v>
      </c>
      <c r="AI663" s="387">
        <v>1115109148</v>
      </c>
      <c r="AJ663" s="387">
        <v>5017714535.9200001</v>
      </c>
      <c r="AK663" s="387">
        <v>0</v>
      </c>
      <c r="AL663" s="278"/>
      <c r="AM663" s="145"/>
      <c r="AN663" s="145"/>
      <c r="AO663" s="145"/>
      <c r="AP663" s="145"/>
      <c r="AQ663"/>
      <c r="AR663" s="316">
        <v>3050149</v>
      </c>
      <c r="AS663" s="322" t="s">
        <v>1806</v>
      </c>
      <c r="AT663" s="333">
        <v>55737450</v>
      </c>
      <c r="AU663" s="245"/>
    </row>
    <row r="664" spans="1:48" s="275" customFormat="1" ht="26.25" x14ac:dyDescent="0.25">
      <c r="A664" s="183">
        <v>30517506</v>
      </c>
      <c r="B664" s="268" t="s">
        <v>1470</v>
      </c>
      <c r="C664" s="365">
        <v>140631486</v>
      </c>
      <c r="D664" s="145"/>
      <c r="E664" s="145"/>
      <c r="F664" s="145"/>
      <c r="G664" s="145">
        <v>50000000</v>
      </c>
      <c r="H664" s="145">
        <f t="shared" si="393"/>
        <v>50000000</v>
      </c>
      <c r="I664" s="145">
        <v>4000000</v>
      </c>
      <c r="J664" s="145">
        <v>4000000</v>
      </c>
      <c r="K664" s="145">
        <f t="shared" si="394"/>
        <v>46000000</v>
      </c>
      <c r="L664" s="145">
        <v>0</v>
      </c>
      <c r="M664" s="145">
        <v>0</v>
      </c>
      <c r="N664" s="145">
        <f t="shared" si="397"/>
        <v>4000000</v>
      </c>
      <c r="O664" s="145">
        <v>4000000</v>
      </c>
      <c r="P664" s="145">
        <v>4000000</v>
      </c>
      <c r="Q664" s="145">
        <f t="shared" si="398"/>
        <v>0</v>
      </c>
      <c r="R664" s="145">
        <f t="shared" si="395"/>
        <v>46000000</v>
      </c>
      <c r="S664" s="145">
        <f t="shared" si="396"/>
        <v>0</v>
      </c>
      <c r="T664"/>
      <c r="U664" s="246">
        <v>30518911</v>
      </c>
      <c r="V664" s="385" t="s">
        <v>1489</v>
      </c>
      <c r="W664" s="387">
        <v>0</v>
      </c>
      <c r="X664" s="387">
        <v>0</v>
      </c>
      <c r="Y664" s="387">
        <v>0</v>
      </c>
      <c r="Z664" s="387">
        <v>0</v>
      </c>
      <c r="AA664" s="387">
        <v>0</v>
      </c>
      <c r="AB664" s="387">
        <v>50000000</v>
      </c>
      <c r="AC664" s="387">
        <v>50000000</v>
      </c>
      <c r="AD664" s="387">
        <v>49998910</v>
      </c>
      <c r="AE664" s="387">
        <v>1090</v>
      </c>
      <c r="AF664" s="387">
        <v>13755000</v>
      </c>
      <c r="AG664" s="387">
        <v>36243910</v>
      </c>
      <c r="AH664" s="387">
        <v>50000000</v>
      </c>
      <c r="AI664" s="387">
        <v>1090</v>
      </c>
      <c r="AJ664" s="387">
        <v>0</v>
      </c>
      <c r="AK664" s="387">
        <v>0</v>
      </c>
      <c r="AL664" s="278"/>
      <c r="AM664" s="145"/>
      <c r="AN664" s="145"/>
      <c r="AO664" s="145"/>
      <c r="AP664" s="145"/>
      <c r="AQ664"/>
      <c r="AR664" s="316">
        <v>3050150</v>
      </c>
      <c r="AS664" s="322" t="s">
        <v>1807</v>
      </c>
      <c r="AT664" s="333">
        <v>56007.13</v>
      </c>
      <c r="AU664" s="245"/>
    </row>
    <row r="665" spans="1:48" s="275" customFormat="1" ht="26.25" x14ac:dyDescent="0.25">
      <c r="A665" s="183">
        <v>30517507</v>
      </c>
      <c r="B665" s="268" t="s">
        <v>1471</v>
      </c>
      <c r="C665" s="365">
        <v>290128273</v>
      </c>
      <c r="D665" s="145"/>
      <c r="E665" s="145"/>
      <c r="F665" s="145"/>
      <c r="G665" s="145">
        <v>50000000</v>
      </c>
      <c r="H665" s="145">
        <f t="shared" si="393"/>
        <v>50000000</v>
      </c>
      <c r="I665" s="145">
        <v>31337460</v>
      </c>
      <c r="J665" s="145">
        <v>31337460</v>
      </c>
      <c r="K665" s="145">
        <f t="shared" si="394"/>
        <v>18662540</v>
      </c>
      <c r="L665" s="145">
        <v>0</v>
      </c>
      <c r="M665" s="145">
        <v>0</v>
      </c>
      <c r="N665" s="145">
        <f t="shared" si="397"/>
        <v>31337460</v>
      </c>
      <c r="O665" s="145">
        <v>40445039</v>
      </c>
      <c r="P665" s="145">
        <v>40445039</v>
      </c>
      <c r="Q665" s="145">
        <f t="shared" si="398"/>
        <v>9107579</v>
      </c>
      <c r="R665" s="145">
        <f t="shared" si="395"/>
        <v>9554961</v>
      </c>
      <c r="S665" s="145">
        <f t="shared" si="396"/>
        <v>0</v>
      </c>
      <c r="T665"/>
      <c r="U665" s="246">
        <v>30518912</v>
      </c>
      <c r="V665" s="385" t="s">
        <v>1490</v>
      </c>
      <c r="W665" s="387">
        <v>0</v>
      </c>
      <c r="X665" s="387">
        <v>0</v>
      </c>
      <c r="Y665" s="387">
        <v>0</v>
      </c>
      <c r="Z665" s="387">
        <v>0</v>
      </c>
      <c r="AA665" s="387">
        <v>0</v>
      </c>
      <c r="AB665" s="387">
        <v>842591305</v>
      </c>
      <c r="AC665" s="387">
        <v>842591305</v>
      </c>
      <c r="AD665" s="387">
        <v>46844795</v>
      </c>
      <c r="AE665" s="387">
        <v>795746510</v>
      </c>
      <c r="AF665" s="387">
        <v>47243395</v>
      </c>
      <c r="AG665" s="387">
        <v>0</v>
      </c>
      <c r="AH665" s="387">
        <v>486554088</v>
      </c>
      <c r="AI665" s="387">
        <v>439709293</v>
      </c>
      <c r="AJ665" s="387">
        <v>356037217</v>
      </c>
      <c r="AK665" s="387">
        <v>0</v>
      </c>
      <c r="AL665" s="278"/>
      <c r="AM665" s="145"/>
      <c r="AN665" s="145"/>
      <c r="AO665" s="145"/>
      <c r="AP665" s="145"/>
      <c r="AQ665"/>
      <c r="AR665" s="316">
        <v>3050151</v>
      </c>
      <c r="AS665" s="322" t="s">
        <v>1808</v>
      </c>
      <c r="AT665" s="333">
        <v>4540458.7300000004</v>
      </c>
      <c r="AU665"/>
    </row>
    <row r="666" spans="1:48" s="275" customFormat="1" ht="26.25" x14ac:dyDescent="0.25">
      <c r="A666" s="183">
        <v>30517508</v>
      </c>
      <c r="B666" s="268" t="s">
        <v>1472</v>
      </c>
      <c r="C666" s="365">
        <v>32476744</v>
      </c>
      <c r="D666" s="145"/>
      <c r="E666" s="145"/>
      <c r="F666" s="145"/>
      <c r="G666" s="145">
        <v>50000000</v>
      </c>
      <c r="H666" s="145">
        <f t="shared" si="393"/>
        <v>50000000</v>
      </c>
      <c r="I666" s="145">
        <v>0</v>
      </c>
      <c r="J666" s="145">
        <v>8282676</v>
      </c>
      <c r="K666" s="145">
        <f t="shared" si="394"/>
        <v>41717324</v>
      </c>
      <c r="L666" s="145">
        <v>0</v>
      </c>
      <c r="M666" s="145">
        <v>8282676</v>
      </c>
      <c r="N666" s="145">
        <f t="shared" si="397"/>
        <v>0</v>
      </c>
      <c r="O666" s="145">
        <v>0</v>
      </c>
      <c r="P666" s="145">
        <v>48417676</v>
      </c>
      <c r="Q666" s="145">
        <f t="shared" si="398"/>
        <v>40135000</v>
      </c>
      <c r="R666" s="145">
        <f t="shared" si="395"/>
        <v>1582324</v>
      </c>
      <c r="S666" s="145">
        <f t="shared" si="396"/>
        <v>8282676</v>
      </c>
      <c r="T666"/>
      <c r="U666" s="246">
        <v>306</v>
      </c>
      <c r="V666" s="385" t="s">
        <v>1313</v>
      </c>
      <c r="W666" s="387">
        <v>0</v>
      </c>
      <c r="X666" s="387">
        <v>0</v>
      </c>
      <c r="Y666" s="387">
        <v>0</v>
      </c>
      <c r="Z666" s="387">
        <v>0</v>
      </c>
      <c r="AA666" s="387">
        <v>0</v>
      </c>
      <c r="AB666" s="387">
        <v>494846840</v>
      </c>
      <c r="AC666" s="387">
        <v>494846840</v>
      </c>
      <c r="AD666" s="387">
        <v>81000000</v>
      </c>
      <c r="AE666" s="387">
        <v>413846840</v>
      </c>
      <c r="AF666" s="387">
        <v>0</v>
      </c>
      <c r="AG666" s="387">
        <v>81000000</v>
      </c>
      <c r="AH666" s="387">
        <v>108000000</v>
      </c>
      <c r="AI666" s="387">
        <v>27000000</v>
      </c>
      <c r="AJ666" s="387">
        <v>386846840</v>
      </c>
      <c r="AK666" s="387">
        <v>0</v>
      </c>
      <c r="AL666" s="278"/>
      <c r="AM666" s="145"/>
      <c r="AN666" s="145"/>
      <c r="AO666" s="145"/>
      <c r="AP666" s="145"/>
      <c r="AQ666"/>
      <c r="AR666" s="316">
        <v>3050152</v>
      </c>
      <c r="AS666" s="322" t="s">
        <v>1809</v>
      </c>
      <c r="AT666" s="333">
        <v>84712969.340000004</v>
      </c>
      <c r="AU666"/>
    </row>
    <row r="667" spans="1:48" s="275" customFormat="1" ht="26.25" x14ac:dyDescent="0.25">
      <c r="A667" s="183">
        <v>30517509</v>
      </c>
      <c r="B667" s="268" t="s">
        <v>1473</v>
      </c>
      <c r="C667" s="365">
        <v>0</v>
      </c>
      <c r="D667" s="145"/>
      <c r="E667" s="145"/>
      <c r="F667" s="145"/>
      <c r="G667" s="145">
        <v>100000000</v>
      </c>
      <c r="H667" s="145">
        <f t="shared" si="393"/>
        <v>100000000</v>
      </c>
      <c r="I667" s="145">
        <v>0</v>
      </c>
      <c r="J667" s="145">
        <v>773500</v>
      </c>
      <c r="K667" s="145">
        <f t="shared" si="394"/>
        <v>99226500</v>
      </c>
      <c r="L667" s="145">
        <v>0</v>
      </c>
      <c r="M667" s="145">
        <v>773500</v>
      </c>
      <c r="N667" s="145">
        <f t="shared" si="397"/>
        <v>0</v>
      </c>
      <c r="O667" s="145">
        <v>81547000</v>
      </c>
      <c r="P667" s="145">
        <v>98094000</v>
      </c>
      <c r="Q667" s="145">
        <f t="shared" si="398"/>
        <v>97320500</v>
      </c>
      <c r="R667" s="145">
        <f t="shared" si="395"/>
        <v>1906000</v>
      </c>
      <c r="S667" s="145">
        <f t="shared" si="396"/>
        <v>773500</v>
      </c>
      <c r="T667"/>
      <c r="U667" s="246">
        <v>3061</v>
      </c>
      <c r="V667" s="385" t="s">
        <v>1313</v>
      </c>
      <c r="W667" s="387">
        <v>0</v>
      </c>
      <c r="X667" s="387">
        <v>0</v>
      </c>
      <c r="Y667" s="387">
        <v>0</v>
      </c>
      <c r="Z667" s="387">
        <v>0</v>
      </c>
      <c r="AA667" s="387">
        <v>0</v>
      </c>
      <c r="AB667" s="387">
        <v>542736000</v>
      </c>
      <c r="AC667" s="387">
        <v>542736000</v>
      </c>
      <c r="AD667" s="387">
        <v>495968</v>
      </c>
      <c r="AE667" s="387">
        <v>542240032</v>
      </c>
      <c r="AF667" s="387">
        <v>495968</v>
      </c>
      <c r="AG667" s="387">
        <v>0</v>
      </c>
      <c r="AH667" s="387">
        <v>495968</v>
      </c>
      <c r="AI667" s="387">
        <v>0</v>
      </c>
      <c r="AJ667" s="387">
        <v>542240032</v>
      </c>
      <c r="AK667" s="387">
        <v>0</v>
      </c>
      <c r="AL667" s="278"/>
      <c r="AM667" s="145"/>
      <c r="AN667" s="145"/>
      <c r="AO667" s="145"/>
      <c r="AP667" s="145"/>
      <c r="AQ667"/>
      <c r="AR667" s="320">
        <v>3050153</v>
      </c>
      <c r="AS667" s="324" t="s">
        <v>1810</v>
      </c>
      <c r="AT667" s="333">
        <v>167672571</v>
      </c>
      <c r="AU667"/>
    </row>
    <row r="668" spans="1:48" s="275" customFormat="1" ht="26.25" x14ac:dyDescent="0.25">
      <c r="A668" s="183">
        <v>30517510</v>
      </c>
      <c r="B668" s="268" t="s">
        <v>1474</v>
      </c>
      <c r="C668" s="365">
        <v>263278972.83999997</v>
      </c>
      <c r="D668" s="145"/>
      <c r="E668" s="145"/>
      <c r="F668" s="145"/>
      <c r="G668" s="145">
        <v>50000000</v>
      </c>
      <c r="H668" s="145">
        <f t="shared" si="393"/>
        <v>50000000</v>
      </c>
      <c r="I668" s="145">
        <v>0</v>
      </c>
      <c r="J668" s="145">
        <v>0</v>
      </c>
      <c r="K668" s="145">
        <f t="shared" si="394"/>
        <v>50000000</v>
      </c>
      <c r="L668" s="145">
        <v>0</v>
      </c>
      <c r="M668" s="145">
        <v>0</v>
      </c>
      <c r="N668" s="145">
        <f t="shared" si="397"/>
        <v>0</v>
      </c>
      <c r="O668" s="145">
        <v>0</v>
      </c>
      <c r="P668" s="145">
        <v>5000000</v>
      </c>
      <c r="Q668" s="145">
        <f t="shared" si="398"/>
        <v>5000000</v>
      </c>
      <c r="R668" s="145">
        <f t="shared" si="395"/>
        <v>45000000</v>
      </c>
      <c r="S668" s="145">
        <f t="shared" si="396"/>
        <v>0</v>
      </c>
      <c r="T668"/>
      <c r="U668" s="246">
        <v>306104</v>
      </c>
      <c r="V668" s="385" t="s">
        <v>1314</v>
      </c>
      <c r="W668" s="387">
        <v>0</v>
      </c>
      <c r="X668" s="387">
        <v>0</v>
      </c>
      <c r="Y668" s="387">
        <v>0</v>
      </c>
      <c r="Z668" s="387">
        <v>0</v>
      </c>
      <c r="AA668" s="387">
        <v>0</v>
      </c>
      <c r="AB668" s="387">
        <v>131321446</v>
      </c>
      <c r="AC668" s="387">
        <v>131321446</v>
      </c>
      <c r="AD668" s="387">
        <v>111799118</v>
      </c>
      <c r="AE668" s="387">
        <v>19522328</v>
      </c>
      <c r="AF668" s="387">
        <v>103333333</v>
      </c>
      <c r="AG668" s="387">
        <v>8465785</v>
      </c>
      <c r="AH668" s="387">
        <v>111910560</v>
      </c>
      <c r="AI668" s="387">
        <v>111442</v>
      </c>
      <c r="AJ668" s="387">
        <v>19410886</v>
      </c>
      <c r="AK668" s="387">
        <v>0</v>
      </c>
      <c r="AL668" s="278"/>
      <c r="AM668" s="145"/>
      <c r="AN668" s="145"/>
      <c r="AO668" s="145"/>
      <c r="AP668" s="145"/>
      <c r="AQ668"/>
      <c r="AR668" s="320">
        <v>3050154</v>
      </c>
      <c r="AS668" s="324" t="s">
        <v>1811</v>
      </c>
      <c r="AT668" s="333">
        <v>15976296</v>
      </c>
      <c r="AU668"/>
    </row>
    <row r="669" spans="1:48" s="275" customFormat="1" x14ac:dyDescent="0.25">
      <c r="A669" s="183">
        <v>305185</v>
      </c>
      <c r="B669" s="268" t="s">
        <v>1475</v>
      </c>
      <c r="C669" s="365">
        <v>48240337</v>
      </c>
      <c r="D669" s="145"/>
      <c r="E669" s="145"/>
      <c r="F669" s="145"/>
      <c r="G669" s="145">
        <v>638541062.70000005</v>
      </c>
      <c r="H669" s="145">
        <f t="shared" si="393"/>
        <v>638541062.70000005</v>
      </c>
      <c r="I669" s="145">
        <v>18000000</v>
      </c>
      <c r="J669" s="145">
        <v>18000000</v>
      </c>
      <c r="K669" s="145">
        <f t="shared" si="394"/>
        <v>620541062.70000005</v>
      </c>
      <c r="L669" s="145">
        <v>0</v>
      </c>
      <c r="M669" s="145">
        <v>0</v>
      </c>
      <c r="N669" s="145">
        <f t="shared" si="397"/>
        <v>18000000</v>
      </c>
      <c r="O669" s="145">
        <v>0</v>
      </c>
      <c r="P669" s="145">
        <v>638541062.70000005</v>
      </c>
      <c r="Q669" s="145">
        <f t="shared" si="398"/>
        <v>620541062.70000005</v>
      </c>
      <c r="R669" s="145">
        <f t="shared" si="395"/>
        <v>0</v>
      </c>
      <c r="S669" s="145">
        <f t="shared" si="396"/>
        <v>0</v>
      </c>
      <c r="T669"/>
      <c r="U669" s="246">
        <v>306105</v>
      </c>
      <c r="V669" s="385" t="s">
        <v>1315</v>
      </c>
      <c r="W669" s="387">
        <v>0</v>
      </c>
      <c r="X669" s="387">
        <v>0</v>
      </c>
      <c r="Y669" s="387">
        <v>0</v>
      </c>
      <c r="Z669" s="387">
        <v>0</v>
      </c>
      <c r="AA669" s="387">
        <v>0</v>
      </c>
      <c r="AB669" s="387">
        <v>975490000</v>
      </c>
      <c r="AC669" s="387">
        <v>975490000</v>
      </c>
      <c r="AD669" s="387">
        <v>118647158</v>
      </c>
      <c r="AE669" s="387">
        <v>856842842</v>
      </c>
      <c r="AF669" s="387">
        <v>12547158</v>
      </c>
      <c r="AG669" s="387">
        <v>106100000</v>
      </c>
      <c r="AH669" s="387">
        <v>360347158</v>
      </c>
      <c r="AI669" s="387">
        <v>241700000</v>
      </c>
      <c r="AJ669" s="387">
        <v>615142842</v>
      </c>
      <c r="AK669" s="387">
        <v>0</v>
      </c>
      <c r="AL669" s="278"/>
      <c r="AM669" s="145"/>
      <c r="AN669" s="145"/>
      <c r="AO669" s="145"/>
      <c r="AP669" s="145"/>
      <c r="AQ669"/>
      <c r="AR669" s="320">
        <v>3050155</v>
      </c>
      <c r="AS669" s="321" t="s">
        <v>1812</v>
      </c>
      <c r="AT669" s="333">
        <v>354907591</v>
      </c>
      <c r="AU669"/>
    </row>
    <row r="670" spans="1:48" s="281" customFormat="1" x14ac:dyDescent="0.25">
      <c r="A670" s="183">
        <v>305186</v>
      </c>
      <c r="B670" s="268" t="s">
        <v>1476</v>
      </c>
      <c r="C670" s="365">
        <v>141050000</v>
      </c>
      <c r="D670" s="145"/>
      <c r="E670" s="145"/>
      <c r="F670" s="145"/>
      <c r="G670" s="145">
        <v>113562817</v>
      </c>
      <c r="H670" s="145">
        <f t="shared" si="393"/>
        <v>113562817</v>
      </c>
      <c r="I670" s="145">
        <v>1387754</v>
      </c>
      <c r="J670" s="145">
        <v>1387754</v>
      </c>
      <c r="K670" s="145">
        <f t="shared" si="394"/>
        <v>112175063</v>
      </c>
      <c r="L670" s="145">
        <v>1387754</v>
      </c>
      <c r="M670" s="145">
        <v>1387754</v>
      </c>
      <c r="N670" s="145">
        <f t="shared" si="397"/>
        <v>0</v>
      </c>
      <c r="O670" s="145">
        <v>113562817</v>
      </c>
      <c r="P670" s="145">
        <v>113562817</v>
      </c>
      <c r="Q670" s="145">
        <f t="shared" si="398"/>
        <v>112175063</v>
      </c>
      <c r="R670" s="145">
        <f t="shared" si="395"/>
        <v>0</v>
      </c>
      <c r="S670" s="145">
        <f t="shared" si="396"/>
        <v>1387754</v>
      </c>
      <c r="T670"/>
      <c r="U670" s="246">
        <v>306106</v>
      </c>
      <c r="V670" s="385" t="s">
        <v>1316</v>
      </c>
      <c r="W670" s="387">
        <v>0</v>
      </c>
      <c r="X670" s="387">
        <v>0</v>
      </c>
      <c r="Y670" s="387">
        <v>0</v>
      </c>
      <c r="Z670" s="387">
        <v>0</v>
      </c>
      <c r="AA670" s="387">
        <v>0</v>
      </c>
      <c r="AB670" s="387">
        <v>746484711.91999996</v>
      </c>
      <c r="AC670" s="387">
        <v>746484711.91999996</v>
      </c>
      <c r="AD670" s="387">
        <v>392291380</v>
      </c>
      <c r="AE670" s="387">
        <v>354193331.91999996</v>
      </c>
      <c r="AF670" s="387">
        <v>96217069</v>
      </c>
      <c r="AG670" s="387">
        <v>297969600</v>
      </c>
      <c r="AH670" s="387">
        <v>392291380</v>
      </c>
      <c r="AI670" s="387">
        <v>0</v>
      </c>
      <c r="AJ670" s="387">
        <v>354193331.91999996</v>
      </c>
      <c r="AK670" s="387">
        <v>0</v>
      </c>
      <c r="AL670" s="278"/>
      <c r="AM670" s="145"/>
      <c r="AN670" s="145"/>
      <c r="AO670" s="145"/>
      <c r="AP670" s="145"/>
      <c r="AQ670"/>
      <c r="AR670" s="320">
        <v>3050156</v>
      </c>
      <c r="AS670" s="324" t="s">
        <v>1813</v>
      </c>
      <c r="AT670" s="333">
        <v>37266977</v>
      </c>
      <c r="AU670"/>
      <c r="AV670" s="275"/>
    </row>
    <row r="671" spans="1:48" s="281" customFormat="1" ht="26.25" x14ac:dyDescent="0.25">
      <c r="A671" s="183">
        <v>305187</v>
      </c>
      <c r="B671" s="265" t="s">
        <v>1477</v>
      </c>
      <c r="C671" s="363">
        <v>101607465</v>
      </c>
      <c r="D671" s="145"/>
      <c r="E671" s="145">
        <v>183304680.77000001</v>
      </c>
      <c r="F671" s="145"/>
      <c r="G671" s="145">
        <v>0</v>
      </c>
      <c r="H671" s="145">
        <f t="shared" si="393"/>
        <v>183304680.77000001</v>
      </c>
      <c r="I671" s="145">
        <v>0</v>
      </c>
      <c r="J671" s="145">
        <v>0</v>
      </c>
      <c r="K671" s="145">
        <f t="shared" si="394"/>
        <v>183304680.77000001</v>
      </c>
      <c r="L671" s="145">
        <v>0</v>
      </c>
      <c r="M671" s="145">
        <v>0</v>
      </c>
      <c r="N671" s="145">
        <f t="shared" si="397"/>
        <v>0</v>
      </c>
      <c r="O671" s="145">
        <v>0</v>
      </c>
      <c r="P671" s="145">
        <v>0</v>
      </c>
      <c r="Q671" s="145">
        <f t="shared" si="398"/>
        <v>0</v>
      </c>
      <c r="R671" s="145">
        <f t="shared" si="395"/>
        <v>183304680.77000001</v>
      </c>
      <c r="S671" s="145">
        <f t="shared" si="396"/>
        <v>0</v>
      </c>
      <c r="T671"/>
      <c r="U671" s="246">
        <v>306107</v>
      </c>
      <c r="V671" s="385" t="s">
        <v>1317</v>
      </c>
      <c r="W671" s="387">
        <v>0</v>
      </c>
      <c r="X671" s="387">
        <v>0</v>
      </c>
      <c r="Y671" s="387">
        <v>0</v>
      </c>
      <c r="Z671" s="387">
        <v>0</v>
      </c>
      <c r="AA671" s="387">
        <v>0</v>
      </c>
      <c r="AB671" s="387">
        <v>80000000</v>
      </c>
      <c r="AC671" s="387">
        <v>80000000</v>
      </c>
      <c r="AD671" s="387">
        <v>35640000</v>
      </c>
      <c r="AE671" s="387">
        <v>44360000</v>
      </c>
      <c r="AF671" s="387">
        <v>640000</v>
      </c>
      <c r="AG671" s="387">
        <v>35000000</v>
      </c>
      <c r="AH671" s="387">
        <v>65640000</v>
      </c>
      <c r="AI671" s="387">
        <v>30000000</v>
      </c>
      <c r="AJ671" s="387">
        <v>14360000</v>
      </c>
      <c r="AK671" s="387">
        <v>0</v>
      </c>
      <c r="AL671" s="278"/>
      <c r="AM671" s="145"/>
      <c r="AN671" s="145"/>
      <c r="AO671" s="145"/>
      <c r="AP671" s="145"/>
      <c r="AQ671"/>
      <c r="AR671" s="320">
        <v>3050157</v>
      </c>
      <c r="AS671" s="324" t="s">
        <v>1814</v>
      </c>
      <c r="AT671" s="333">
        <v>9221343</v>
      </c>
      <c r="AU671"/>
    </row>
    <row r="672" spans="1:48" s="281" customFormat="1" x14ac:dyDescent="0.25">
      <c r="A672" s="183">
        <v>305188</v>
      </c>
      <c r="B672" s="263" t="s">
        <v>1478</v>
      </c>
      <c r="C672" s="361">
        <v>97103600</v>
      </c>
      <c r="D672" s="145"/>
      <c r="E672" s="145"/>
      <c r="F672" s="145"/>
      <c r="G672" s="145">
        <v>749700000</v>
      </c>
      <c r="H672" s="145">
        <f t="shared" si="393"/>
        <v>749700000</v>
      </c>
      <c r="I672" s="145">
        <v>0</v>
      </c>
      <c r="J672" s="145">
        <v>0</v>
      </c>
      <c r="K672" s="145">
        <f t="shared" si="394"/>
        <v>749700000</v>
      </c>
      <c r="L672" s="145">
        <v>0</v>
      </c>
      <c r="M672" s="145">
        <v>0</v>
      </c>
      <c r="N672" s="145">
        <f t="shared" si="397"/>
        <v>0</v>
      </c>
      <c r="O672" s="145">
        <v>0</v>
      </c>
      <c r="P672" s="145">
        <v>0</v>
      </c>
      <c r="Q672" s="145">
        <f t="shared" si="398"/>
        <v>0</v>
      </c>
      <c r="R672" s="145">
        <f t="shared" si="395"/>
        <v>749700000</v>
      </c>
      <c r="S672" s="145">
        <f t="shared" si="396"/>
        <v>0</v>
      </c>
      <c r="T672"/>
      <c r="U672" s="246">
        <v>306108</v>
      </c>
      <c r="V672" s="385" t="s">
        <v>1318</v>
      </c>
      <c r="W672" s="387">
        <v>0</v>
      </c>
      <c r="X672" s="387">
        <v>0</v>
      </c>
      <c r="Y672" s="387">
        <v>0</v>
      </c>
      <c r="Z672" s="387">
        <v>0</v>
      </c>
      <c r="AA672" s="387">
        <v>0</v>
      </c>
      <c r="AB672" s="387">
        <v>75843852</v>
      </c>
      <c r="AC672" s="387">
        <v>75843852</v>
      </c>
      <c r="AD672" s="387">
        <v>75843852</v>
      </c>
      <c r="AE672" s="387">
        <v>0</v>
      </c>
      <c r="AF672" s="387">
        <v>19500000</v>
      </c>
      <c r="AG672" s="387">
        <v>56343852</v>
      </c>
      <c r="AH672" s="387">
        <v>75843852</v>
      </c>
      <c r="AI672" s="387">
        <v>0</v>
      </c>
      <c r="AJ672" s="387">
        <v>0</v>
      </c>
      <c r="AK672" s="387">
        <v>0</v>
      </c>
      <c r="AL672" s="278"/>
      <c r="AM672" s="145"/>
      <c r="AN672" s="145"/>
      <c r="AO672" s="145"/>
      <c r="AP672" s="145"/>
      <c r="AQ672"/>
      <c r="AR672" s="318">
        <v>3050158</v>
      </c>
      <c r="AS672" s="323" t="s">
        <v>1815</v>
      </c>
      <c r="AT672" s="333">
        <v>14531979</v>
      </c>
      <c r="AU672"/>
    </row>
    <row r="673" spans="1:48" s="275" customFormat="1" x14ac:dyDescent="0.25">
      <c r="A673" s="249">
        <v>305189</v>
      </c>
      <c r="B673" s="250" t="s">
        <v>1479</v>
      </c>
      <c r="C673" s="156">
        <v>24824882</v>
      </c>
      <c r="D673" s="156">
        <f>SUM(D674:D685)</f>
        <v>0</v>
      </c>
      <c r="E673" s="156">
        <f t="shared" ref="E673:AO707" si="400">SUM(E674:E685)</f>
        <v>0</v>
      </c>
      <c r="F673" s="156">
        <f t="shared" si="400"/>
        <v>0</v>
      </c>
      <c r="G673" s="156">
        <f t="shared" si="400"/>
        <v>8220929555.5100002</v>
      </c>
      <c r="H673" s="156">
        <f t="shared" si="393"/>
        <v>8220929555.5100002</v>
      </c>
      <c r="I673" s="156">
        <f t="shared" si="400"/>
        <v>143779115</v>
      </c>
      <c r="J673" s="156">
        <f t="shared" si="400"/>
        <v>139109172</v>
      </c>
      <c r="K673" s="156">
        <f t="shared" si="394"/>
        <v>8081820383.5100002</v>
      </c>
      <c r="L673" s="156">
        <f t="shared" si="400"/>
        <v>82753483</v>
      </c>
      <c r="M673" s="156">
        <f t="shared" si="400"/>
        <v>87423426</v>
      </c>
      <c r="N673" s="156">
        <f t="shared" si="397"/>
        <v>51685746</v>
      </c>
      <c r="O673" s="156">
        <f t="shared" si="400"/>
        <v>458149208</v>
      </c>
      <c r="P673" s="156">
        <f t="shared" si="400"/>
        <v>453479265</v>
      </c>
      <c r="Q673" s="156">
        <f t="shared" si="400"/>
        <v>314370093</v>
      </c>
      <c r="R673" s="156">
        <f t="shared" si="395"/>
        <v>7767450290.5100002</v>
      </c>
      <c r="S673" s="156">
        <f t="shared" si="400"/>
        <v>87423426</v>
      </c>
      <c r="T673" s="368">
        <f t="shared" si="400"/>
        <v>0</v>
      </c>
      <c r="U673" s="246">
        <v>306109</v>
      </c>
      <c r="V673" s="385" t="s">
        <v>1491</v>
      </c>
      <c r="W673" s="387">
        <v>0</v>
      </c>
      <c r="X673" s="387">
        <v>0</v>
      </c>
      <c r="Y673" s="387">
        <v>0</v>
      </c>
      <c r="Z673" s="387">
        <v>0</v>
      </c>
      <c r="AA673" s="387">
        <v>0</v>
      </c>
      <c r="AB673" s="387">
        <v>418700754</v>
      </c>
      <c r="AC673" s="387">
        <v>418700754</v>
      </c>
      <c r="AD673" s="387">
        <v>30994974</v>
      </c>
      <c r="AE673" s="387">
        <v>387705780</v>
      </c>
      <c r="AF673" s="387">
        <v>138418</v>
      </c>
      <c r="AG673" s="387">
        <v>30856556</v>
      </c>
      <c r="AH673" s="387">
        <v>174336822</v>
      </c>
      <c r="AI673" s="387">
        <v>143341848</v>
      </c>
      <c r="AJ673" s="387">
        <v>244363932</v>
      </c>
      <c r="AK673" s="387">
        <v>0</v>
      </c>
      <c r="AL673" s="278"/>
      <c r="AM673" s="145"/>
      <c r="AN673" s="145"/>
      <c r="AO673" s="145"/>
      <c r="AP673" s="145"/>
      <c r="AQ673"/>
      <c r="AR673" s="318">
        <v>3050159</v>
      </c>
      <c r="AS673" s="323" t="s">
        <v>1816</v>
      </c>
      <c r="AT673" s="333">
        <v>22628659</v>
      </c>
      <c r="AU673"/>
      <c r="AV673" s="281"/>
    </row>
    <row r="674" spans="1:48" s="275" customFormat="1" ht="26.25" x14ac:dyDescent="0.25">
      <c r="A674" s="183">
        <v>30518901</v>
      </c>
      <c r="B674" s="184" t="s">
        <v>1480</v>
      </c>
      <c r="C674" s="145">
        <v>38000000</v>
      </c>
      <c r="D674" s="145"/>
      <c r="E674" s="145"/>
      <c r="F674" s="145"/>
      <c r="G674" s="145">
        <v>1538267319.02</v>
      </c>
      <c r="H674" s="145">
        <f t="shared" si="393"/>
        <v>1538267319.02</v>
      </c>
      <c r="I674" s="145">
        <v>39995923</v>
      </c>
      <c r="J674" s="145">
        <v>39834819</v>
      </c>
      <c r="K674" s="145">
        <f t="shared" si="394"/>
        <v>1498432500.02</v>
      </c>
      <c r="L674" s="145">
        <v>28346146</v>
      </c>
      <c r="M674" s="145">
        <v>28507250</v>
      </c>
      <c r="N674" s="145">
        <f t="shared" si="397"/>
        <v>11327569</v>
      </c>
      <c r="O674" s="145">
        <v>75595923</v>
      </c>
      <c r="P674" s="145">
        <v>75434819</v>
      </c>
      <c r="Q674" s="145">
        <f t="shared" si="398"/>
        <v>35600000</v>
      </c>
      <c r="R674" s="145">
        <f t="shared" si="395"/>
        <v>1462832500.02</v>
      </c>
      <c r="S674" s="145">
        <f t="shared" si="396"/>
        <v>28507250</v>
      </c>
      <c r="T674"/>
      <c r="U674" s="246">
        <v>306110</v>
      </c>
      <c r="V674" s="385" t="s">
        <v>1492</v>
      </c>
      <c r="W674" s="387">
        <v>0</v>
      </c>
      <c r="X674" s="387">
        <v>0</v>
      </c>
      <c r="Y674" s="387">
        <v>0</v>
      </c>
      <c r="Z674" s="387">
        <v>0</v>
      </c>
      <c r="AA674" s="387">
        <v>0</v>
      </c>
      <c r="AB674" s="387">
        <v>139770568</v>
      </c>
      <c r="AC674" s="387">
        <v>139770568</v>
      </c>
      <c r="AD674" s="387">
        <v>96030195</v>
      </c>
      <c r="AE674" s="387">
        <v>43740373</v>
      </c>
      <c r="AF674" s="387">
        <v>3024295</v>
      </c>
      <c r="AG674" s="387">
        <v>93005900</v>
      </c>
      <c r="AH674" s="387">
        <v>96074295</v>
      </c>
      <c r="AI674" s="387">
        <v>44100</v>
      </c>
      <c r="AJ674" s="387">
        <v>43696273</v>
      </c>
      <c r="AK674" s="387">
        <v>0</v>
      </c>
      <c r="AL674" s="278"/>
      <c r="AM674" s="145"/>
      <c r="AN674" s="145"/>
      <c r="AO674" s="145"/>
      <c r="AP674" s="145"/>
      <c r="AQ674"/>
      <c r="AR674" s="318">
        <v>3050160</v>
      </c>
      <c r="AS674" s="323" t="s">
        <v>1817</v>
      </c>
      <c r="AT674" s="333">
        <v>0</v>
      </c>
      <c r="AU674"/>
    </row>
    <row r="675" spans="1:48" s="275" customFormat="1" x14ac:dyDescent="0.25">
      <c r="A675" s="183">
        <v>30518902</v>
      </c>
      <c r="B675" s="184" t="s">
        <v>1481</v>
      </c>
      <c r="C675" s="145">
        <v>226742078</v>
      </c>
      <c r="D675" s="145"/>
      <c r="E675" s="145"/>
      <c r="F675" s="145"/>
      <c r="G675" s="145">
        <v>557710332.54999995</v>
      </c>
      <c r="H675" s="145">
        <f t="shared" si="393"/>
        <v>557710332.54999995</v>
      </c>
      <c r="I675" s="145">
        <v>9956716</v>
      </c>
      <c r="J675" s="145">
        <v>5956716</v>
      </c>
      <c r="K675" s="145">
        <f t="shared" si="394"/>
        <v>551753616.54999995</v>
      </c>
      <c r="L675" s="145">
        <v>1084465</v>
      </c>
      <c r="M675" s="145">
        <v>5084465</v>
      </c>
      <c r="N675" s="145">
        <f t="shared" si="397"/>
        <v>872251</v>
      </c>
      <c r="O675" s="145">
        <v>58119151</v>
      </c>
      <c r="P675" s="145">
        <v>54119151</v>
      </c>
      <c r="Q675" s="145">
        <f t="shared" si="398"/>
        <v>48162435</v>
      </c>
      <c r="R675" s="145">
        <f t="shared" si="395"/>
        <v>503591181.54999995</v>
      </c>
      <c r="S675" s="145">
        <f t="shared" si="396"/>
        <v>5084465</v>
      </c>
      <c r="T675"/>
      <c r="U675" s="246">
        <v>306111</v>
      </c>
      <c r="V675" s="385" t="s">
        <v>1493</v>
      </c>
      <c r="W675" s="387">
        <v>0</v>
      </c>
      <c r="X675" s="387">
        <v>0</v>
      </c>
      <c r="Y675" s="387">
        <v>0</v>
      </c>
      <c r="Z675" s="387">
        <v>0</v>
      </c>
      <c r="AA675" s="387">
        <v>0</v>
      </c>
      <c r="AB675" s="387">
        <v>2250204557</v>
      </c>
      <c r="AC675" s="387">
        <v>2250204557</v>
      </c>
      <c r="AD675" s="387">
        <v>221120000</v>
      </c>
      <c r="AE675" s="387">
        <v>2029084557</v>
      </c>
      <c r="AF675" s="387">
        <v>0</v>
      </c>
      <c r="AG675" s="387">
        <v>221120000</v>
      </c>
      <c r="AH675" s="387">
        <v>381120000</v>
      </c>
      <c r="AI675" s="387">
        <v>160000000</v>
      </c>
      <c r="AJ675" s="387">
        <v>1869084557</v>
      </c>
      <c r="AK675" s="387">
        <v>0</v>
      </c>
      <c r="AL675" s="278"/>
      <c r="AM675" s="145"/>
      <c r="AN675" s="145"/>
      <c r="AO675" s="145"/>
      <c r="AP675" s="145"/>
      <c r="AQ675"/>
      <c r="AR675" s="318">
        <v>3050161</v>
      </c>
      <c r="AS675" s="323" t="s">
        <v>1818</v>
      </c>
      <c r="AT675" s="333">
        <v>557313617</v>
      </c>
      <c r="AU675"/>
    </row>
    <row r="676" spans="1:48" s="275" customFormat="1" ht="26.25" x14ac:dyDescent="0.25">
      <c r="A676" s="183">
        <v>30518903</v>
      </c>
      <c r="B676" s="184" t="s">
        <v>1482</v>
      </c>
      <c r="C676" s="145">
        <v>23967245</v>
      </c>
      <c r="D676" s="145"/>
      <c r="E676" s="145"/>
      <c r="F676" s="145"/>
      <c r="G676" s="145">
        <v>1367905703.4300001</v>
      </c>
      <c r="H676" s="145">
        <f t="shared" si="393"/>
        <v>1367905703.4300001</v>
      </c>
      <c r="I676" s="145">
        <v>10378075</v>
      </c>
      <c r="J676" s="145">
        <v>9869236</v>
      </c>
      <c r="K676" s="145">
        <f t="shared" si="394"/>
        <v>1358036467.4300001</v>
      </c>
      <c r="L676" s="145">
        <v>5068036</v>
      </c>
      <c r="M676" s="145">
        <v>5576875</v>
      </c>
      <c r="N676" s="145">
        <f t="shared" si="397"/>
        <v>4292361</v>
      </c>
      <c r="O676" s="145">
        <v>28885733</v>
      </c>
      <c r="P676" s="145">
        <v>28376894</v>
      </c>
      <c r="Q676" s="145">
        <f t="shared" si="398"/>
        <v>18507658</v>
      </c>
      <c r="R676" s="145">
        <f t="shared" si="395"/>
        <v>1339528809.4300001</v>
      </c>
      <c r="S676" s="145">
        <f t="shared" si="396"/>
        <v>5576875</v>
      </c>
      <c r="T676"/>
      <c r="U676" s="246">
        <v>306113</v>
      </c>
      <c r="V676" s="385" t="s">
        <v>1494</v>
      </c>
      <c r="W676" s="387">
        <v>0</v>
      </c>
      <c r="X676" s="387">
        <v>0</v>
      </c>
      <c r="Y676" s="387">
        <v>0</v>
      </c>
      <c r="Z676" s="387">
        <v>0</v>
      </c>
      <c r="AA676" s="387">
        <v>0</v>
      </c>
      <c r="AB676" s="387">
        <v>18000000</v>
      </c>
      <c r="AC676" s="387">
        <v>18000000</v>
      </c>
      <c r="AD676" s="387">
        <v>0</v>
      </c>
      <c r="AE676" s="387">
        <v>18000000</v>
      </c>
      <c r="AF676" s="387">
        <v>0</v>
      </c>
      <c r="AG676" s="387">
        <v>0</v>
      </c>
      <c r="AH676" s="387">
        <v>0</v>
      </c>
      <c r="AI676" s="387">
        <v>0</v>
      </c>
      <c r="AJ676" s="387">
        <v>18000000</v>
      </c>
      <c r="AK676" s="387">
        <v>0</v>
      </c>
      <c r="AL676" s="278"/>
      <c r="AM676" s="145"/>
      <c r="AN676" s="145"/>
      <c r="AO676" s="145"/>
      <c r="AP676" s="145"/>
      <c r="AQ676"/>
      <c r="AR676" s="318">
        <v>3050162</v>
      </c>
      <c r="AS676" s="323" t="s">
        <v>1819</v>
      </c>
      <c r="AT676" s="333">
        <v>3773489</v>
      </c>
      <c r="AU676"/>
    </row>
    <row r="677" spans="1:48" s="275" customFormat="1" ht="26.25" x14ac:dyDescent="0.25">
      <c r="A677" s="183">
        <v>30518904</v>
      </c>
      <c r="B677" s="184" t="s">
        <v>1483</v>
      </c>
      <c r="C677" s="145">
        <v>0</v>
      </c>
      <c r="D677" s="145"/>
      <c r="E677" s="145"/>
      <c r="F677" s="145"/>
      <c r="G677" s="145">
        <v>430586118.20999998</v>
      </c>
      <c r="H677" s="145">
        <f t="shared" si="393"/>
        <v>430586118.20999998</v>
      </c>
      <c r="I677" s="145">
        <v>0</v>
      </c>
      <c r="J677" s="145">
        <v>0</v>
      </c>
      <c r="K677" s="145">
        <f t="shared" si="394"/>
        <v>430586118.20999998</v>
      </c>
      <c r="L677" s="145">
        <v>0</v>
      </c>
      <c r="M677" s="145">
        <v>0</v>
      </c>
      <c r="N677" s="145">
        <f t="shared" si="397"/>
        <v>0</v>
      </c>
      <c r="O677" s="145">
        <v>0</v>
      </c>
      <c r="P677" s="145">
        <v>0</v>
      </c>
      <c r="Q677" s="145">
        <f t="shared" si="398"/>
        <v>0</v>
      </c>
      <c r="R677" s="145">
        <f t="shared" si="395"/>
        <v>430586118.20999998</v>
      </c>
      <c r="S677" s="145">
        <f t="shared" si="396"/>
        <v>0</v>
      </c>
      <c r="T677"/>
      <c r="U677" s="246">
        <v>306114</v>
      </c>
      <c r="V677" s="385" t="s">
        <v>1495</v>
      </c>
      <c r="W677" s="387">
        <v>0</v>
      </c>
      <c r="X677" s="387">
        <v>0</v>
      </c>
      <c r="Y677" s="387">
        <v>0</v>
      </c>
      <c r="Z677" s="387">
        <v>0</v>
      </c>
      <c r="AA677" s="387">
        <v>0</v>
      </c>
      <c r="AB677" s="387">
        <v>50000000</v>
      </c>
      <c r="AC677" s="387">
        <v>50000000</v>
      </c>
      <c r="AD677" s="387">
        <v>0</v>
      </c>
      <c r="AE677" s="387">
        <v>50000000</v>
      </c>
      <c r="AF677" s="387">
        <v>0</v>
      </c>
      <c r="AG677" s="387">
        <v>0</v>
      </c>
      <c r="AH677" s="387">
        <v>36000000</v>
      </c>
      <c r="AI677" s="387">
        <v>36000000</v>
      </c>
      <c r="AJ677" s="387">
        <v>14000000</v>
      </c>
      <c r="AK677" s="387">
        <v>0</v>
      </c>
      <c r="AL677" s="278"/>
      <c r="AM677" s="145"/>
      <c r="AN677" s="145"/>
      <c r="AO677" s="145"/>
      <c r="AP677" s="145"/>
      <c r="AQ677"/>
      <c r="AR677" s="318">
        <v>3050163</v>
      </c>
      <c r="AS677" s="323" t="s">
        <v>1820</v>
      </c>
      <c r="AT677" s="333">
        <v>9318607</v>
      </c>
      <c r="AU677"/>
    </row>
    <row r="678" spans="1:48" s="275" customFormat="1" ht="26.25" x14ac:dyDescent="0.25">
      <c r="A678" s="183">
        <v>30518905</v>
      </c>
      <c r="B678" s="184" t="s">
        <v>1484</v>
      </c>
      <c r="C678" s="145">
        <v>745830458.49000001</v>
      </c>
      <c r="D678" s="145"/>
      <c r="E678" s="145"/>
      <c r="F678" s="145"/>
      <c r="G678" s="145">
        <v>264529667.38999999</v>
      </c>
      <c r="H678" s="145">
        <f t="shared" si="393"/>
        <v>264529667.38999999</v>
      </c>
      <c r="I678" s="145">
        <v>3220051</v>
      </c>
      <c r="J678" s="145">
        <v>3220051</v>
      </c>
      <c r="K678" s="145">
        <f t="shared" si="394"/>
        <v>261309616.38999999</v>
      </c>
      <c r="L678" s="145">
        <v>1620051</v>
      </c>
      <c r="M678" s="145">
        <v>1620051</v>
      </c>
      <c r="N678" s="145">
        <f t="shared" si="397"/>
        <v>1600000</v>
      </c>
      <c r="O678" s="145">
        <v>215320051</v>
      </c>
      <c r="P678" s="145">
        <v>215320051</v>
      </c>
      <c r="Q678" s="145">
        <f t="shared" si="398"/>
        <v>212100000</v>
      </c>
      <c r="R678" s="145">
        <f t="shared" si="395"/>
        <v>49209616.389999986</v>
      </c>
      <c r="S678" s="145">
        <f t="shared" si="396"/>
        <v>1620051</v>
      </c>
      <c r="T678"/>
      <c r="U678" s="246">
        <v>306115</v>
      </c>
      <c r="V678" s="385" t="s">
        <v>1496</v>
      </c>
      <c r="W678" s="387">
        <v>0</v>
      </c>
      <c r="X678" s="387">
        <v>0</v>
      </c>
      <c r="Y678" s="387">
        <v>0</v>
      </c>
      <c r="Z678" s="387">
        <v>0</v>
      </c>
      <c r="AA678" s="387">
        <v>0</v>
      </c>
      <c r="AB678" s="387">
        <v>70000000</v>
      </c>
      <c r="AC678" s="387">
        <v>70000000</v>
      </c>
      <c r="AD678" s="387">
        <v>0</v>
      </c>
      <c r="AE678" s="387">
        <v>70000000</v>
      </c>
      <c r="AF678" s="387">
        <v>0</v>
      </c>
      <c r="AG678" s="387">
        <v>0</v>
      </c>
      <c r="AH678" s="387">
        <v>0</v>
      </c>
      <c r="AI678" s="387">
        <v>0</v>
      </c>
      <c r="AJ678" s="387">
        <v>70000000</v>
      </c>
      <c r="AK678" s="387">
        <v>0</v>
      </c>
      <c r="AL678" s="278"/>
      <c r="AM678" s="145"/>
      <c r="AN678" s="145"/>
      <c r="AO678" s="145"/>
      <c r="AP678" s="145"/>
      <c r="AQ678"/>
      <c r="AR678" s="318">
        <v>3050164</v>
      </c>
      <c r="AS678" s="323" t="s">
        <v>1821</v>
      </c>
      <c r="AT678" s="333">
        <v>0</v>
      </c>
      <c r="AU678"/>
    </row>
    <row r="679" spans="1:48" s="275" customFormat="1" ht="26.25" x14ac:dyDescent="0.25">
      <c r="A679" s="183">
        <v>30518906</v>
      </c>
      <c r="B679" s="184" t="s">
        <v>1485</v>
      </c>
      <c r="C679" s="145">
        <v>251234845.09999999</v>
      </c>
      <c r="D679" s="145"/>
      <c r="E679" s="145"/>
      <c r="F679" s="145"/>
      <c r="G679" s="145">
        <v>84656450</v>
      </c>
      <c r="H679" s="145">
        <f t="shared" si="393"/>
        <v>84656450</v>
      </c>
      <c r="I679" s="145">
        <v>0</v>
      </c>
      <c r="J679" s="145">
        <v>0</v>
      </c>
      <c r="K679" s="145">
        <f t="shared" si="394"/>
        <v>84656450</v>
      </c>
      <c r="L679" s="145">
        <v>0</v>
      </c>
      <c r="M679" s="145">
        <v>0</v>
      </c>
      <c r="N679" s="145">
        <f t="shared" si="397"/>
        <v>0</v>
      </c>
      <c r="O679" s="145">
        <v>0</v>
      </c>
      <c r="P679" s="145">
        <v>0</v>
      </c>
      <c r="Q679" s="145">
        <f t="shared" si="398"/>
        <v>0</v>
      </c>
      <c r="R679" s="145">
        <f t="shared" si="395"/>
        <v>84656450</v>
      </c>
      <c r="S679" s="145">
        <f t="shared" si="396"/>
        <v>0</v>
      </c>
      <c r="T679"/>
      <c r="U679" s="246">
        <v>306116</v>
      </c>
      <c r="V679" s="385" t="s">
        <v>1917</v>
      </c>
      <c r="W679" s="387">
        <v>0</v>
      </c>
      <c r="X679" s="387">
        <v>0</v>
      </c>
      <c r="Y679" s="387">
        <v>0</v>
      </c>
      <c r="Z679" s="387">
        <v>0</v>
      </c>
      <c r="AA679" s="387">
        <v>0</v>
      </c>
      <c r="AB679" s="387">
        <v>18240000</v>
      </c>
      <c r="AC679" s="387">
        <v>18240000</v>
      </c>
      <c r="AD679" s="387">
        <v>0</v>
      </c>
      <c r="AE679" s="387">
        <v>18240000</v>
      </c>
      <c r="AF679" s="387">
        <v>0</v>
      </c>
      <c r="AG679" s="387">
        <v>0</v>
      </c>
      <c r="AH679" s="387">
        <v>0</v>
      </c>
      <c r="AI679" s="387">
        <v>0</v>
      </c>
      <c r="AJ679" s="387">
        <v>18240000</v>
      </c>
      <c r="AK679" s="387">
        <v>0</v>
      </c>
      <c r="AL679" s="278"/>
      <c r="AM679" s="145"/>
      <c r="AN679" s="145"/>
      <c r="AO679" s="145"/>
      <c r="AP679" s="145"/>
      <c r="AQ679"/>
      <c r="AR679" s="318">
        <v>3050165</v>
      </c>
      <c r="AS679" s="323" t="s">
        <v>1822</v>
      </c>
      <c r="AT679" s="333">
        <v>117747158</v>
      </c>
      <c r="AU679"/>
    </row>
    <row r="680" spans="1:48" s="275" customFormat="1" ht="26.25" x14ac:dyDescent="0.25">
      <c r="A680" s="183">
        <v>30518907</v>
      </c>
      <c r="B680" s="184" t="s">
        <v>1486</v>
      </c>
      <c r="C680" s="145">
        <v>2977395.92</v>
      </c>
      <c r="D680" s="145"/>
      <c r="E680" s="145"/>
      <c r="F680" s="145"/>
      <c r="G680" s="145">
        <v>258849908</v>
      </c>
      <c r="H680" s="145">
        <f t="shared" si="393"/>
        <v>258849908</v>
      </c>
      <c r="I680" s="145">
        <v>21000000</v>
      </c>
      <c r="J680" s="145">
        <v>21000000</v>
      </c>
      <c r="K680" s="145">
        <f t="shared" si="394"/>
        <v>237849908</v>
      </c>
      <c r="L680" s="145">
        <v>12000000</v>
      </c>
      <c r="M680" s="145">
        <v>12000000</v>
      </c>
      <c r="N680" s="145">
        <f t="shared" si="397"/>
        <v>9000000</v>
      </c>
      <c r="O680" s="145">
        <v>21000000</v>
      </c>
      <c r="P680" s="145">
        <v>21000000</v>
      </c>
      <c r="Q680" s="145">
        <f t="shared" si="398"/>
        <v>0</v>
      </c>
      <c r="R680" s="145">
        <f t="shared" si="395"/>
        <v>237849908</v>
      </c>
      <c r="S680" s="145">
        <f t="shared" si="396"/>
        <v>12000000</v>
      </c>
      <c r="T680"/>
      <c r="U680" s="246">
        <v>306117</v>
      </c>
      <c r="V680" s="385" t="s">
        <v>1918</v>
      </c>
      <c r="W680" s="387">
        <v>0</v>
      </c>
      <c r="X680" s="387">
        <v>0</v>
      </c>
      <c r="Y680" s="387">
        <v>0</v>
      </c>
      <c r="Z680" s="387">
        <v>0</v>
      </c>
      <c r="AA680" s="387">
        <v>0</v>
      </c>
      <c r="AB680" s="387">
        <v>47000000</v>
      </c>
      <c r="AC680" s="387">
        <v>47000000</v>
      </c>
      <c r="AD680" s="387">
        <v>2000000</v>
      </c>
      <c r="AE680" s="387">
        <v>45000000</v>
      </c>
      <c r="AF680" s="387">
        <v>0</v>
      </c>
      <c r="AG680" s="387">
        <v>2000000</v>
      </c>
      <c r="AH680" s="387">
        <v>9050000</v>
      </c>
      <c r="AI680" s="387">
        <v>7050000</v>
      </c>
      <c r="AJ680" s="387">
        <v>37950000</v>
      </c>
      <c r="AK680" s="387">
        <v>0</v>
      </c>
      <c r="AL680" s="278"/>
      <c r="AM680" s="145"/>
      <c r="AN680" s="145"/>
      <c r="AO680" s="145"/>
      <c r="AP680" s="145"/>
      <c r="AQ680"/>
      <c r="AR680" s="318">
        <v>3050166</v>
      </c>
      <c r="AS680" s="323" t="s">
        <v>1823</v>
      </c>
      <c r="AT680" s="333">
        <v>8349732</v>
      </c>
      <c r="AU680"/>
    </row>
    <row r="681" spans="1:48" s="275" customFormat="1" x14ac:dyDescent="0.25">
      <c r="A681" s="183">
        <v>30518908</v>
      </c>
      <c r="B681" s="184" t="s">
        <v>1487</v>
      </c>
      <c r="C681" s="145">
        <v>291529067.10000002</v>
      </c>
      <c r="D681" s="145"/>
      <c r="E681" s="145"/>
      <c r="F681" s="145"/>
      <c r="G681" s="145">
        <v>173494894.88999999</v>
      </c>
      <c r="H681" s="145">
        <f t="shared" si="393"/>
        <v>173494894.88999999</v>
      </c>
      <c r="I681" s="145">
        <v>0</v>
      </c>
      <c r="J681" s="145">
        <v>0</v>
      </c>
      <c r="K681" s="145">
        <f t="shared" si="394"/>
        <v>173494894.88999999</v>
      </c>
      <c r="L681" s="145">
        <v>0</v>
      </c>
      <c r="M681" s="145">
        <v>0</v>
      </c>
      <c r="N681" s="145">
        <f t="shared" si="397"/>
        <v>0</v>
      </c>
      <c r="O681" s="145">
        <v>0</v>
      </c>
      <c r="P681" s="145">
        <v>0</v>
      </c>
      <c r="Q681" s="145">
        <f t="shared" si="398"/>
        <v>0</v>
      </c>
      <c r="R681" s="145">
        <f t="shared" si="395"/>
        <v>173494894.88999999</v>
      </c>
      <c r="S681" s="145">
        <f t="shared" si="396"/>
        <v>0</v>
      </c>
      <c r="T681"/>
      <c r="U681" s="246">
        <v>306118</v>
      </c>
      <c r="V681" s="385" t="s">
        <v>1919</v>
      </c>
      <c r="W681" s="387">
        <v>0</v>
      </c>
      <c r="X681" s="387">
        <v>0</v>
      </c>
      <c r="Y681" s="387">
        <v>0</v>
      </c>
      <c r="Z681" s="387">
        <v>0</v>
      </c>
      <c r="AA681" s="387">
        <v>0</v>
      </c>
      <c r="AB681" s="387">
        <v>371000000</v>
      </c>
      <c r="AC681" s="387">
        <v>371000000</v>
      </c>
      <c r="AD681" s="387">
        <v>0</v>
      </c>
      <c r="AE681" s="387">
        <v>371000000</v>
      </c>
      <c r="AF681" s="387">
        <v>0</v>
      </c>
      <c r="AG681" s="387">
        <v>0</v>
      </c>
      <c r="AH681" s="387">
        <v>0</v>
      </c>
      <c r="AI681" s="387">
        <v>0</v>
      </c>
      <c r="AJ681" s="387">
        <v>371000000</v>
      </c>
      <c r="AK681" s="387">
        <v>0</v>
      </c>
      <c r="AL681" s="278"/>
      <c r="AM681" s="145"/>
      <c r="AN681" s="145"/>
      <c r="AO681" s="145"/>
      <c r="AP681" s="145"/>
      <c r="AQ681"/>
      <c r="AR681" s="318">
        <v>3050167</v>
      </c>
      <c r="AS681" s="323" t="s">
        <v>1824</v>
      </c>
      <c r="AT681" s="333">
        <v>36815201</v>
      </c>
      <c r="AU681"/>
    </row>
    <row r="682" spans="1:48" s="275" customFormat="1" ht="26.25" x14ac:dyDescent="0.25">
      <c r="A682" s="183">
        <v>30518909</v>
      </c>
      <c r="B682" s="184" t="s">
        <v>1488</v>
      </c>
      <c r="C682" s="145">
        <v>232353894.25999999</v>
      </c>
      <c r="D682" s="145"/>
      <c r="E682" s="145"/>
      <c r="F682" s="145"/>
      <c r="G682" s="145">
        <v>347547158.44</v>
      </c>
      <c r="H682" s="145">
        <f t="shared" si="393"/>
        <v>347547158.44</v>
      </c>
      <c r="I682" s="145">
        <v>26569881</v>
      </c>
      <c r="J682" s="145">
        <v>26569881</v>
      </c>
      <c r="K682" s="145">
        <f t="shared" si="394"/>
        <v>320977277.44</v>
      </c>
      <c r="L682" s="145">
        <v>4301545</v>
      </c>
      <c r="M682" s="145">
        <v>4301545</v>
      </c>
      <c r="N682" s="145">
        <f t="shared" si="397"/>
        <v>22268336</v>
      </c>
      <c r="O682" s="145">
        <v>26569881</v>
      </c>
      <c r="P682" s="145">
        <v>26569881</v>
      </c>
      <c r="Q682" s="145">
        <f t="shared" si="398"/>
        <v>0</v>
      </c>
      <c r="R682" s="145">
        <f t="shared" si="395"/>
        <v>320977277.44</v>
      </c>
      <c r="S682" s="145">
        <f t="shared" si="396"/>
        <v>4301545</v>
      </c>
      <c r="T682"/>
      <c r="U682" s="246">
        <v>306119</v>
      </c>
      <c r="V682" s="385" t="s">
        <v>1920</v>
      </c>
      <c r="W682" s="387">
        <v>0</v>
      </c>
      <c r="X682" s="387">
        <v>0</v>
      </c>
      <c r="Y682" s="387">
        <v>0</v>
      </c>
      <c r="Z682" s="387">
        <v>0</v>
      </c>
      <c r="AA682" s="387">
        <v>0</v>
      </c>
      <c r="AB682" s="387">
        <v>137000000</v>
      </c>
      <c r="AC682" s="387">
        <v>137000000</v>
      </c>
      <c r="AD682" s="387">
        <v>63700000</v>
      </c>
      <c r="AE682" s="387">
        <v>73300000</v>
      </c>
      <c r="AF682" s="387">
        <v>0</v>
      </c>
      <c r="AG682" s="387">
        <v>63700000</v>
      </c>
      <c r="AH682" s="387">
        <v>93851375</v>
      </c>
      <c r="AI682" s="387">
        <v>30151375</v>
      </c>
      <c r="AJ682" s="387">
        <v>43148625</v>
      </c>
      <c r="AK682" s="387">
        <v>0</v>
      </c>
      <c r="AL682" s="278"/>
      <c r="AM682" s="145"/>
      <c r="AN682" s="145"/>
      <c r="AO682" s="145"/>
      <c r="AP682" s="145"/>
      <c r="AQ682"/>
      <c r="AR682" s="318">
        <v>3050168</v>
      </c>
      <c r="AS682" s="323" t="s">
        <v>1825</v>
      </c>
      <c r="AT682" s="333">
        <v>55515435.939999998</v>
      </c>
      <c r="AU682"/>
    </row>
    <row r="683" spans="1:48" s="275" customFormat="1" x14ac:dyDescent="0.25">
      <c r="A683" s="183">
        <v>30518910</v>
      </c>
      <c r="B683" s="184" t="s">
        <v>874</v>
      </c>
      <c r="C683" s="145">
        <v>256955975</v>
      </c>
      <c r="D683" s="145"/>
      <c r="E683" s="145"/>
      <c r="F683" s="145"/>
      <c r="G683" s="145">
        <v>513084246.94</v>
      </c>
      <c r="H683" s="145">
        <f t="shared" si="393"/>
        <v>513084246.94</v>
      </c>
      <c r="I683" s="145">
        <v>0</v>
      </c>
      <c r="J683" s="145">
        <v>0</v>
      </c>
      <c r="K683" s="145">
        <f t="shared" si="394"/>
        <v>513084246.94</v>
      </c>
      <c r="L683" s="145">
        <v>0</v>
      </c>
      <c r="M683" s="145">
        <v>0</v>
      </c>
      <c r="N683" s="145">
        <f t="shared" si="397"/>
        <v>0</v>
      </c>
      <c r="O683" s="145">
        <v>0</v>
      </c>
      <c r="P683" s="145">
        <v>0</v>
      </c>
      <c r="Q683" s="145">
        <f t="shared" si="398"/>
        <v>0</v>
      </c>
      <c r="R683" s="145">
        <f t="shared" si="395"/>
        <v>513084246.94</v>
      </c>
      <c r="S683" s="145">
        <f t="shared" si="396"/>
        <v>0</v>
      </c>
      <c r="T683"/>
      <c r="U683" s="246">
        <v>306120</v>
      </c>
      <c r="V683" s="385" t="s">
        <v>1921</v>
      </c>
      <c r="W683" s="387">
        <v>0</v>
      </c>
      <c r="X683" s="387">
        <v>3712856579.6399999</v>
      </c>
      <c r="Y683" s="387">
        <v>0</v>
      </c>
      <c r="Z683" s="387">
        <v>0</v>
      </c>
      <c r="AA683" s="387">
        <v>0</v>
      </c>
      <c r="AB683" s="387">
        <v>0</v>
      </c>
      <c r="AC683" s="387">
        <v>3712856579.6399999</v>
      </c>
      <c r="AD683" s="387">
        <v>658718931</v>
      </c>
      <c r="AE683" s="387">
        <v>3054137648.6399999</v>
      </c>
      <c r="AF683" s="387">
        <v>208794369</v>
      </c>
      <c r="AG683" s="387">
        <v>452181908</v>
      </c>
      <c r="AH683" s="387">
        <v>697138931</v>
      </c>
      <c r="AI683" s="387">
        <v>38420000</v>
      </c>
      <c r="AJ683" s="387">
        <v>3015717648.6399999</v>
      </c>
      <c r="AK683" s="387">
        <v>0</v>
      </c>
      <c r="AL683" s="278"/>
      <c r="AM683" s="145"/>
      <c r="AN683" s="145"/>
      <c r="AO683" s="145"/>
      <c r="AP683" s="145"/>
      <c r="AQ683"/>
      <c r="AR683" s="318">
        <v>3050169</v>
      </c>
      <c r="AS683" s="323" t="s">
        <v>1826</v>
      </c>
      <c r="AT683" s="333">
        <v>10726840</v>
      </c>
      <c r="AU683"/>
    </row>
    <row r="684" spans="1:48" s="275" customFormat="1" ht="26.25" x14ac:dyDescent="0.25">
      <c r="A684" s="183">
        <v>30518911</v>
      </c>
      <c r="B684" s="184" t="s">
        <v>1489</v>
      </c>
      <c r="C684" s="145">
        <v>84831999.790000007</v>
      </c>
      <c r="D684" s="145"/>
      <c r="E684" s="145"/>
      <c r="F684" s="145"/>
      <c r="G684" s="145">
        <v>2037445750</v>
      </c>
      <c r="H684" s="145">
        <f t="shared" si="393"/>
        <v>2037445750</v>
      </c>
      <c r="I684" s="145">
        <v>11001634</v>
      </c>
      <c r="J684" s="145">
        <v>11001634</v>
      </c>
      <c r="K684" s="145">
        <f t="shared" si="394"/>
        <v>2026444116</v>
      </c>
      <c r="L684" s="145">
        <v>10600604</v>
      </c>
      <c r="M684" s="145">
        <v>10600604</v>
      </c>
      <c r="N684" s="145">
        <f t="shared" si="397"/>
        <v>401030</v>
      </c>
      <c r="O684" s="145">
        <v>11001634</v>
      </c>
      <c r="P684" s="145">
        <v>11001634</v>
      </c>
      <c r="Q684" s="145">
        <f t="shared" si="398"/>
        <v>0</v>
      </c>
      <c r="R684" s="145">
        <f t="shared" si="395"/>
        <v>2026444116</v>
      </c>
      <c r="S684" s="145">
        <f t="shared" si="396"/>
        <v>10600604</v>
      </c>
      <c r="T684"/>
      <c r="U684" s="246">
        <v>306121</v>
      </c>
      <c r="V684" s="385" t="s">
        <v>1922</v>
      </c>
      <c r="W684" s="387">
        <v>0</v>
      </c>
      <c r="X684" s="387">
        <v>805176792</v>
      </c>
      <c r="Y684" s="387">
        <v>0</v>
      </c>
      <c r="Z684" s="387">
        <v>0</v>
      </c>
      <c r="AA684" s="387">
        <v>0</v>
      </c>
      <c r="AB684" s="387">
        <v>0</v>
      </c>
      <c r="AC684" s="387">
        <v>805176792</v>
      </c>
      <c r="AD684" s="387">
        <v>6002220</v>
      </c>
      <c r="AE684" s="387">
        <v>799174572</v>
      </c>
      <c r="AF684" s="387">
        <v>6002220</v>
      </c>
      <c r="AG684" s="387">
        <v>0</v>
      </c>
      <c r="AH684" s="387">
        <v>41002220</v>
      </c>
      <c r="AI684" s="387">
        <v>35000000</v>
      </c>
      <c r="AJ684" s="387">
        <v>764174572</v>
      </c>
      <c r="AK684" s="387">
        <v>0</v>
      </c>
      <c r="AL684" s="278"/>
      <c r="AM684" s="145"/>
      <c r="AN684" s="145"/>
      <c r="AO684" s="145"/>
      <c r="AP684" s="145"/>
      <c r="AQ684" s="181"/>
      <c r="AR684" s="318">
        <v>3050170</v>
      </c>
      <c r="AS684" s="323" t="s">
        <v>1827</v>
      </c>
      <c r="AT684" s="333">
        <v>12090418</v>
      </c>
      <c r="AU684"/>
    </row>
    <row r="685" spans="1:48" s="275" customFormat="1" ht="26.25" x14ac:dyDescent="0.25">
      <c r="A685" s="183">
        <v>30518912</v>
      </c>
      <c r="B685" s="184" t="s">
        <v>1490</v>
      </c>
      <c r="C685" s="145">
        <v>233881947.88999999</v>
      </c>
      <c r="D685" s="145"/>
      <c r="E685" s="145"/>
      <c r="F685" s="145"/>
      <c r="G685" s="145">
        <v>646852006.63999999</v>
      </c>
      <c r="H685" s="145">
        <f t="shared" si="393"/>
        <v>646852006.63999999</v>
      </c>
      <c r="I685" s="145">
        <v>21656835</v>
      </c>
      <c r="J685" s="145">
        <v>21656835</v>
      </c>
      <c r="K685" s="145">
        <f t="shared" si="394"/>
        <v>625195171.63999999</v>
      </c>
      <c r="L685" s="145">
        <v>19732636</v>
      </c>
      <c r="M685" s="145">
        <v>19732636</v>
      </c>
      <c r="N685" s="145">
        <f t="shared" si="397"/>
        <v>1924199</v>
      </c>
      <c r="O685" s="145">
        <v>21656835</v>
      </c>
      <c r="P685" s="145">
        <v>21656835</v>
      </c>
      <c r="Q685" s="145">
        <f t="shared" si="398"/>
        <v>0</v>
      </c>
      <c r="R685" s="145">
        <f t="shared" si="395"/>
        <v>625195171.63999999</v>
      </c>
      <c r="S685" s="145">
        <f t="shared" si="396"/>
        <v>19732636</v>
      </c>
      <c r="T685"/>
      <c r="U685" s="246">
        <v>306122</v>
      </c>
      <c r="V685" s="385" t="s">
        <v>1923</v>
      </c>
      <c r="W685" s="387">
        <v>0</v>
      </c>
      <c r="X685" s="387">
        <v>805176792</v>
      </c>
      <c r="Y685" s="387">
        <v>0</v>
      </c>
      <c r="Z685" s="387">
        <v>0</v>
      </c>
      <c r="AA685" s="387">
        <v>0</v>
      </c>
      <c r="AB685" s="387">
        <v>0</v>
      </c>
      <c r="AC685" s="387">
        <v>805176792</v>
      </c>
      <c r="AD685" s="387">
        <v>6002220</v>
      </c>
      <c r="AE685" s="387">
        <v>799174572</v>
      </c>
      <c r="AF685" s="387">
        <v>6002220</v>
      </c>
      <c r="AG685" s="387">
        <v>0</v>
      </c>
      <c r="AH685" s="387">
        <v>41002220</v>
      </c>
      <c r="AI685" s="387">
        <v>35000000</v>
      </c>
      <c r="AJ685" s="387">
        <v>764174572</v>
      </c>
      <c r="AK685" s="387">
        <v>0</v>
      </c>
      <c r="AL685" s="278"/>
      <c r="AM685" s="145"/>
      <c r="AN685" s="145"/>
      <c r="AO685" s="145"/>
      <c r="AP685" s="145"/>
      <c r="AQ685"/>
      <c r="AR685" s="318">
        <v>3050171</v>
      </c>
      <c r="AS685" s="323" t="s">
        <v>1828</v>
      </c>
      <c r="AT685" s="333">
        <v>0</v>
      </c>
      <c r="AU685"/>
    </row>
    <row r="686" spans="1:48" s="275" customFormat="1" x14ac:dyDescent="0.25">
      <c r="A686" s="183"/>
      <c r="B686" s="184"/>
      <c r="C686" s="145">
        <v>40299053</v>
      </c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281"/>
      <c r="U686" s="246">
        <v>306123</v>
      </c>
      <c r="V686" s="385" t="s">
        <v>1908</v>
      </c>
      <c r="W686" s="387">
        <v>0</v>
      </c>
      <c r="X686" s="387">
        <v>273200000</v>
      </c>
      <c r="Y686" s="387">
        <v>0</v>
      </c>
      <c r="Z686" s="387">
        <v>0</v>
      </c>
      <c r="AA686" s="387">
        <v>0</v>
      </c>
      <c r="AB686" s="387">
        <v>0</v>
      </c>
      <c r="AC686" s="387">
        <v>273200000</v>
      </c>
      <c r="AD686" s="387">
        <v>0</v>
      </c>
      <c r="AE686" s="387">
        <v>273200000</v>
      </c>
      <c r="AF686" s="387">
        <v>0</v>
      </c>
      <c r="AG686" s="387">
        <v>0</v>
      </c>
      <c r="AH686" s="387">
        <v>0</v>
      </c>
      <c r="AI686" s="387">
        <v>0</v>
      </c>
      <c r="AJ686" s="387">
        <v>273200000</v>
      </c>
      <c r="AK686" s="387">
        <v>0</v>
      </c>
      <c r="AL686" s="278"/>
      <c r="AM686" s="145"/>
      <c r="AN686" s="145"/>
      <c r="AO686" s="145"/>
      <c r="AP686" s="145"/>
      <c r="AQ686"/>
      <c r="AR686" s="318">
        <v>3050172</v>
      </c>
      <c r="AS686" s="323" t="s">
        <v>1829</v>
      </c>
      <c r="AT686" s="333">
        <v>17492987</v>
      </c>
      <c r="AU686"/>
    </row>
    <row r="687" spans="1:48" s="275" customFormat="1" x14ac:dyDescent="0.25">
      <c r="A687" s="183"/>
      <c r="B687" s="184"/>
      <c r="C687" s="145">
        <v>62945233.890000001</v>
      </c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281"/>
      <c r="U687" s="246">
        <v>310</v>
      </c>
      <c r="V687" s="385" t="s">
        <v>1507</v>
      </c>
      <c r="W687" s="387">
        <v>0</v>
      </c>
      <c r="X687" s="387">
        <v>50000000</v>
      </c>
      <c r="Y687" s="387">
        <v>0</v>
      </c>
      <c r="Z687" s="387">
        <v>0</v>
      </c>
      <c r="AA687" s="387">
        <v>0</v>
      </c>
      <c r="AB687" s="387">
        <v>0</v>
      </c>
      <c r="AC687" s="387">
        <v>50000000</v>
      </c>
      <c r="AD687" s="387">
        <v>0</v>
      </c>
      <c r="AE687" s="387">
        <v>50000000</v>
      </c>
      <c r="AF687" s="387">
        <v>0</v>
      </c>
      <c r="AG687" s="387">
        <v>0</v>
      </c>
      <c r="AH687" s="387">
        <v>0</v>
      </c>
      <c r="AI687" s="387">
        <v>0</v>
      </c>
      <c r="AJ687" s="387">
        <v>50000000</v>
      </c>
      <c r="AK687" s="387">
        <v>0</v>
      </c>
      <c r="AL687" s="278"/>
      <c r="AM687" s="145"/>
      <c r="AN687" s="145"/>
      <c r="AO687" s="145"/>
      <c r="AP687" s="145"/>
      <c r="AQ687"/>
      <c r="AR687" s="318">
        <v>3050173</v>
      </c>
      <c r="AS687" s="323" t="s">
        <v>1830</v>
      </c>
      <c r="AT687" s="333">
        <v>50000000</v>
      </c>
      <c r="AU687"/>
    </row>
    <row r="688" spans="1:48" s="275" customFormat="1" x14ac:dyDescent="0.25">
      <c r="A688" s="183"/>
      <c r="B688" s="184"/>
      <c r="C688" s="145">
        <v>50011496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281"/>
      <c r="U688" s="246">
        <v>31001</v>
      </c>
      <c r="V688" s="385" t="s">
        <v>1508</v>
      </c>
      <c r="W688" s="387">
        <v>0</v>
      </c>
      <c r="X688" s="387">
        <v>25000000</v>
      </c>
      <c r="Y688" s="387">
        <v>0</v>
      </c>
      <c r="Z688" s="387">
        <v>0</v>
      </c>
      <c r="AA688" s="387">
        <v>0</v>
      </c>
      <c r="AB688" s="387">
        <v>0</v>
      </c>
      <c r="AC688" s="387">
        <v>25000000</v>
      </c>
      <c r="AD688" s="387">
        <v>0</v>
      </c>
      <c r="AE688" s="387">
        <v>25000000</v>
      </c>
      <c r="AF688" s="387">
        <v>0</v>
      </c>
      <c r="AG688" s="387">
        <v>0</v>
      </c>
      <c r="AH688" s="387">
        <v>0</v>
      </c>
      <c r="AI688" s="387">
        <v>0</v>
      </c>
      <c r="AJ688" s="387">
        <v>25000000</v>
      </c>
      <c r="AK688" s="387">
        <v>0</v>
      </c>
      <c r="AL688" s="278"/>
      <c r="AM688" s="145"/>
      <c r="AN688" s="145"/>
      <c r="AO688" s="145"/>
      <c r="AP688" s="145"/>
      <c r="AQ688"/>
      <c r="AR688" s="318">
        <v>3050174</v>
      </c>
      <c r="AS688" s="323" t="s">
        <v>1831</v>
      </c>
      <c r="AT688" s="333">
        <v>8128185</v>
      </c>
      <c r="AU688"/>
    </row>
    <row r="689" spans="1:47" s="275" customFormat="1" x14ac:dyDescent="0.25">
      <c r="A689" s="183"/>
      <c r="B689" s="184"/>
      <c r="C689" s="145">
        <v>196438047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281"/>
      <c r="U689" s="246">
        <v>310011</v>
      </c>
      <c r="V689" s="385" t="s">
        <v>1509</v>
      </c>
      <c r="W689" s="387">
        <v>0</v>
      </c>
      <c r="X689" s="387">
        <v>198200000</v>
      </c>
      <c r="Y689" s="387">
        <v>0</v>
      </c>
      <c r="Z689" s="387">
        <v>0</v>
      </c>
      <c r="AA689" s="387">
        <v>0</v>
      </c>
      <c r="AB689" s="387">
        <v>0</v>
      </c>
      <c r="AC689" s="387">
        <v>198200000</v>
      </c>
      <c r="AD689" s="387">
        <v>0</v>
      </c>
      <c r="AE689" s="387">
        <v>198200000</v>
      </c>
      <c r="AF689" s="387">
        <v>0</v>
      </c>
      <c r="AG689" s="387">
        <v>0</v>
      </c>
      <c r="AH689" s="387">
        <v>0</v>
      </c>
      <c r="AI689" s="387">
        <v>0</v>
      </c>
      <c r="AJ689" s="387">
        <v>198200000</v>
      </c>
      <c r="AK689" s="387">
        <v>0</v>
      </c>
      <c r="AL689" s="278"/>
      <c r="AM689" s="145"/>
      <c r="AN689" s="145"/>
      <c r="AO689" s="145"/>
      <c r="AP689" s="145"/>
      <c r="AQ689"/>
      <c r="AR689" s="318">
        <v>3050175</v>
      </c>
      <c r="AS689" s="323" t="s">
        <v>1832</v>
      </c>
      <c r="AT689" s="333">
        <v>20381556</v>
      </c>
      <c r="AU689"/>
    </row>
    <row r="690" spans="1:47" s="275" customFormat="1" x14ac:dyDescent="0.25">
      <c r="A690" s="183"/>
      <c r="B690" s="184"/>
      <c r="C690" s="145">
        <v>1064803896.99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281"/>
      <c r="U690" s="246">
        <v>31001101</v>
      </c>
      <c r="V690" s="385" t="s">
        <v>1510</v>
      </c>
      <c r="W690" s="387">
        <v>0</v>
      </c>
      <c r="X690" s="387">
        <v>180000000</v>
      </c>
      <c r="Y690" s="387">
        <v>0</v>
      </c>
      <c r="Z690" s="387">
        <v>0</v>
      </c>
      <c r="AA690" s="387">
        <v>0</v>
      </c>
      <c r="AB690" s="387">
        <v>0</v>
      </c>
      <c r="AC690" s="387">
        <v>180000000</v>
      </c>
      <c r="AD690" s="387">
        <v>0</v>
      </c>
      <c r="AE690" s="387">
        <v>180000000</v>
      </c>
      <c r="AF690" s="387">
        <v>0</v>
      </c>
      <c r="AG690" s="387">
        <v>0</v>
      </c>
      <c r="AH690" s="387">
        <v>0</v>
      </c>
      <c r="AI690" s="387">
        <v>0</v>
      </c>
      <c r="AJ690" s="387">
        <v>180000000</v>
      </c>
      <c r="AK690" s="387">
        <v>0</v>
      </c>
      <c r="AL690" s="278"/>
      <c r="AM690" s="145"/>
      <c r="AN690" s="145"/>
      <c r="AO690" s="145"/>
      <c r="AP690" s="145"/>
      <c r="AQ690"/>
      <c r="AR690" s="318">
        <v>3050176</v>
      </c>
      <c r="AS690" s="323" t="s">
        <v>1833</v>
      </c>
      <c r="AT690" s="333">
        <v>10189188</v>
      </c>
      <c r="AU690"/>
    </row>
    <row r="691" spans="1:47" s="275" customFormat="1" x14ac:dyDescent="0.25">
      <c r="A691" s="249">
        <v>306</v>
      </c>
      <c r="B691" s="250" t="s">
        <v>1313</v>
      </c>
      <c r="C691" s="156">
        <v>10227190044.75</v>
      </c>
      <c r="D691" s="156">
        <f>+D692</f>
        <v>0</v>
      </c>
      <c r="E691" s="156">
        <f t="shared" ref="E691:AO725" si="401">+E692</f>
        <v>0</v>
      </c>
      <c r="F691" s="156">
        <f t="shared" si="401"/>
        <v>0</v>
      </c>
      <c r="G691" s="156">
        <f t="shared" si="401"/>
        <v>4497785476.9200001</v>
      </c>
      <c r="H691" s="156">
        <f t="shared" si="393"/>
        <v>4497785476.9200001</v>
      </c>
      <c r="I691" s="156">
        <f t="shared" si="401"/>
        <v>503124290</v>
      </c>
      <c r="J691" s="156">
        <f t="shared" si="401"/>
        <v>751875213</v>
      </c>
      <c r="K691" s="156">
        <f t="shared" si="394"/>
        <v>3745910263.9200001</v>
      </c>
      <c r="L691" s="156">
        <f t="shared" si="401"/>
        <v>115024757</v>
      </c>
      <c r="M691" s="156">
        <f t="shared" si="401"/>
        <v>195042355</v>
      </c>
      <c r="N691" s="156">
        <f t="shared" si="397"/>
        <v>556832858</v>
      </c>
      <c r="O691" s="156">
        <f t="shared" si="401"/>
        <v>701677917</v>
      </c>
      <c r="P691" s="156">
        <f t="shared" si="401"/>
        <v>1250844497</v>
      </c>
      <c r="Q691" s="156">
        <f t="shared" si="401"/>
        <v>498969284</v>
      </c>
      <c r="R691" s="156">
        <f t="shared" si="395"/>
        <v>3246940979.9200001</v>
      </c>
      <c r="S691" s="156">
        <f t="shared" si="401"/>
        <v>195042355</v>
      </c>
      <c r="T691" s="368">
        <f t="shared" si="401"/>
        <v>0</v>
      </c>
      <c r="U691" s="246">
        <v>3100110101</v>
      </c>
      <c r="V691" s="385" t="s">
        <v>1511</v>
      </c>
      <c r="W691" s="387">
        <v>0</v>
      </c>
      <c r="X691" s="387">
        <v>5000000</v>
      </c>
      <c r="Y691" s="387">
        <v>0</v>
      </c>
      <c r="Z691" s="387">
        <v>0</v>
      </c>
      <c r="AA691" s="387">
        <v>0</v>
      </c>
      <c r="AB691" s="387">
        <v>0</v>
      </c>
      <c r="AC691" s="387">
        <v>5000000</v>
      </c>
      <c r="AD691" s="387">
        <v>0</v>
      </c>
      <c r="AE691" s="387">
        <v>5000000</v>
      </c>
      <c r="AF691" s="387">
        <v>0</v>
      </c>
      <c r="AG691" s="387">
        <v>0</v>
      </c>
      <c r="AH691" s="387">
        <v>0</v>
      </c>
      <c r="AI691" s="387">
        <v>0</v>
      </c>
      <c r="AJ691" s="387">
        <v>5000000</v>
      </c>
      <c r="AK691" s="387">
        <v>0</v>
      </c>
      <c r="AL691" s="278"/>
      <c r="AM691" s="145"/>
      <c r="AN691" s="145"/>
      <c r="AO691" s="145"/>
      <c r="AP691" s="145"/>
      <c r="AQ691"/>
      <c r="AR691" s="318">
        <v>3050177</v>
      </c>
      <c r="AS691" s="323" t="s">
        <v>1834</v>
      </c>
      <c r="AT691" s="333">
        <v>1023800</v>
      </c>
      <c r="AU691"/>
    </row>
    <row r="692" spans="1:47" s="275" customFormat="1" ht="26.25" x14ac:dyDescent="0.25">
      <c r="A692" s="249">
        <v>3061</v>
      </c>
      <c r="B692" s="250" t="s">
        <v>1313</v>
      </c>
      <c r="C692" s="156">
        <v>10227190044.75</v>
      </c>
      <c r="D692" s="156">
        <f>SUM(D693:D703)</f>
        <v>0</v>
      </c>
      <c r="E692" s="156">
        <f t="shared" ref="E692:AO726" si="402">SUM(E693:E703)</f>
        <v>0</v>
      </c>
      <c r="F692" s="156">
        <f t="shared" si="402"/>
        <v>0</v>
      </c>
      <c r="G692" s="156">
        <f t="shared" si="402"/>
        <v>4497785476.9200001</v>
      </c>
      <c r="H692" s="156">
        <f t="shared" si="393"/>
        <v>4497785476.9200001</v>
      </c>
      <c r="I692" s="156">
        <f t="shared" si="402"/>
        <v>503124290</v>
      </c>
      <c r="J692" s="156">
        <f t="shared" si="402"/>
        <v>751875213</v>
      </c>
      <c r="K692" s="156">
        <f t="shared" si="394"/>
        <v>3745910263.9200001</v>
      </c>
      <c r="L692" s="156">
        <f t="shared" si="402"/>
        <v>115024757</v>
      </c>
      <c r="M692" s="156">
        <f t="shared" si="402"/>
        <v>195042355</v>
      </c>
      <c r="N692" s="156">
        <f t="shared" si="397"/>
        <v>556832858</v>
      </c>
      <c r="O692" s="156">
        <f t="shared" si="402"/>
        <v>701677917</v>
      </c>
      <c r="P692" s="156">
        <f t="shared" si="402"/>
        <v>1250844497</v>
      </c>
      <c r="Q692" s="156">
        <f t="shared" si="402"/>
        <v>498969284</v>
      </c>
      <c r="R692" s="156">
        <f t="shared" si="395"/>
        <v>3246940979.9200001</v>
      </c>
      <c r="S692" s="156">
        <f t="shared" si="402"/>
        <v>195042355</v>
      </c>
      <c r="T692" s="368">
        <f t="shared" si="402"/>
        <v>0</v>
      </c>
      <c r="U692" s="246">
        <v>3100110102</v>
      </c>
      <c r="V692" s="385" t="s">
        <v>1512</v>
      </c>
      <c r="W692" s="387">
        <v>0</v>
      </c>
      <c r="X692" s="387">
        <v>181652464</v>
      </c>
      <c r="Y692" s="387">
        <v>0</v>
      </c>
      <c r="Z692" s="387">
        <v>0</v>
      </c>
      <c r="AA692" s="387">
        <v>0</v>
      </c>
      <c r="AB692" s="387">
        <v>0</v>
      </c>
      <c r="AC692" s="387">
        <v>181652464</v>
      </c>
      <c r="AD692" s="387">
        <v>6002220</v>
      </c>
      <c r="AE692" s="387">
        <v>175650244</v>
      </c>
      <c r="AF692" s="387">
        <v>6002220</v>
      </c>
      <c r="AG692" s="387">
        <v>0</v>
      </c>
      <c r="AH692" s="387">
        <v>31002220</v>
      </c>
      <c r="AI692" s="387">
        <v>25000000</v>
      </c>
      <c r="AJ692" s="387">
        <v>150650244</v>
      </c>
      <c r="AK692" s="387">
        <v>0</v>
      </c>
      <c r="AL692" s="156"/>
      <c r="AM692" s="156">
        <f t="shared" si="399"/>
        <v>0</v>
      </c>
      <c r="AN692" s="156">
        <f t="shared" si="399"/>
        <v>0</v>
      </c>
      <c r="AO692" s="156">
        <f t="shared" si="399"/>
        <v>0</v>
      </c>
      <c r="AP692" s="156"/>
      <c r="AQ692" s="251"/>
      <c r="AR692" s="318">
        <v>3050178</v>
      </c>
      <c r="AS692" s="323" t="s">
        <v>1835</v>
      </c>
      <c r="AT692" s="333">
        <v>116</v>
      </c>
      <c r="AU692"/>
    </row>
    <row r="693" spans="1:47" s="275" customFormat="1" x14ac:dyDescent="0.25">
      <c r="A693" s="183">
        <v>306104</v>
      </c>
      <c r="B693" s="184" t="s">
        <v>1314</v>
      </c>
      <c r="C693" s="145">
        <v>49500000</v>
      </c>
      <c r="D693" s="145"/>
      <c r="E693" s="145"/>
      <c r="F693" s="145"/>
      <c r="G693" s="145">
        <v>50000000</v>
      </c>
      <c r="H693" s="145">
        <f t="shared" si="393"/>
        <v>50000000</v>
      </c>
      <c r="I693" s="145">
        <v>49998910</v>
      </c>
      <c r="J693" s="145">
        <v>49998910</v>
      </c>
      <c r="K693" s="145">
        <f t="shared" si="394"/>
        <v>1090</v>
      </c>
      <c r="L693" s="145">
        <v>0</v>
      </c>
      <c r="M693" s="145">
        <v>0</v>
      </c>
      <c r="N693" s="145">
        <f t="shared" si="397"/>
        <v>49998910</v>
      </c>
      <c r="O693" s="145">
        <v>0</v>
      </c>
      <c r="P693" s="145">
        <v>50000000</v>
      </c>
      <c r="Q693" s="145">
        <f t="shared" si="398"/>
        <v>1090</v>
      </c>
      <c r="R693" s="145">
        <f t="shared" si="395"/>
        <v>0</v>
      </c>
      <c r="S693" s="145">
        <f t="shared" si="396"/>
        <v>0</v>
      </c>
      <c r="U693" s="246">
        <v>3100110103</v>
      </c>
      <c r="V693" s="385" t="s">
        <v>1513</v>
      </c>
      <c r="W693" s="387">
        <v>0</v>
      </c>
      <c r="X693" s="387">
        <v>165324328</v>
      </c>
      <c r="Y693" s="387">
        <v>0</v>
      </c>
      <c r="Z693" s="387">
        <v>0</v>
      </c>
      <c r="AA693" s="387">
        <v>0</v>
      </c>
      <c r="AB693" s="387">
        <v>0</v>
      </c>
      <c r="AC693" s="387">
        <v>165324328</v>
      </c>
      <c r="AD693" s="387">
        <v>0</v>
      </c>
      <c r="AE693" s="387">
        <v>165324328</v>
      </c>
      <c r="AF693" s="387">
        <v>0</v>
      </c>
      <c r="AG693" s="387">
        <v>0</v>
      </c>
      <c r="AH693" s="387">
        <v>10000000</v>
      </c>
      <c r="AI693" s="387">
        <v>10000000</v>
      </c>
      <c r="AJ693" s="387">
        <v>155324328</v>
      </c>
      <c r="AK693" s="387">
        <v>0</v>
      </c>
      <c r="AL693" s="278"/>
      <c r="AM693" s="145"/>
      <c r="AN693" s="145"/>
      <c r="AO693" s="145"/>
      <c r="AP693" s="145"/>
      <c r="AQ693"/>
      <c r="AR693" s="315">
        <v>3050179</v>
      </c>
      <c r="AS693" s="325" t="s">
        <v>1836</v>
      </c>
      <c r="AT693" s="333">
        <v>0</v>
      </c>
      <c r="AU693"/>
    </row>
    <row r="694" spans="1:47" s="275" customFormat="1" x14ac:dyDescent="0.25">
      <c r="A694" s="183">
        <v>306105</v>
      </c>
      <c r="B694" s="184" t="s">
        <v>1315</v>
      </c>
      <c r="C694" s="145">
        <v>149500000</v>
      </c>
      <c r="D694" s="145"/>
      <c r="E694" s="145"/>
      <c r="F694" s="145"/>
      <c r="G694" s="145">
        <v>842591305</v>
      </c>
      <c r="H694" s="145">
        <f t="shared" si="393"/>
        <v>842591305</v>
      </c>
      <c r="I694" s="145">
        <v>7120000</v>
      </c>
      <c r="J694" s="145">
        <v>46844795</v>
      </c>
      <c r="K694" s="145">
        <f t="shared" si="394"/>
        <v>795746510</v>
      </c>
      <c r="L694" s="145">
        <v>46844795</v>
      </c>
      <c r="M694" s="145">
        <v>46844795</v>
      </c>
      <c r="N694" s="145">
        <f t="shared" si="397"/>
        <v>0</v>
      </c>
      <c r="O694" s="145">
        <v>302829293</v>
      </c>
      <c r="P694" s="145">
        <v>486554088</v>
      </c>
      <c r="Q694" s="145">
        <f t="shared" si="398"/>
        <v>439709293</v>
      </c>
      <c r="R694" s="145">
        <f t="shared" si="395"/>
        <v>356037217</v>
      </c>
      <c r="S694" s="145">
        <f t="shared" si="396"/>
        <v>46844795</v>
      </c>
      <c r="U694" s="246">
        <v>3100110201</v>
      </c>
      <c r="V694" s="385" t="s">
        <v>1514</v>
      </c>
      <c r="W694" s="387">
        <v>0</v>
      </c>
      <c r="X694" s="387">
        <v>70000000</v>
      </c>
      <c r="Y694" s="387">
        <v>0</v>
      </c>
      <c r="Z694" s="387">
        <v>0</v>
      </c>
      <c r="AA694" s="387">
        <v>0</v>
      </c>
      <c r="AB694" s="387">
        <v>0</v>
      </c>
      <c r="AC694" s="387">
        <v>70000000</v>
      </c>
      <c r="AD694" s="387">
        <v>0</v>
      </c>
      <c r="AE694" s="387">
        <v>70000000</v>
      </c>
      <c r="AF694" s="387">
        <v>0</v>
      </c>
      <c r="AG694" s="387">
        <v>0</v>
      </c>
      <c r="AH694" s="387">
        <v>0</v>
      </c>
      <c r="AI694" s="387">
        <v>0</v>
      </c>
      <c r="AJ694" s="387">
        <v>70000000</v>
      </c>
      <c r="AK694" s="387">
        <v>0</v>
      </c>
      <c r="AL694" s="278"/>
      <c r="AM694" s="145"/>
      <c r="AN694" s="145"/>
      <c r="AO694" s="145"/>
      <c r="AP694" s="145"/>
      <c r="AQ694"/>
      <c r="AR694" s="316">
        <v>3050180</v>
      </c>
      <c r="AS694" s="322" t="s">
        <v>1837</v>
      </c>
      <c r="AT694" s="333">
        <v>395918196.67000002</v>
      </c>
      <c r="AU694"/>
    </row>
    <row r="695" spans="1:47" s="275" customFormat="1" x14ac:dyDescent="0.25">
      <c r="A695" s="183">
        <v>306106</v>
      </c>
      <c r="B695" s="184" t="s">
        <v>1316</v>
      </c>
      <c r="C695" s="145">
        <v>0</v>
      </c>
      <c r="D695" s="145"/>
      <c r="E695" s="145"/>
      <c r="F695" s="145"/>
      <c r="G695" s="145">
        <v>494846840</v>
      </c>
      <c r="H695" s="145">
        <f t="shared" si="393"/>
        <v>494846840</v>
      </c>
      <c r="I695" s="145">
        <v>0</v>
      </c>
      <c r="J695" s="145">
        <v>0</v>
      </c>
      <c r="K695" s="145">
        <f t="shared" si="394"/>
        <v>494846840</v>
      </c>
      <c r="L695" s="145">
        <v>0</v>
      </c>
      <c r="M695" s="145">
        <v>0</v>
      </c>
      <c r="N695" s="145">
        <f t="shared" si="397"/>
        <v>0</v>
      </c>
      <c r="O695" s="145">
        <v>0</v>
      </c>
      <c r="P695" s="145">
        <v>0</v>
      </c>
      <c r="Q695" s="145">
        <f t="shared" si="398"/>
        <v>0</v>
      </c>
      <c r="R695" s="145">
        <f t="shared" si="395"/>
        <v>494846840</v>
      </c>
      <c r="S695" s="145">
        <f t="shared" si="396"/>
        <v>0</v>
      </c>
      <c r="U695" s="246">
        <v>3100110202</v>
      </c>
      <c r="V695" s="385" t="s">
        <v>1515</v>
      </c>
      <c r="W695" s="387">
        <v>0</v>
      </c>
      <c r="X695" s="387">
        <v>95324328</v>
      </c>
      <c r="Y695" s="387">
        <v>0</v>
      </c>
      <c r="Z695" s="387">
        <v>0</v>
      </c>
      <c r="AA695" s="387">
        <v>0</v>
      </c>
      <c r="AB695" s="387">
        <v>0</v>
      </c>
      <c r="AC695" s="387">
        <v>95324328</v>
      </c>
      <c r="AD695" s="387">
        <v>0</v>
      </c>
      <c r="AE695" s="387">
        <v>95324328</v>
      </c>
      <c r="AF695" s="387">
        <v>0</v>
      </c>
      <c r="AG695" s="387">
        <v>0</v>
      </c>
      <c r="AH695" s="387">
        <v>10000000</v>
      </c>
      <c r="AI695" s="387">
        <v>10000000</v>
      </c>
      <c r="AJ695" s="387">
        <v>85324328</v>
      </c>
      <c r="AK695" s="387">
        <v>0</v>
      </c>
      <c r="AL695" s="278"/>
      <c r="AM695" s="145"/>
      <c r="AN695" s="145"/>
      <c r="AO695" s="145"/>
      <c r="AP695" s="145"/>
      <c r="AQ695"/>
      <c r="AR695" s="316">
        <v>3050181</v>
      </c>
      <c r="AS695" s="322" t="s">
        <v>1838</v>
      </c>
      <c r="AT695" s="333">
        <v>17707548.989999998</v>
      </c>
      <c r="AU695"/>
    </row>
    <row r="696" spans="1:47" s="275" customFormat="1" ht="26.25" x14ac:dyDescent="0.25">
      <c r="A696" s="183">
        <v>306107</v>
      </c>
      <c r="B696" s="184" t="s">
        <v>1317</v>
      </c>
      <c r="C696" s="145">
        <v>380480289.44999999</v>
      </c>
      <c r="D696" s="145"/>
      <c r="E696" s="145"/>
      <c r="F696" s="145"/>
      <c r="G696" s="145">
        <v>542736000</v>
      </c>
      <c r="H696" s="145">
        <f t="shared" si="393"/>
        <v>542736000</v>
      </c>
      <c r="I696" s="145">
        <v>0</v>
      </c>
      <c r="J696" s="145">
        <v>0</v>
      </c>
      <c r="K696" s="145">
        <f t="shared" si="394"/>
        <v>542736000</v>
      </c>
      <c r="L696" s="145">
        <v>0</v>
      </c>
      <c r="M696" s="145">
        <v>0</v>
      </c>
      <c r="N696" s="145">
        <f t="shared" si="397"/>
        <v>0</v>
      </c>
      <c r="O696" s="145">
        <v>0</v>
      </c>
      <c r="P696" s="145">
        <v>0</v>
      </c>
      <c r="Q696" s="145">
        <f t="shared" si="398"/>
        <v>0</v>
      </c>
      <c r="R696" s="145">
        <f t="shared" si="395"/>
        <v>542736000</v>
      </c>
      <c r="S696" s="145">
        <f t="shared" si="396"/>
        <v>0</v>
      </c>
      <c r="U696" s="246">
        <v>3100110203</v>
      </c>
      <c r="V696" s="385" t="s">
        <v>1516</v>
      </c>
      <c r="W696" s="387">
        <v>0</v>
      </c>
      <c r="X696" s="387">
        <v>2552652149</v>
      </c>
      <c r="Y696" s="387">
        <v>0</v>
      </c>
      <c r="Z696" s="387">
        <v>0</v>
      </c>
      <c r="AA696" s="387">
        <v>0</v>
      </c>
      <c r="AB696" s="387">
        <v>0</v>
      </c>
      <c r="AC696" s="387">
        <v>2552652149</v>
      </c>
      <c r="AD696" s="387">
        <v>652567279</v>
      </c>
      <c r="AE696" s="387">
        <v>1900084870</v>
      </c>
      <c r="AF696" s="387">
        <v>202642717</v>
      </c>
      <c r="AG696" s="387">
        <v>452181908</v>
      </c>
      <c r="AH696" s="387">
        <v>652567279</v>
      </c>
      <c r="AI696" s="387">
        <v>0</v>
      </c>
      <c r="AJ696" s="387">
        <v>1900084870</v>
      </c>
      <c r="AK696" s="387">
        <v>0</v>
      </c>
      <c r="AL696" s="278"/>
      <c r="AM696" s="145"/>
      <c r="AN696" s="145"/>
      <c r="AO696" s="145"/>
      <c r="AP696" s="145"/>
      <c r="AQ696"/>
      <c r="AR696" s="316">
        <v>3050182</v>
      </c>
      <c r="AS696" s="322" t="s">
        <v>1839</v>
      </c>
      <c r="AT696" s="333">
        <v>276638572.32999998</v>
      </c>
      <c r="AU696"/>
    </row>
    <row r="697" spans="1:47" s="275" customFormat="1" x14ac:dyDescent="0.25">
      <c r="A697" s="183">
        <v>306108</v>
      </c>
      <c r="B697" s="184" t="s">
        <v>1318</v>
      </c>
      <c r="C697" s="145">
        <v>56120677</v>
      </c>
      <c r="D697" s="145"/>
      <c r="E697" s="145"/>
      <c r="F697" s="145"/>
      <c r="G697" s="145">
        <v>131321446</v>
      </c>
      <c r="H697" s="145">
        <f t="shared" si="393"/>
        <v>131321446</v>
      </c>
      <c r="I697" s="145">
        <v>4999118</v>
      </c>
      <c r="J697" s="145">
        <v>111799118</v>
      </c>
      <c r="K697" s="145">
        <f t="shared" si="394"/>
        <v>19522328</v>
      </c>
      <c r="L697" s="145">
        <v>35200000</v>
      </c>
      <c r="M697" s="145">
        <v>79933333</v>
      </c>
      <c r="N697" s="145">
        <f t="shared" si="397"/>
        <v>31865785</v>
      </c>
      <c r="O697" s="145">
        <v>0</v>
      </c>
      <c r="P697" s="145">
        <v>111910560</v>
      </c>
      <c r="Q697" s="145">
        <f t="shared" si="398"/>
        <v>111442</v>
      </c>
      <c r="R697" s="145">
        <f t="shared" si="395"/>
        <v>19410886</v>
      </c>
      <c r="S697" s="145">
        <f t="shared" si="396"/>
        <v>79933333</v>
      </c>
      <c r="U697" s="246">
        <v>31001103</v>
      </c>
      <c r="V697" s="385" t="s">
        <v>1517</v>
      </c>
      <c r="W697" s="387">
        <v>0</v>
      </c>
      <c r="X697" s="387">
        <v>1369497149</v>
      </c>
      <c r="Y697" s="387">
        <v>0</v>
      </c>
      <c r="Z697" s="387">
        <v>0</v>
      </c>
      <c r="AA697" s="387">
        <v>0</v>
      </c>
      <c r="AB697" s="387">
        <v>0</v>
      </c>
      <c r="AC697" s="387">
        <v>1369497149</v>
      </c>
      <c r="AD697" s="387">
        <v>595000371</v>
      </c>
      <c r="AE697" s="387">
        <v>774496778</v>
      </c>
      <c r="AF697" s="387">
        <v>202642717</v>
      </c>
      <c r="AG697" s="387">
        <v>394615000</v>
      </c>
      <c r="AH697" s="387">
        <v>595000371</v>
      </c>
      <c r="AI697" s="387">
        <v>0</v>
      </c>
      <c r="AJ697" s="387">
        <v>774496778</v>
      </c>
      <c r="AK697" s="387">
        <v>0</v>
      </c>
      <c r="AL697" s="278"/>
      <c r="AM697" s="145"/>
      <c r="AN697" s="145"/>
      <c r="AO697" s="145"/>
      <c r="AP697" s="145"/>
      <c r="AQ697" s="47"/>
      <c r="AR697" s="326">
        <v>30546</v>
      </c>
      <c r="AS697" s="299" t="s">
        <v>1840</v>
      </c>
      <c r="AT697" s="333">
        <v>289571488</v>
      </c>
      <c r="AU697"/>
    </row>
    <row r="698" spans="1:47" s="275" customFormat="1" ht="26.25" x14ac:dyDescent="0.25">
      <c r="A698" s="183">
        <v>306109</v>
      </c>
      <c r="B698" s="184" t="s">
        <v>1491</v>
      </c>
      <c r="C698" s="145">
        <v>0</v>
      </c>
      <c r="D698" s="145"/>
      <c r="E698" s="145"/>
      <c r="F698" s="145"/>
      <c r="G698" s="145">
        <v>975490000</v>
      </c>
      <c r="H698" s="145">
        <f t="shared" si="393"/>
        <v>975490000</v>
      </c>
      <c r="I698" s="145">
        <v>947158</v>
      </c>
      <c r="J698" s="145">
        <v>24147158</v>
      </c>
      <c r="K698" s="145">
        <f t="shared" si="394"/>
        <v>951342842</v>
      </c>
      <c r="L698" s="145">
        <v>947158</v>
      </c>
      <c r="M698" s="145">
        <v>12547158</v>
      </c>
      <c r="N698" s="145">
        <f t="shared" si="397"/>
        <v>11600000</v>
      </c>
      <c r="O698" s="145">
        <v>947158</v>
      </c>
      <c r="P698" s="145">
        <v>24147158</v>
      </c>
      <c r="Q698" s="145">
        <f t="shared" si="398"/>
        <v>0</v>
      </c>
      <c r="R698" s="145">
        <f t="shared" si="395"/>
        <v>951342842</v>
      </c>
      <c r="S698" s="145">
        <f t="shared" si="396"/>
        <v>12547158</v>
      </c>
      <c r="U698" s="246">
        <v>3100110301</v>
      </c>
      <c r="V698" s="385" t="s">
        <v>1518</v>
      </c>
      <c r="W698" s="387">
        <v>0</v>
      </c>
      <c r="X698" s="387">
        <v>1369497149</v>
      </c>
      <c r="Y698" s="387">
        <v>0</v>
      </c>
      <c r="Z698" s="387">
        <v>0</v>
      </c>
      <c r="AA698" s="387">
        <v>0</v>
      </c>
      <c r="AB698" s="387">
        <v>0</v>
      </c>
      <c r="AC698" s="387">
        <v>1369497149</v>
      </c>
      <c r="AD698" s="387">
        <v>595000371</v>
      </c>
      <c r="AE698" s="387">
        <v>774496778</v>
      </c>
      <c r="AF698" s="387">
        <v>202642717</v>
      </c>
      <c r="AG698" s="387">
        <v>394615000</v>
      </c>
      <c r="AH698" s="387">
        <v>595000371</v>
      </c>
      <c r="AI698" s="387">
        <v>0</v>
      </c>
      <c r="AJ698" s="387">
        <v>774496778</v>
      </c>
      <c r="AK698" s="387">
        <v>0</v>
      </c>
      <c r="AL698" s="278"/>
      <c r="AM698" s="145"/>
      <c r="AN698" s="145"/>
      <c r="AO698" s="145"/>
      <c r="AP698" s="145"/>
      <c r="AQ698"/>
      <c r="AR698" s="326">
        <v>30547</v>
      </c>
      <c r="AS698" s="299" t="s">
        <v>1841</v>
      </c>
      <c r="AT698" s="333">
        <v>140631486</v>
      </c>
      <c r="AU698"/>
    </row>
    <row r="699" spans="1:47" s="275" customFormat="1" x14ac:dyDescent="0.25">
      <c r="A699" s="183">
        <v>306110</v>
      </c>
      <c r="B699" s="184" t="s">
        <v>1492</v>
      </c>
      <c r="C699" s="145">
        <v>56479100</v>
      </c>
      <c r="D699" s="145"/>
      <c r="E699" s="145"/>
      <c r="F699" s="145"/>
      <c r="G699" s="145">
        <v>746484711.91999996</v>
      </c>
      <c r="H699" s="145">
        <f t="shared" si="393"/>
        <v>746484711.91999996</v>
      </c>
      <c r="I699" s="145">
        <v>390009104</v>
      </c>
      <c r="J699" s="145">
        <v>393191380</v>
      </c>
      <c r="K699" s="145">
        <f t="shared" si="394"/>
        <v>353293331.91999996</v>
      </c>
      <c r="L699" s="145">
        <v>32032804</v>
      </c>
      <c r="M699" s="145">
        <v>36217069</v>
      </c>
      <c r="N699" s="145">
        <f t="shared" si="397"/>
        <v>356974311</v>
      </c>
      <c r="O699" s="145">
        <v>383704007</v>
      </c>
      <c r="P699" s="145">
        <v>393191380</v>
      </c>
      <c r="Q699" s="145">
        <f t="shared" si="398"/>
        <v>0</v>
      </c>
      <c r="R699" s="145">
        <f t="shared" si="395"/>
        <v>353293331.91999996</v>
      </c>
      <c r="S699" s="145">
        <f t="shared" si="396"/>
        <v>36217069</v>
      </c>
      <c r="U699" s="246">
        <v>3100110303</v>
      </c>
      <c r="V699" s="385" t="s">
        <v>1519</v>
      </c>
      <c r="W699" s="387">
        <v>0</v>
      </c>
      <c r="X699" s="387">
        <v>650000000</v>
      </c>
      <c r="Y699" s="387">
        <v>0</v>
      </c>
      <c r="Z699" s="387">
        <v>0</v>
      </c>
      <c r="AA699" s="387">
        <v>0</v>
      </c>
      <c r="AB699" s="387">
        <v>0</v>
      </c>
      <c r="AC699" s="387">
        <v>650000000</v>
      </c>
      <c r="AD699" s="387">
        <v>0</v>
      </c>
      <c r="AE699" s="387">
        <v>650000000</v>
      </c>
      <c r="AF699" s="387">
        <v>0</v>
      </c>
      <c r="AG699" s="387">
        <v>0</v>
      </c>
      <c r="AH699" s="387">
        <v>0</v>
      </c>
      <c r="AI699" s="387">
        <v>0</v>
      </c>
      <c r="AJ699" s="387">
        <v>650000000</v>
      </c>
      <c r="AK699" s="387">
        <v>0</v>
      </c>
      <c r="AL699" s="278"/>
      <c r="AM699" s="145"/>
      <c r="AN699" s="145"/>
      <c r="AO699" s="145"/>
      <c r="AP699" s="145"/>
      <c r="AQ699"/>
      <c r="AR699" s="326">
        <v>30548</v>
      </c>
      <c r="AS699" s="297" t="s">
        <v>1842</v>
      </c>
      <c r="AT699" s="333">
        <v>290128273</v>
      </c>
      <c r="AU699"/>
    </row>
    <row r="700" spans="1:47" s="275" customFormat="1" x14ac:dyDescent="0.25">
      <c r="A700" s="183">
        <v>306111</v>
      </c>
      <c r="B700" s="184" t="s">
        <v>1493</v>
      </c>
      <c r="C700" s="145">
        <v>0</v>
      </c>
      <c r="D700" s="145"/>
      <c r="E700" s="145"/>
      <c r="F700" s="145"/>
      <c r="G700" s="145">
        <v>80000000</v>
      </c>
      <c r="H700" s="145">
        <f t="shared" si="393"/>
        <v>80000000</v>
      </c>
      <c r="I700" s="145">
        <v>35000000</v>
      </c>
      <c r="J700" s="145">
        <v>35000000</v>
      </c>
      <c r="K700" s="145">
        <f t="shared" si="394"/>
        <v>45000000</v>
      </c>
      <c r="L700" s="145">
        <v>0</v>
      </c>
      <c r="M700" s="145">
        <v>0</v>
      </c>
      <c r="N700" s="145">
        <f t="shared" si="397"/>
        <v>35000000</v>
      </c>
      <c r="O700" s="145">
        <v>0</v>
      </c>
      <c r="P700" s="145">
        <v>35000000</v>
      </c>
      <c r="Q700" s="145">
        <f t="shared" si="398"/>
        <v>0</v>
      </c>
      <c r="R700" s="145">
        <f t="shared" si="395"/>
        <v>45000000</v>
      </c>
      <c r="S700" s="145">
        <f t="shared" si="396"/>
        <v>0</v>
      </c>
      <c r="U700" s="246">
        <v>31002</v>
      </c>
      <c r="V700" s="385" t="s">
        <v>1520</v>
      </c>
      <c r="W700" s="387">
        <v>0</v>
      </c>
      <c r="X700" s="387">
        <v>365472149</v>
      </c>
      <c r="Y700" s="387">
        <v>0</v>
      </c>
      <c r="Z700" s="387">
        <v>0</v>
      </c>
      <c r="AA700" s="387">
        <v>0</v>
      </c>
      <c r="AB700" s="387">
        <v>0</v>
      </c>
      <c r="AC700" s="387">
        <v>365472149</v>
      </c>
      <c r="AD700" s="387">
        <v>240975371</v>
      </c>
      <c r="AE700" s="387">
        <v>124496778</v>
      </c>
      <c r="AF700" s="387">
        <v>160992717</v>
      </c>
      <c r="AG700" s="387">
        <v>82240000</v>
      </c>
      <c r="AH700" s="387">
        <v>240975371</v>
      </c>
      <c r="AI700" s="387">
        <v>0</v>
      </c>
      <c r="AJ700" s="387">
        <v>124496778</v>
      </c>
      <c r="AK700" s="387">
        <v>0</v>
      </c>
      <c r="AL700" s="278"/>
      <c r="AM700" s="145"/>
      <c r="AN700" s="145"/>
      <c r="AO700" s="145"/>
      <c r="AP700" s="145"/>
      <c r="AQ700"/>
      <c r="AR700" s="326">
        <v>30549</v>
      </c>
      <c r="AS700" s="297" t="s">
        <v>1843</v>
      </c>
      <c r="AT700" s="333">
        <v>32476744</v>
      </c>
      <c r="AU700"/>
    </row>
    <row r="701" spans="1:47" s="275" customFormat="1" x14ac:dyDescent="0.25">
      <c r="A701" s="183">
        <v>306113</v>
      </c>
      <c r="B701" s="184" t="s">
        <v>1494</v>
      </c>
      <c r="C701" s="145">
        <v>0</v>
      </c>
      <c r="D701" s="145"/>
      <c r="E701" s="145"/>
      <c r="F701" s="145"/>
      <c r="G701" s="145">
        <v>75843852</v>
      </c>
      <c r="H701" s="145">
        <f t="shared" si="393"/>
        <v>75843852</v>
      </c>
      <c r="I701" s="145">
        <v>0</v>
      </c>
      <c r="J701" s="145">
        <v>75843852</v>
      </c>
      <c r="K701" s="145">
        <f t="shared" si="394"/>
        <v>0</v>
      </c>
      <c r="L701" s="145">
        <v>0</v>
      </c>
      <c r="M701" s="145">
        <v>19500000</v>
      </c>
      <c r="N701" s="145">
        <f t="shared" si="397"/>
        <v>56343852</v>
      </c>
      <c r="O701" s="145">
        <v>0</v>
      </c>
      <c r="P701" s="145">
        <v>75843852</v>
      </c>
      <c r="Q701" s="145">
        <f t="shared" si="398"/>
        <v>0</v>
      </c>
      <c r="R701" s="145">
        <f t="shared" si="395"/>
        <v>0</v>
      </c>
      <c r="S701" s="145">
        <f t="shared" si="396"/>
        <v>19500000</v>
      </c>
      <c r="U701" s="246">
        <v>310021</v>
      </c>
      <c r="V701" s="385" t="s">
        <v>1521</v>
      </c>
      <c r="W701" s="387">
        <v>0</v>
      </c>
      <c r="X701" s="387">
        <v>354025000</v>
      </c>
      <c r="Y701" s="387">
        <v>0</v>
      </c>
      <c r="Z701" s="387">
        <v>0</v>
      </c>
      <c r="AA701" s="387">
        <v>0</v>
      </c>
      <c r="AB701" s="387">
        <v>0</v>
      </c>
      <c r="AC701" s="387">
        <v>354025000</v>
      </c>
      <c r="AD701" s="387">
        <v>354025000</v>
      </c>
      <c r="AE701" s="387">
        <v>0</v>
      </c>
      <c r="AF701" s="387">
        <v>41650000</v>
      </c>
      <c r="AG701" s="387">
        <v>312375000</v>
      </c>
      <c r="AH701" s="387">
        <v>354025000</v>
      </c>
      <c r="AI701" s="387">
        <v>0</v>
      </c>
      <c r="AJ701" s="387">
        <v>0</v>
      </c>
      <c r="AK701" s="387">
        <v>0</v>
      </c>
      <c r="AL701" s="278"/>
      <c r="AM701" s="145"/>
      <c r="AN701" s="145"/>
      <c r="AO701" s="145"/>
      <c r="AP701" s="145"/>
      <c r="AQ701"/>
      <c r="AR701" s="316">
        <v>3050101</v>
      </c>
      <c r="AS701" s="317" t="s">
        <v>1478</v>
      </c>
      <c r="AT701" s="333">
        <v>0</v>
      </c>
      <c r="AU701"/>
    </row>
    <row r="702" spans="1:47" s="275" customFormat="1" x14ac:dyDescent="0.25">
      <c r="A702" s="183">
        <v>306114</v>
      </c>
      <c r="B702" s="184" t="s">
        <v>1495</v>
      </c>
      <c r="C702" s="145">
        <v>141937161</v>
      </c>
      <c r="D702" s="145"/>
      <c r="E702" s="145"/>
      <c r="F702" s="145"/>
      <c r="G702" s="145">
        <v>418700754</v>
      </c>
      <c r="H702" s="145">
        <f t="shared" si="393"/>
        <v>418700754</v>
      </c>
      <c r="I702" s="145">
        <v>13050000</v>
      </c>
      <c r="J702" s="145">
        <v>13050000</v>
      </c>
      <c r="K702" s="145">
        <f t="shared" si="394"/>
        <v>405650754</v>
      </c>
      <c r="L702" s="145">
        <v>0</v>
      </c>
      <c r="M702" s="145">
        <v>0</v>
      </c>
      <c r="N702" s="145">
        <f t="shared" si="397"/>
        <v>13050000</v>
      </c>
      <c r="O702" s="145">
        <v>14197459</v>
      </c>
      <c r="P702" s="145">
        <v>14197459</v>
      </c>
      <c r="Q702" s="145">
        <f t="shared" si="398"/>
        <v>1147459</v>
      </c>
      <c r="R702" s="145">
        <f t="shared" si="395"/>
        <v>404503295</v>
      </c>
      <c r="S702" s="145">
        <f t="shared" si="396"/>
        <v>0</v>
      </c>
      <c r="U702" s="246">
        <v>31002101</v>
      </c>
      <c r="V702" s="385" t="s">
        <v>1522</v>
      </c>
      <c r="W702" s="387">
        <v>0</v>
      </c>
      <c r="X702" s="387">
        <v>1163155000</v>
      </c>
      <c r="Y702" s="387">
        <v>0</v>
      </c>
      <c r="Z702" s="387">
        <v>0</v>
      </c>
      <c r="AA702" s="387">
        <v>0</v>
      </c>
      <c r="AB702" s="387">
        <v>0</v>
      </c>
      <c r="AC702" s="387">
        <v>1163155000</v>
      </c>
      <c r="AD702" s="387">
        <v>57566908</v>
      </c>
      <c r="AE702" s="387">
        <v>1105588092</v>
      </c>
      <c r="AF702" s="387">
        <v>0</v>
      </c>
      <c r="AG702" s="387">
        <v>57566908</v>
      </c>
      <c r="AH702" s="387">
        <v>57566908</v>
      </c>
      <c r="AI702" s="387">
        <v>0</v>
      </c>
      <c r="AJ702" s="387">
        <v>1105588092</v>
      </c>
      <c r="AK702" s="387">
        <v>0</v>
      </c>
      <c r="AL702" s="278"/>
      <c r="AM702" s="145"/>
      <c r="AN702" s="145"/>
      <c r="AO702" s="145"/>
      <c r="AP702" s="145"/>
      <c r="AQ702"/>
      <c r="AR702" s="326">
        <v>30550</v>
      </c>
      <c r="AS702" s="297" t="s">
        <v>1844</v>
      </c>
      <c r="AT702" s="333">
        <v>263278972.83999997</v>
      </c>
      <c r="AU702"/>
    </row>
    <row r="703" spans="1:47" s="275" customFormat="1" x14ac:dyDescent="0.25">
      <c r="A703" s="183">
        <v>306115</v>
      </c>
      <c r="B703" s="184" t="s">
        <v>1496</v>
      </c>
      <c r="C703" s="145">
        <v>0</v>
      </c>
      <c r="D703" s="145"/>
      <c r="E703" s="145"/>
      <c r="F703" s="145"/>
      <c r="G703" s="145">
        <v>139770568</v>
      </c>
      <c r="H703" s="145">
        <f t="shared" si="393"/>
        <v>139770568</v>
      </c>
      <c r="I703" s="145">
        <v>2000000</v>
      </c>
      <c r="J703" s="145">
        <v>2000000</v>
      </c>
      <c r="K703" s="145">
        <f t="shared" si="394"/>
        <v>137770568</v>
      </c>
      <c r="L703" s="145">
        <v>0</v>
      </c>
      <c r="M703" s="145">
        <v>0</v>
      </c>
      <c r="N703" s="145">
        <f t="shared" si="397"/>
        <v>2000000</v>
      </c>
      <c r="O703" s="145">
        <v>0</v>
      </c>
      <c r="P703" s="145">
        <v>60000000</v>
      </c>
      <c r="Q703" s="145">
        <f t="shared" si="398"/>
        <v>58000000</v>
      </c>
      <c r="R703" s="145">
        <f t="shared" si="395"/>
        <v>79770568</v>
      </c>
      <c r="S703" s="145">
        <f t="shared" si="396"/>
        <v>0</v>
      </c>
      <c r="U703" s="246">
        <v>3100210101</v>
      </c>
      <c r="V703" s="385" t="s">
        <v>1523</v>
      </c>
      <c r="W703" s="387">
        <v>0</v>
      </c>
      <c r="X703" s="387">
        <v>1163155000</v>
      </c>
      <c r="Y703" s="387">
        <v>0</v>
      </c>
      <c r="Z703" s="387">
        <v>0</v>
      </c>
      <c r="AA703" s="387">
        <v>0</v>
      </c>
      <c r="AB703" s="387">
        <v>0</v>
      </c>
      <c r="AC703" s="387">
        <v>1163155000</v>
      </c>
      <c r="AD703" s="387">
        <v>57566908</v>
      </c>
      <c r="AE703" s="387">
        <v>1105588092</v>
      </c>
      <c r="AF703" s="387">
        <v>0</v>
      </c>
      <c r="AG703" s="387">
        <v>57566908</v>
      </c>
      <c r="AH703" s="387">
        <v>57566908</v>
      </c>
      <c r="AI703" s="387">
        <v>0</v>
      </c>
      <c r="AJ703" s="387">
        <v>1105588092</v>
      </c>
      <c r="AK703" s="387">
        <v>0</v>
      </c>
      <c r="AL703" s="278"/>
      <c r="AM703" s="145"/>
      <c r="AN703" s="145"/>
      <c r="AO703" s="145"/>
      <c r="AP703" s="145"/>
      <c r="AQ703"/>
      <c r="AR703" s="326">
        <v>30551</v>
      </c>
      <c r="AS703" s="297" t="s">
        <v>1845</v>
      </c>
      <c r="AT703" s="333">
        <v>48240337</v>
      </c>
      <c r="AU703"/>
    </row>
    <row r="704" spans="1:47" s="275" customFormat="1" x14ac:dyDescent="0.25">
      <c r="A704" s="183"/>
      <c r="B704" s="184"/>
      <c r="C704" s="145"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281"/>
      <c r="U704" s="246">
        <v>3100210103</v>
      </c>
      <c r="V704" s="385" t="s">
        <v>1524</v>
      </c>
      <c r="W704" s="387">
        <v>0</v>
      </c>
      <c r="X704" s="387">
        <v>800000000</v>
      </c>
      <c r="Y704" s="387">
        <v>0</v>
      </c>
      <c r="Z704" s="387">
        <v>0</v>
      </c>
      <c r="AA704" s="387">
        <v>0</v>
      </c>
      <c r="AB704" s="387">
        <v>0</v>
      </c>
      <c r="AC704" s="387">
        <v>800000000</v>
      </c>
      <c r="AD704" s="387">
        <v>0</v>
      </c>
      <c r="AE704" s="387">
        <v>800000000</v>
      </c>
      <c r="AF704" s="387">
        <v>0</v>
      </c>
      <c r="AG704" s="387">
        <v>0</v>
      </c>
      <c r="AH704" s="387">
        <v>0</v>
      </c>
      <c r="AI704" s="387">
        <v>0</v>
      </c>
      <c r="AJ704" s="387">
        <v>800000000</v>
      </c>
      <c r="AK704" s="387">
        <v>0</v>
      </c>
      <c r="AL704" s="278"/>
      <c r="AM704" s="145"/>
      <c r="AN704" s="145"/>
      <c r="AO704" s="145"/>
      <c r="AP704" s="145"/>
      <c r="AQ704"/>
      <c r="AR704" s="326">
        <v>30552</v>
      </c>
      <c r="AS704" s="297" t="s">
        <v>1846</v>
      </c>
      <c r="AT704" s="333">
        <v>141050000</v>
      </c>
      <c r="AU704"/>
    </row>
    <row r="705" spans="1:47" s="275" customFormat="1" x14ac:dyDescent="0.25">
      <c r="A705" s="183"/>
      <c r="B705" s="184"/>
      <c r="C705" s="145">
        <v>306120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281"/>
      <c r="U705" s="246">
        <v>3100210104</v>
      </c>
      <c r="V705" s="385" t="s">
        <v>1525</v>
      </c>
      <c r="W705" s="387">
        <v>0</v>
      </c>
      <c r="X705" s="387">
        <v>363155000</v>
      </c>
      <c r="Y705" s="387">
        <v>0</v>
      </c>
      <c r="Z705" s="387">
        <v>0</v>
      </c>
      <c r="AA705" s="387">
        <v>0</v>
      </c>
      <c r="AB705" s="387">
        <v>0</v>
      </c>
      <c r="AC705" s="387">
        <v>363155000</v>
      </c>
      <c r="AD705" s="387">
        <v>57566908</v>
      </c>
      <c r="AE705" s="387">
        <v>305588092</v>
      </c>
      <c r="AF705" s="387">
        <v>0</v>
      </c>
      <c r="AG705" s="387">
        <v>57566908</v>
      </c>
      <c r="AH705" s="387">
        <v>57566908</v>
      </c>
      <c r="AI705" s="387">
        <v>0</v>
      </c>
      <c r="AJ705" s="387">
        <v>305588092</v>
      </c>
      <c r="AK705" s="387">
        <v>0</v>
      </c>
      <c r="AL705" s="278"/>
      <c r="AM705" s="145"/>
      <c r="AN705" s="145"/>
      <c r="AO705" s="145"/>
      <c r="AP705" s="145"/>
      <c r="AQ705"/>
      <c r="AR705" s="326">
        <v>30553</v>
      </c>
      <c r="AS705" s="299" t="s">
        <v>1847</v>
      </c>
      <c r="AT705" s="333">
        <v>101607465</v>
      </c>
      <c r="AU705"/>
    </row>
    <row r="706" spans="1:47" s="275" customFormat="1" x14ac:dyDescent="0.25">
      <c r="A706" s="183"/>
      <c r="B706" s="184"/>
      <c r="C706" s="145">
        <v>18272283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281"/>
      <c r="U706" s="246">
        <v>310022</v>
      </c>
      <c r="V706" s="385" t="s">
        <v>1526</v>
      </c>
      <c r="W706" s="387">
        <v>0</v>
      </c>
      <c r="X706" s="387">
        <v>20000000</v>
      </c>
      <c r="Y706" s="387">
        <v>0</v>
      </c>
      <c r="Z706" s="387">
        <v>0</v>
      </c>
      <c r="AA706" s="387">
        <v>0</v>
      </c>
      <c r="AB706" s="387">
        <v>0</v>
      </c>
      <c r="AC706" s="387">
        <v>20000000</v>
      </c>
      <c r="AD706" s="387">
        <v>0</v>
      </c>
      <c r="AE706" s="387">
        <v>20000000</v>
      </c>
      <c r="AF706" s="387">
        <v>0</v>
      </c>
      <c r="AG706" s="387">
        <v>0</v>
      </c>
      <c r="AH706" s="387">
        <v>0</v>
      </c>
      <c r="AI706" s="387">
        <v>0</v>
      </c>
      <c r="AJ706" s="387">
        <v>20000000</v>
      </c>
      <c r="AK706" s="387">
        <v>0</v>
      </c>
      <c r="AL706" s="278"/>
      <c r="AM706" s="145"/>
      <c r="AN706" s="145"/>
      <c r="AO706" s="145"/>
      <c r="AP706" s="145"/>
      <c r="AQ706"/>
      <c r="AR706" s="326">
        <v>30554</v>
      </c>
      <c r="AS706" s="299" t="s">
        <v>1848</v>
      </c>
      <c r="AT706" s="333">
        <v>97103600</v>
      </c>
      <c r="AU706"/>
    </row>
    <row r="707" spans="1:47" s="275" customFormat="1" x14ac:dyDescent="0.25">
      <c r="A707" s="183"/>
      <c r="B707" s="184"/>
      <c r="C707" s="145">
        <v>14249290.26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281"/>
      <c r="U707" s="246">
        <v>31002201</v>
      </c>
      <c r="V707" s="385" t="s">
        <v>1527</v>
      </c>
      <c r="W707" s="387">
        <v>0</v>
      </c>
      <c r="X707" s="387">
        <v>20000000</v>
      </c>
      <c r="Y707" s="387">
        <v>0</v>
      </c>
      <c r="Z707" s="387">
        <v>0</v>
      </c>
      <c r="AA707" s="387">
        <v>0</v>
      </c>
      <c r="AB707" s="387">
        <v>0</v>
      </c>
      <c r="AC707" s="387">
        <v>20000000</v>
      </c>
      <c r="AD707" s="387">
        <v>0</v>
      </c>
      <c r="AE707" s="387">
        <v>20000000</v>
      </c>
      <c r="AF707" s="387">
        <v>0</v>
      </c>
      <c r="AG707" s="387">
        <v>0</v>
      </c>
      <c r="AH707" s="387">
        <v>0</v>
      </c>
      <c r="AI707" s="387">
        <v>0</v>
      </c>
      <c r="AJ707" s="387">
        <v>20000000</v>
      </c>
      <c r="AK707" s="387">
        <v>0</v>
      </c>
      <c r="AL707" s="156"/>
      <c r="AM707" s="156">
        <f t="shared" si="400"/>
        <v>0</v>
      </c>
      <c r="AN707" s="156">
        <f t="shared" si="400"/>
        <v>0</v>
      </c>
      <c r="AO707" s="156">
        <f t="shared" si="400"/>
        <v>0</v>
      </c>
      <c r="AP707" s="156"/>
      <c r="AQ707" s="251"/>
      <c r="AR707" s="326">
        <v>30555</v>
      </c>
      <c r="AS707" s="299" t="s">
        <v>1849</v>
      </c>
      <c r="AT707" s="333">
        <v>24824882</v>
      </c>
      <c r="AU707"/>
    </row>
    <row r="708" spans="1:47" s="275" customFormat="1" x14ac:dyDescent="0.25">
      <c r="A708" s="183"/>
      <c r="B708" s="184"/>
      <c r="C708" s="145">
        <v>5178394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281"/>
      <c r="U708" s="246">
        <v>3100220101</v>
      </c>
      <c r="V708" s="385" t="s">
        <v>1528</v>
      </c>
      <c r="W708" s="387">
        <v>0</v>
      </c>
      <c r="X708" s="387">
        <v>20000000</v>
      </c>
      <c r="Y708" s="387">
        <v>0</v>
      </c>
      <c r="Z708" s="387">
        <v>0</v>
      </c>
      <c r="AA708" s="387">
        <v>0</v>
      </c>
      <c r="AB708" s="387">
        <v>0</v>
      </c>
      <c r="AC708" s="387">
        <v>20000000</v>
      </c>
      <c r="AD708" s="387">
        <v>0</v>
      </c>
      <c r="AE708" s="387">
        <v>20000000</v>
      </c>
      <c r="AF708" s="387">
        <v>0</v>
      </c>
      <c r="AG708" s="387">
        <v>0</v>
      </c>
      <c r="AH708" s="387">
        <v>0</v>
      </c>
      <c r="AI708" s="387">
        <v>0</v>
      </c>
      <c r="AJ708" s="387">
        <v>20000000</v>
      </c>
      <c r="AK708" s="387">
        <v>0</v>
      </c>
      <c r="AL708" s="278"/>
      <c r="AM708" s="145"/>
      <c r="AN708" s="145"/>
      <c r="AO708" s="145"/>
      <c r="AP708" s="145"/>
      <c r="AQ708"/>
      <c r="AR708" s="326">
        <v>30556</v>
      </c>
      <c r="AS708" s="299" t="s">
        <v>1850</v>
      </c>
      <c r="AT708" s="333">
        <v>38000000</v>
      </c>
      <c r="AU708"/>
    </row>
    <row r="709" spans="1:47" s="275" customFormat="1" ht="26.25" x14ac:dyDescent="0.25">
      <c r="A709" s="183"/>
      <c r="B709" s="184"/>
      <c r="C709" s="145">
        <v>421626528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281"/>
      <c r="U709" s="246">
        <v>3100220102</v>
      </c>
      <c r="V709" s="385" t="s">
        <v>1529</v>
      </c>
      <c r="W709" s="387">
        <v>0</v>
      </c>
      <c r="X709" s="387">
        <v>355027638.63999999</v>
      </c>
      <c r="Y709" s="387">
        <v>0</v>
      </c>
      <c r="Z709" s="387">
        <v>0</v>
      </c>
      <c r="AA709" s="387">
        <v>0</v>
      </c>
      <c r="AB709" s="387">
        <v>0</v>
      </c>
      <c r="AC709" s="387">
        <v>355027638.63999999</v>
      </c>
      <c r="AD709" s="387">
        <v>149432</v>
      </c>
      <c r="AE709" s="387">
        <v>354878206.63999999</v>
      </c>
      <c r="AF709" s="387">
        <v>149432</v>
      </c>
      <c r="AG709" s="387">
        <v>0</v>
      </c>
      <c r="AH709" s="387">
        <v>3569432</v>
      </c>
      <c r="AI709" s="387">
        <v>3420000</v>
      </c>
      <c r="AJ709" s="387">
        <v>351458206.63999999</v>
      </c>
      <c r="AK709" s="387">
        <v>0</v>
      </c>
      <c r="AL709" s="278"/>
      <c r="AM709" s="145"/>
      <c r="AN709" s="145"/>
      <c r="AO709" s="145"/>
      <c r="AP709" s="145"/>
      <c r="AQ709"/>
      <c r="AR709" s="326">
        <v>30557</v>
      </c>
      <c r="AS709" s="299" t="s">
        <v>1851</v>
      </c>
      <c r="AT709" s="333">
        <v>226742078</v>
      </c>
      <c r="AU709"/>
    </row>
    <row r="710" spans="1:47" s="275" customFormat="1" x14ac:dyDescent="0.25">
      <c r="A710" s="183"/>
      <c r="B710" s="184"/>
      <c r="C710" s="145">
        <v>1273671904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281"/>
      <c r="U710" s="246">
        <v>310023</v>
      </c>
      <c r="V710" s="385" t="s">
        <v>1530</v>
      </c>
      <c r="W710" s="387">
        <v>0</v>
      </c>
      <c r="X710" s="387">
        <v>10000000</v>
      </c>
      <c r="Y710" s="387">
        <v>0</v>
      </c>
      <c r="Z710" s="387">
        <v>0</v>
      </c>
      <c r="AA710" s="387">
        <v>0</v>
      </c>
      <c r="AB710" s="387">
        <v>0</v>
      </c>
      <c r="AC710" s="387">
        <v>10000000</v>
      </c>
      <c r="AD710" s="387">
        <v>0</v>
      </c>
      <c r="AE710" s="387">
        <v>10000000</v>
      </c>
      <c r="AF710" s="387">
        <v>0</v>
      </c>
      <c r="AG710" s="387">
        <v>0</v>
      </c>
      <c r="AH710" s="387">
        <v>0</v>
      </c>
      <c r="AI710" s="387">
        <v>0</v>
      </c>
      <c r="AJ710" s="387">
        <v>10000000</v>
      </c>
      <c r="AK710" s="387">
        <v>0</v>
      </c>
      <c r="AL710" s="278"/>
      <c r="AM710" s="145"/>
      <c r="AN710" s="145"/>
      <c r="AO710" s="145"/>
      <c r="AP710" s="145"/>
      <c r="AQ710"/>
      <c r="AR710" s="326">
        <v>30558</v>
      </c>
      <c r="AS710" s="299" t="s">
        <v>1852</v>
      </c>
      <c r="AT710" s="333">
        <v>23967245</v>
      </c>
      <c r="AU710"/>
    </row>
    <row r="711" spans="1:47" s="275" customFormat="1" x14ac:dyDescent="0.25">
      <c r="A711" s="183"/>
      <c r="B711" s="184"/>
      <c r="C711" s="145">
        <v>192493305.96000001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281"/>
      <c r="U711" s="246">
        <v>31002301</v>
      </c>
      <c r="V711" s="385" t="s">
        <v>1531</v>
      </c>
      <c r="W711" s="387">
        <v>0</v>
      </c>
      <c r="X711" s="387">
        <v>10000000</v>
      </c>
      <c r="Y711" s="387">
        <v>0</v>
      </c>
      <c r="Z711" s="387">
        <v>0</v>
      </c>
      <c r="AA711" s="387">
        <v>0</v>
      </c>
      <c r="AB711" s="387">
        <v>0</v>
      </c>
      <c r="AC711" s="387">
        <v>10000000</v>
      </c>
      <c r="AD711" s="387">
        <v>0</v>
      </c>
      <c r="AE711" s="387">
        <v>10000000</v>
      </c>
      <c r="AF711" s="387">
        <v>0</v>
      </c>
      <c r="AG711" s="387">
        <v>0</v>
      </c>
      <c r="AH711" s="387">
        <v>0</v>
      </c>
      <c r="AI711" s="387">
        <v>0</v>
      </c>
      <c r="AJ711" s="387">
        <v>10000000</v>
      </c>
      <c r="AK711" s="387">
        <v>0</v>
      </c>
      <c r="AL711" s="278"/>
      <c r="AM711" s="145"/>
      <c r="AN711" s="145"/>
      <c r="AO711" s="145"/>
      <c r="AP711" s="145"/>
      <c r="AQ711"/>
      <c r="AR711" s="326">
        <v>30559</v>
      </c>
      <c r="AS711" s="299" t="s">
        <v>1853</v>
      </c>
      <c r="AT711" s="333">
        <v>0</v>
      </c>
      <c r="AU711" s="181"/>
    </row>
    <row r="712" spans="1:47" s="275" customFormat="1" ht="26.25" x14ac:dyDescent="0.25">
      <c r="A712" s="183"/>
      <c r="B712" s="184"/>
      <c r="C712" s="145">
        <v>267460036</v>
      </c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281"/>
      <c r="U712" s="246">
        <v>3100230101</v>
      </c>
      <c r="V712" s="385" t="s">
        <v>1532</v>
      </c>
      <c r="W712" s="387">
        <v>0</v>
      </c>
      <c r="X712" s="387">
        <v>10000000</v>
      </c>
      <c r="Y712" s="387">
        <v>0</v>
      </c>
      <c r="Z712" s="387">
        <v>0</v>
      </c>
      <c r="AA712" s="387">
        <v>0</v>
      </c>
      <c r="AB712" s="387">
        <v>0</v>
      </c>
      <c r="AC712" s="387">
        <v>10000000</v>
      </c>
      <c r="AD712" s="387">
        <v>0</v>
      </c>
      <c r="AE712" s="387">
        <v>10000000</v>
      </c>
      <c r="AF712" s="387">
        <v>0</v>
      </c>
      <c r="AG712" s="387">
        <v>0</v>
      </c>
      <c r="AH712" s="387">
        <v>0</v>
      </c>
      <c r="AI712" s="387">
        <v>0</v>
      </c>
      <c r="AJ712" s="387">
        <v>10000000</v>
      </c>
      <c r="AK712" s="387">
        <v>0</v>
      </c>
      <c r="AL712" s="278"/>
      <c r="AM712" s="145"/>
      <c r="AN712" s="145"/>
      <c r="AO712" s="145"/>
      <c r="AP712" s="145"/>
      <c r="AQ712"/>
      <c r="AR712" s="326">
        <v>30560</v>
      </c>
      <c r="AS712" s="299" t="s">
        <v>1480</v>
      </c>
      <c r="AT712" s="333">
        <v>745830458.49000001</v>
      </c>
      <c r="AU712"/>
    </row>
    <row r="713" spans="1:47" s="275" customFormat="1" x14ac:dyDescent="0.25">
      <c r="A713" s="183"/>
      <c r="B713" s="184"/>
      <c r="C713" s="145">
        <v>359667877</v>
      </c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281"/>
      <c r="U713" s="246">
        <v>31003</v>
      </c>
      <c r="V713" s="385" t="s">
        <v>1533</v>
      </c>
      <c r="W713" s="387">
        <v>0</v>
      </c>
      <c r="X713" s="387">
        <v>281849357.63999999</v>
      </c>
      <c r="Y713" s="387">
        <v>0</v>
      </c>
      <c r="Z713" s="387">
        <v>0</v>
      </c>
      <c r="AA713" s="387">
        <v>0</v>
      </c>
      <c r="AB713" s="387">
        <v>0</v>
      </c>
      <c r="AC713" s="387">
        <v>281849357.63999999</v>
      </c>
      <c r="AD713" s="387">
        <v>149432</v>
      </c>
      <c r="AE713" s="387">
        <v>281699925.63999999</v>
      </c>
      <c r="AF713" s="387">
        <v>149432</v>
      </c>
      <c r="AG713" s="387">
        <v>0</v>
      </c>
      <c r="AH713" s="387">
        <v>3569432</v>
      </c>
      <c r="AI713" s="387">
        <v>3420000</v>
      </c>
      <c r="AJ713" s="387">
        <v>278279925.63999999</v>
      </c>
      <c r="AK713" s="387">
        <v>0</v>
      </c>
      <c r="AL713" s="278"/>
      <c r="AM713" s="145"/>
      <c r="AN713" s="145"/>
      <c r="AO713" s="145"/>
      <c r="AP713" s="145"/>
      <c r="AQ713"/>
      <c r="AR713" s="326">
        <v>30561</v>
      </c>
      <c r="AS713" s="299" t="s">
        <v>1854</v>
      </c>
      <c r="AT713" s="333">
        <v>251234845.09999999</v>
      </c>
      <c r="AU713"/>
    </row>
    <row r="714" spans="1:47" s="275" customFormat="1" x14ac:dyDescent="0.25">
      <c r="A714" s="183"/>
      <c r="B714" s="184"/>
      <c r="C714" s="145">
        <v>2771570031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281"/>
      <c r="U714" s="246">
        <v>310031</v>
      </c>
      <c r="V714" s="385" t="s">
        <v>1534</v>
      </c>
      <c r="W714" s="387">
        <v>0</v>
      </c>
      <c r="X714" s="387">
        <v>281849357.63999999</v>
      </c>
      <c r="Y714" s="387">
        <v>0</v>
      </c>
      <c r="Z714" s="387">
        <v>0</v>
      </c>
      <c r="AA714" s="387">
        <v>0</v>
      </c>
      <c r="AB714" s="387">
        <v>0</v>
      </c>
      <c r="AC714" s="387">
        <v>281849357.63999999</v>
      </c>
      <c r="AD714" s="387">
        <v>149432</v>
      </c>
      <c r="AE714" s="387">
        <v>281699925.63999999</v>
      </c>
      <c r="AF714" s="387">
        <v>149432</v>
      </c>
      <c r="AG714" s="387">
        <v>0</v>
      </c>
      <c r="AH714" s="387">
        <v>3569432</v>
      </c>
      <c r="AI714" s="387">
        <v>3420000</v>
      </c>
      <c r="AJ714" s="387">
        <v>278279925.63999999</v>
      </c>
      <c r="AK714" s="387">
        <v>0</v>
      </c>
      <c r="AL714" s="278"/>
      <c r="AM714" s="145"/>
      <c r="AN714" s="145"/>
      <c r="AO714" s="145"/>
      <c r="AP714" s="145"/>
      <c r="AQ714"/>
      <c r="AR714" s="326">
        <v>30562</v>
      </c>
      <c r="AS714" s="299" t="s">
        <v>1855</v>
      </c>
      <c r="AT714" s="333">
        <v>2977395.92</v>
      </c>
      <c r="AU714"/>
    </row>
    <row r="715" spans="1:47" s="275" customFormat="1" ht="26.25" x14ac:dyDescent="0.25">
      <c r="A715" s="183"/>
      <c r="B715" s="184"/>
      <c r="C715" s="145">
        <v>639137053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281"/>
      <c r="U715" s="246">
        <v>31003101</v>
      </c>
      <c r="V715" s="385" t="s">
        <v>1535</v>
      </c>
      <c r="W715" s="387">
        <v>0</v>
      </c>
      <c r="X715" s="387">
        <v>281849357.63999999</v>
      </c>
      <c r="Y715" s="387">
        <v>0</v>
      </c>
      <c r="Z715" s="387">
        <v>0</v>
      </c>
      <c r="AA715" s="387">
        <v>0</v>
      </c>
      <c r="AB715" s="387">
        <v>0</v>
      </c>
      <c r="AC715" s="387">
        <v>281849357.63999999</v>
      </c>
      <c r="AD715" s="387">
        <v>149432</v>
      </c>
      <c r="AE715" s="387">
        <v>281699925.63999999</v>
      </c>
      <c r="AF715" s="387">
        <v>149432</v>
      </c>
      <c r="AG715" s="387">
        <v>0</v>
      </c>
      <c r="AH715" s="387">
        <v>3569432</v>
      </c>
      <c r="AI715" s="387">
        <v>3420000</v>
      </c>
      <c r="AJ715" s="387">
        <v>278279925.63999999</v>
      </c>
      <c r="AK715" s="387">
        <v>0</v>
      </c>
      <c r="AL715" s="278"/>
      <c r="AM715" s="145"/>
      <c r="AN715" s="145"/>
      <c r="AO715" s="145"/>
      <c r="AP715" s="145"/>
      <c r="AQ715"/>
      <c r="AR715" s="326">
        <v>30563</v>
      </c>
      <c r="AS715" s="299" t="s">
        <v>1856</v>
      </c>
      <c r="AT715" s="333">
        <v>291529067.10000002</v>
      </c>
      <c r="AU715"/>
    </row>
    <row r="716" spans="1:47" s="275" customFormat="1" x14ac:dyDescent="0.25">
      <c r="A716" s="183"/>
      <c r="B716" s="184"/>
      <c r="C716" s="145">
        <v>124145233.84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281"/>
      <c r="U716" s="246">
        <v>3100310101</v>
      </c>
      <c r="V716" s="385" t="s">
        <v>1536</v>
      </c>
      <c r="W716" s="387">
        <v>0</v>
      </c>
      <c r="X716" s="387">
        <v>63178281</v>
      </c>
      <c r="Y716" s="387">
        <v>0</v>
      </c>
      <c r="Z716" s="387">
        <v>0</v>
      </c>
      <c r="AA716" s="387">
        <v>0</v>
      </c>
      <c r="AB716" s="387">
        <v>0</v>
      </c>
      <c r="AC716" s="387">
        <v>63178281</v>
      </c>
      <c r="AD716" s="387">
        <v>0</v>
      </c>
      <c r="AE716" s="387">
        <v>63178281</v>
      </c>
      <c r="AF716" s="387">
        <v>0</v>
      </c>
      <c r="AG716" s="387">
        <v>0</v>
      </c>
      <c r="AH716" s="387">
        <v>0</v>
      </c>
      <c r="AI716" s="387">
        <v>0</v>
      </c>
      <c r="AJ716" s="387">
        <v>63178281</v>
      </c>
      <c r="AK716" s="387">
        <v>0</v>
      </c>
      <c r="AL716" s="278"/>
      <c r="AM716" s="145"/>
      <c r="AN716" s="145"/>
      <c r="AO716" s="145"/>
      <c r="AP716" s="145"/>
      <c r="AQ716"/>
      <c r="AR716" s="326">
        <v>30564</v>
      </c>
      <c r="AS716" s="299" t="s">
        <v>1857</v>
      </c>
      <c r="AT716" s="333">
        <v>232353894.25999999</v>
      </c>
      <c r="AU716"/>
    </row>
    <row r="717" spans="1:47" s="275" customFormat="1" x14ac:dyDescent="0.25">
      <c r="A717" s="183"/>
      <c r="B717" s="184"/>
      <c r="C717" s="145">
        <v>113842640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281"/>
      <c r="U717" s="246">
        <v>310032</v>
      </c>
      <c r="V717" s="385" t="s">
        <v>1537</v>
      </c>
      <c r="W717" s="387">
        <v>0</v>
      </c>
      <c r="X717" s="387">
        <v>63178281</v>
      </c>
      <c r="Y717" s="387">
        <v>0</v>
      </c>
      <c r="Z717" s="387">
        <v>0</v>
      </c>
      <c r="AA717" s="387">
        <v>0</v>
      </c>
      <c r="AB717" s="387">
        <v>0</v>
      </c>
      <c r="AC717" s="387">
        <v>63178281</v>
      </c>
      <c r="AD717" s="387">
        <v>0</v>
      </c>
      <c r="AE717" s="387">
        <v>63178281</v>
      </c>
      <c r="AF717" s="387">
        <v>0</v>
      </c>
      <c r="AG717" s="387">
        <v>0</v>
      </c>
      <c r="AH717" s="387">
        <v>0</v>
      </c>
      <c r="AI717" s="387">
        <v>0</v>
      </c>
      <c r="AJ717" s="387">
        <v>63178281</v>
      </c>
      <c r="AK717" s="387">
        <v>0</v>
      </c>
      <c r="AL717" s="278"/>
      <c r="AM717" s="145"/>
      <c r="AN717" s="145"/>
      <c r="AO717" s="145"/>
      <c r="AP717" s="145"/>
      <c r="AQ717"/>
      <c r="AR717" s="326">
        <v>30565</v>
      </c>
      <c r="AS717" s="299" t="s">
        <v>1858</v>
      </c>
      <c r="AT717" s="333">
        <v>256955975</v>
      </c>
      <c r="AU717"/>
    </row>
    <row r="718" spans="1:47" s="275" customFormat="1" x14ac:dyDescent="0.25">
      <c r="A718" s="183"/>
      <c r="B718" s="184"/>
      <c r="C718" s="145">
        <v>8270000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281"/>
      <c r="U718" s="246">
        <v>31003201</v>
      </c>
      <c r="V718" s="385" t="s">
        <v>1538</v>
      </c>
      <c r="W718" s="387">
        <v>0</v>
      </c>
      <c r="X718" s="387">
        <v>15000000</v>
      </c>
      <c r="Y718" s="387">
        <v>0</v>
      </c>
      <c r="Z718" s="387">
        <v>0</v>
      </c>
      <c r="AA718" s="387">
        <v>0</v>
      </c>
      <c r="AB718" s="387">
        <v>0</v>
      </c>
      <c r="AC718" s="387">
        <v>15000000</v>
      </c>
      <c r="AD718" s="387">
        <v>0</v>
      </c>
      <c r="AE718" s="387">
        <v>15000000</v>
      </c>
      <c r="AF718" s="387">
        <v>0</v>
      </c>
      <c r="AG718" s="387">
        <v>0</v>
      </c>
      <c r="AH718" s="387">
        <v>0</v>
      </c>
      <c r="AI718" s="387">
        <v>0</v>
      </c>
      <c r="AJ718" s="387">
        <v>15000000</v>
      </c>
      <c r="AK718" s="387">
        <v>0</v>
      </c>
      <c r="AL718" s="278"/>
      <c r="AM718" s="145"/>
      <c r="AN718" s="145"/>
      <c r="AO718" s="145"/>
      <c r="AP718" s="145"/>
      <c r="AQ718"/>
      <c r="AR718" s="326">
        <v>30566</v>
      </c>
      <c r="AS718" s="297" t="s">
        <v>1859</v>
      </c>
      <c r="AT718" s="333">
        <v>84831999.790000007</v>
      </c>
      <c r="AU718"/>
    </row>
    <row r="719" spans="1:47" s="275" customFormat="1" x14ac:dyDescent="0.25">
      <c r="A719" s="183"/>
      <c r="B719" s="184"/>
      <c r="C719" s="145">
        <v>18931717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281"/>
      <c r="U719" s="246">
        <v>3100320103</v>
      </c>
      <c r="V719" s="385" t="s">
        <v>1540</v>
      </c>
      <c r="W719" s="387">
        <v>0</v>
      </c>
      <c r="X719" s="387">
        <v>48178281</v>
      </c>
      <c r="Y719" s="387">
        <v>0</v>
      </c>
      <c r="Z719" s="387">
        <v>0</v>
      </c>
      <c r="AA719" s="387">
        <v>0</v>
      </c>
      <c r="AB719" s="387">
        <v>0</v>
      </c>
      <c r="AC719" s="387">
        <v>48178281</v>
      </c>
      <c r="AD719" s="387">
        <v>0</v>
      </c>
      <c r="AE719" s="387">
        <v>48178281</v>
      </c>
      <c r="AF719" s="387">
        <v>0</v>
      </c>
      <c r="AG719" s="387">
        <v>0</v>
      </c>
      <c r="AH719" s="387">
        <v>0</v>
      </c>
      <c r="AI719" s="387">
        <v>0</v>
      </c>
      <c r="AJ719" s="387">
        <v>48178281</v>
      </c>
      <c r="AK719" s="387">
        <v>0</v>
      </c>
      <c r="AL719" s="278"/>
      <c r="AM719" s="145"/>
      <c r="AN719" s="145"/>
      <c r="AO719" s="145"/>
      <c r="AP719" s="145"/>
      <c r="AQ719"/>
      <c r="AR719" s="326">
        <v>30567</v>
      </c>
      <c r="AS719" s="297" t="s">
        <v>1860</v>
      </c>
      <c r="AT719" s="333">
        <v>233881947.88999999</v>
      </c>
      <c r="AU719" s="251"/>
    </row>
    <row r="720" spans="1:47" s="275" customFormat="1" x14ac:dyDescent="0.25">
      <c r="A720" s="183"/>
      <c r="B720" s="184"/>
      <c r="C720" s="145">
        <v>244288934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281"/>
      <c r="U720" s="246">
        <v>310033</v>
      </c>
      <c r="V720" s="385" t="s">
        <v>1534</v>
      </c>
      <c r="W720" s="387">
        <v>0</v>
      </c>
      <c r="X720" s="387">
        <v>425000000</v>
      </c>
      <c r="Y720" s="387">
        <v>0</v>
      </c>
      <c r="Z720" s="387">
        <v>0</v>
      </c>
      <c r="AA720" s="387">
        <v>0</v>
      </c>
      <c r="AB720" s="387">
        <v>0</v>
      </c>
      <c r="AC720" s="387">
        <v>425000000</v>
      </c>
      <c r="AD720" s="387">
        <v>0</v>
      </c>
      <c r="AE720" s="387">
        <v>425000000</v>
      </c>
      <c r="AF720" s="387">
        <v>0</v>
      </c>
      <c r="AG720" s="387">
        <v>0</v>
      </c>
      <c r="AH720" s="387">
        <v>0</v>
      </c>
      <c r="AI720" s="387">
        <v>0</v>
      </c>
      <c r="AJ720" s="387">
        <v>425000000</v>
      </c>
      <c r="AK720" s="387">
        <v>0</v>
      </c>
      <c r="AL720" s="350"/>
      <c r="AM720" s="145"/>
      <c r="AN720" s="145"/>
      <c r="AO720" s="145"/>
      <c r="AP720" s="145"/>
      <c r="AQ720" s="281"/>
      <c r="AR720" s="326">
        <v>30568</v>
      </c>
      <c r="AS720" s="297" t="s">
        <v>1861</v>
      </c>
      <c r="AT720" s="333">
        <v>40299053</v>
      </c>
      <c r="AU720"/>
    </row>
    <row r="721" spans="1:47" s="275" customFormat="1" x14ac:dyDescent="0.25">
      <c r="A721" s="183"/>
      <c r="B721" s="184"/>
      <c r="C721" s="145">
        <v>108750000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281"/>
      <c r="U721" s="246">
        <v>31003301</v>
      </c>
      <c r="V721" s="385" t="s">
        <v>1541</v>
      </c>
      <c r="W721" s="387">
        <v>0</v>
      </c>
      <c r="X721" s="387">
        <v>350000000</v>
      </c>
      <c r="Y721" s="387">
        <v>0</v>
      </c>
      <c r="Z721" s="387">
        <v>0</v>
      </c>
      <c r="AA721" s="387">
        <v>0</v>
      </c>
      <c r="AB721" s="387">
        <v>0</v>
      </c>
      <c r="AC721" s="387">
        <v>350000000</v>
      </c>
      <c r="AD721" s="387">
        <v>0</v>
      </c>
      <c r="AE721" s="387">
        <v>350000000</v>
      </c>
      <c r="AF721" s="387">
        <v>0</v>
      </c>
      <c r="AG721" s="387">
        <v>0</v>
      </c>
      <c r="AH721" s="387">
        <v>0</v>
      </c>
      <c r="AI721" s="387">
        <v>0</v>
      </c>
      <c r="AJ721" s="387">
        <v>350000000</v>
      </c>
      <c r="AK721" s="387">
        <v>0</v>
      </c>
      <c r="AL721" s="350"/>
      <c r="AM721" s="145"/>
      <c r="AN721" s="145"/>
      <c r="AO721" s="145"/>
      <c r="AP721" s="145"/>
      <c r="AQ721" s="281"/>
      <c r="AR721" s="326">
        <v>30569</v>
      </c>
      <c r="AS721" s="297" t="s">
        <v>1488</v>
      </c>
      <c r="AT721" s="333">
        <v>62945233.890000001</v>
      </c>
      <c r="AU721"/>
    </row>
    <row r="722" spans="1:47" s="275" customFormat="1" x14ac:dyDescent="0.25">
      <c r="A722" s="183"/>
      <c r="B722" s="184"/>
      <c r="C722" s="145">
        <v>120000000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281"/>
      <c r="U722" s="246">
        <v>3100330101</v>
      </c>
      <c r="V722" s="385" t="s">
        <v>727</v>
      </c>
      <c r="W722" s="387">
        <v>0</v>
      </c>
      <c r="X722" s="387">
        <v>350000000</v>
      </c>
      <c r="Y722" s="387">
        <v>0</v>
      </c>
      <c r="Z722" s="387">
        <v>0</v>
      </c>
      <c r="AA722" s="387">
        <v>0</v>
      </c>
      <c r="AB722" s="387">
        <v>0</v>
      </c>
      <c r="AC722" s="387">
        <v>350000000</v>
      </c>
      <c r="AD722" s="387">
        <v>0</v>
      </c>
      <c r="AE722" s="387">
        <v>350000000</v>
      </c>
      <c r="AF722" s="387">
        <v>0</v>
      </c>
      <c r="AG722" s="387">
        <v>0</v>
      </c>
      <c r="AH722" s="387">
        <v>0</v>
      </c>
      <c r="AI722" s="387">
        <v>0</v>
      </c>
      <c r="AJ722" s="387">
        <v>350000000</v>
      </c>
      <c r="AK722" s="387">
        <v>0</v>
      </c>
      <c r="AL722" s="350"/>
      <c r="AM722" s="145"/>
      <c r="AN722" s="145"/>
      <c r="AO722" s="145"/>
      <c r="AP722" s="145"/>
      <c r="AQ722" s="281"/>
      <c r="AR722" s="326">
        <v>30570</v>
      </c>
      <c r="AS722" s="297" t="s">
        <v>1862</v>
      </c>
      <c r="AT722" s="333">
        <v>50011496</v>
      </c>
      <c r="AU722"/>
    </row>
    <row r="723" spans="1:47" s="275" customFormat="1" x14ac:dyDescent="0.25">
      <c r="A723" s="183"/>
      <c r="B723" s="184"/>
      <c r="C723" s="145">
        <v>112996937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281"/>
      <c r="U723" s="246">
        <v>3100330103</v>
      </c>
      <c r="V723" s="385" t="s">
        <v>728</v>
      </c>
      <c r="W723" s="387">
        <v>0</v>
      </c>
      <c r="X723" s="387">
        <v>350000000</v>
      </c>
      <c r="Y723" s="387">
        <v>0</v>
      </c>
      <c r="Z723" s="387">
        <v>0</v>
      </c>
      <c r="AA723" s="387">
        <v>0</v>
      </c>
      <c r="AB723" s="387">
        <v>0</v>
      </c>
      <c r="AC723" s="387">
        <v>350000000</v>
      </c>
      <c r="AD723" s="387">
        <v>0</v>
      </c>
      <c r="AE723" s="387">
        <v>350000000</v>
      </c>
      <c r="AF723" s="387">
        <v>0</v>
      </c>
      <c r="AG723" s="387">
        <v>0</v>
      </c>
      <c r="AH723" s="387">
        <v>0</v>
      </c>
      <c r="AI723" s="387">
        <v>0</v>
      </c>
      <c r="AJ723" s="387">
        <v>350000000</v>
      </c>
      <c r="AK723" s="387">
        <v>0</v>
      </c>
      <c r="AL723" s="350"/>
      <c r="AM723" s="145"/>
      <c r="AN723" s="145"/>
      <c r="AO723" s="145"/>
      <c r="AP723" s="145"/>
      <c r="AQ723" s="281"/>
      <c r="AR723" s="326">
        <v>30571</v>
      </c>
      <c r="AS723" s="297" t="s">
        <v>1863</v>
      </c>
      <c r="AT723" s="333">
        <v>196438047</v>
      </c>
      <c r="AU723"/>
    </row>
    <row r="724" spans="1:47" s="275" customFormat="1" x14ac:dyDescent="0.25">
      <c r="A724" s="183"/>
      <c r="B724" s="184"/>
      <c r="C724" s="145">
        <v>94627309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281"/>
      <c r="U724" s="246">
        <v>311</v>
      </c>
      <c r="V724" s="385" t="s">
        <v>1542</v>
      </c>
      <c r="W724" s="387">
        <v>0</v>
      </c>
      <c r="X724" s="387">
        <v>350000000</v>
      </c>
      <c r="Y724" s="387">
        <v>0</v>
      </c>
      <c r="Z724" s="387">
        <v>0</v>
      </c>
      <c r="AA724" s="387">
        <v>0</v>
      </c>
      <c r="AB724" s="387">
        <v>0</v>
      </c>
      <c r="AC724" s="387">
        <v>350000000</v>
      </c>
      <c r="AD724" s="387">
        <v>0</v>
      </c>
      <c r="AE724" s="387">
        <v>350000000</v>
      </c>
      <c r="AF724" s="387">
        <v>0</v>
      </c>
      <c r="AG724" s="387">
        <v>0</v>
      </c>
      <c r="AH724" s="387">
        <v>0</v>
      </c>
      <c r="AI724" s="387">
        <v>0</v>
      </c>
      <c r="AJ724" s="387">
        <v>350000000</v>
      </c>
      <c r="AK724" s="387">
        <v>0</v>
      </c>
      <c r="AL724" s="350"/>
      <c r="AM724" s="145"/>
      <c r="AN724" s="145"/>
      <c r="AO724" s="145"/>
      <c r="AP724" s="145"/>
      <c r="AQ724" s="281"/>
      <c r="AR724" s="326">
        <v>30572</v>
      </c>
      <c r="AS724" s="297" t="s">
        <v>1490</v>
      </c>
      <c r="AT724" s="333">
        <v>1064803896.99</v>
      </c>
      <c r="AU724" s="47"/>
    </row>
    <row r="725" spans="1:47" s="275" customFormat="1" x14ac:dyDescent="0.25">
      <c r="A725" s="183"/>
      <c r="B725" s="184"/>
      <c r="C725" s="145"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281"/>
      <c r="U725" s="246">
        <v>31101</v>
      </c>
      <c r="V725" s="385" t="s">
        <v>1924</v>
      </c>
      <c r="W725" s="387">
        <v>0</v>
      </c>
      <c r="X725" s="387">
        <v>75000000</v>
      </c>
      <c r="Y725" s="387">
        <v>0</v>
      </c>
      <c r="Z725" s="387">
        <v>0</v>
      </c>
      <c r="AA725" s="387">
        <v>0</v>
      </c>
      <c r="AB725" s="387">
        <v>0</v>
      </c>
      <c r="AC725" s="387">
        <v>75000000</v>
      </c>
      <c r="AD725" s="387">
        <v>0</v>
      </c>
      <c r="AE725" s="387">
        <v>75000000</v>
      </c>
      <c r="AF725" s="387">
        <v>0</v>
      </c>
      <c r="AG725" s="387">
        <v>0</v>
      </c>
      <c r="AH725" s="387">
        <v>0</v>
      </c>
      <c r="AI725" s="387">
        <v>0</v>
      </c>
      <c r="AJ725" s="387">
        <v>75000000</v>
      </c>
      <c r="AK725" s="387">
        <v>0</v>
      </c>
      <c r="AL725" s="156"/>
      <c r="AM725" s="156">
        <f t="shared" si="401"/>
        <v>0</v>
      </c>
      <c r="AN725" s="156">
        <f t="shared" si="401"/>
        <v>0</v>
      </c>
      <c r="AO725" s="156">
        <f t="shared" si="401"/>
        <v>0</v>
      </c>
      <c r="AP725" s="156"/>
      <c r="AQ725"/>
      <c r="AR725" s="292">
        <v>306</v>
      </c>
      <c r="AS725" s="293" t="s">
        <v>1313</v>
      </c>
      <c r="AT725" s="331">
        <f t="shared" ref="AT725" si="403">+AT726</f>
        <v>10227190044.75</v>
      </c>
      <c r="AU725"/>
    </row>
    <row r="726" spans="1:47" s="275" customFormat="1" x14ac:dyDescent="0.25">
      <c r="A726" s="183"/>
      <c r="B726" s="184"/>
      <c r="C726" s="145">
        <v>15537634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281"/>
      <c r="U726" s="246">
        <v>311011</v>
      </c>
      <c r="V726" s="385" t="s">
        <v>1664</v>
      </c>
      <c r="W726" s="387">
        <v>0</v>
      </c>
      <c r="X726" s="387">
        <v>75000000</v>
      </c>
      <c r="Y726" s="387">
        <v>0</v>
      </c>
      <c r="Z726" s="387">
        <v>0</v>
      </c>
      <c r="AA726" s="387">
        <v>0</v>
      </c>
      <c r="AB726" s="387">
        <v>0</v>
      </c>
      <c r="AC726" s="387">
        <v>75000000</v>
      </c>
      <c r="AD726" s="387">
        <v>0</v>
      </c>
      <c r="AE726" s="387">
        <v>75000000</v>
      </c>
      <c r="AF726" s="387">
        <v>0</v>
      </c>
      <c r="AG726" s="387">
        <v>0</v>
      </c>
      <c r="AH726" s="387">
        <v>0</v>
      </c>
      <c r="AI726" s="387">
        <v>0</v>
      </c>
      <c r="AJ726" s="387">
        <v>75000000</v>
      </c>
      <c r="AK726" s="387">
        <v>0</v>
      </c>
      <c r="AL726" s="156"/>
      <c r="AM726" s="156">
        <f t="shared" si="402"/>
        <v>0</v>
      </c>
      <c r="AN726" s="156">
        <f t="shared" si="402"/>
        <v>0</v>
      </c>
      <c r="AO726" s="156">
        <f t="shared" si="402"/>
        <v>0</v>
      </c>
      <c r="AP726" s="156"/>
      <c r="AQ726"/>
      <c r="AR726" s="292">
        <v>3061</v>
      </c>
      <c r="AS726" s="293" t="s">
        <v>1864</v>
      </c>
      <c r="AT726" s="331">
        <f t="shared" ref="AT726" si="404">SUM(AT727:AT774)</f>
        <v>10227190044.75</v>
      </c>
      <c r="AU726"/>
    </row>
    <row r="727" spans="1:47" s="275" customFormat="1" ht="39" x14ac:dyDescent="0.25">
      <c r="A727" s="183"/>
      <c r="B727" s="184"/>
      <c r="C727" s="145">
        <v>880819796.08000004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281"/>
      <c r="U727" s="246">
        <v>31101101</v>
      </c>
      <c r="V727" s="385" t="s">
        <v>1665</v>
      </c>
      <c r="W727" s="387">
        <v>0</v>
      </c>
      <c r="X727" s="387">
        <v>50000000</v>
      </c>
      <c r="Y727" s="387">
        <v>0</v>
      </c>
      <c r="Z727" s="387">
        <v>0</v>
      </c>
      <c r="AA727" s="387">
        <v>0</v>
      </c>
      <c r="AB727" s="387">
        <v>0</v>
      </c>
      <c r="AC727" s="387">
        <v>50000000</v>
      </c>
      <c r="AD727" s="387">
        <v>0</v>
      </c>
      <c r="AE727" s="387">
        <v>50000000</v>
      </c>
      <c r="AF727" s="387">
        <v>0</v>
      </c>
      <c r="AG727" s="387">
        <v>0</v>
      </c>
      <c r="AH727" s="387">
        <v>0</v>
      </c>
      <c r="AI727" s="387">
        <v>0</v>
      </c>
      <c r="AJ727" s="387">
        <v>50000000</v>
      </c>
      <c r="AK727" s="387">
        <v>0</v>
      </c>
      <c r="AL727" s="278"/>
      <c r="AM727" s="145"/>
      <c r="AN727" s="145"/>
      <c r="AO727" s="145"/>
      <c r="AP727" s="145"/>
      <c r="AR727" s="327">
        <v>306101</v>
      </c>
      <c r="AS727" s="299" t="s">
        <v>1865</v>
      </c>
      <c r="AT727" s="333">
        <v>49500000</v>
      </c>
      <c r="AU727"/>
    </row>
    <row r="728" spans="1:47" s="275" customFormat="1" x14ac:dyDescent="0.25">
      <c r="A728" s="183"/>
      <c r="B728" s="184"/>
      <c r="C728" s="145">
        <v>10000000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281"/>
      <c r="U728" s="246">
        <v>3110110101</v>
      </c>
      <c r="V728" s="385" t="s">
        <v>1666</v>
      </c>
      <c r="W728" s="387">
        <v>0</v>
      </c>
      <c r="X728" s="387">
        <v>50000000</v>
      </c>
      <c r="Y728" s="387">
        <v>0</v>
      </c>
      <c r="Z728" s="387">
        <v>0</v>
      </c>
      <c r="AA728" s="387">
        <v>0</v>
      </c>
      <c r="AB728" s="387">
        <v>0</v>
      </c>
      <c r="AC728" s="387">
        <v>50000000</v>
      </c>
      <c r="AD728" s="387">
        <v>0</v>
      </c>
      <c r="AE728" s="387">
        <v>50000000</v>
      </c>
      <c r="AF728" s="387">
        <v>0</v>
      </c>
      <c r="AG728" s="387">
        <v>0</v>
      </c>
      <c r="AH728" s="387">
        <v>0</v>
      </c>
      <c r="AI728" s="387">
        <v>0</v>
      </c>
      <c r="AJ728" s="387">
        <v>50000000</v>
      </c>
      <c r="AK728" s="387">
        <v>0</v>
      </c>
      <c r="AL728" s="278"/>
      <c r="AM728" s="145"/>
      <c r="AN728" s="145"/>
      <c r="AO728" s="145"/>
      <c r="AP728" s="145"/>
      <c r="AR728" s="327">
        <v>306102</v>
      </c>
      <c r="AS728" s="299" t="s">
        <v>1866</v>
      </c>
      <c r="AT728" s="333">
        <v>149500000</v>
      </c>
      <c r="AU728"/>
    </row>
    <row r="729" spans="1:47" s="275" customFormat="1" x14ac:dyDescent="0.25">
      <c r="A729" s="183"/>
      <c r="B729" s="184"/>
      <c r="C729" s="145">
        <v>176283155.16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281"/>
      <c r="U729" s="246">
        <v>31102</v>
      </c>
      <c r="V729" s="385" t="s">
        <v>1543</v>
      </c>
      <c r="W729" s="387">
        <v>0</v>
      </c>
      <c r="X729" s="387">
        <v>25000000</v>
      </c>
      <c r="Y729" s="387">
        <v>0</v>
      </c>
      <c r="Z729" s="387">
        <v>0</v>
      </c>
      <c r="AA729" s="387">
        <v>0</v>
      </c>
      <c r="AB729" s="387">
        <v>0</v>
      </c>
      <c r="AC729" s="387">
        <v>25000000</v>
      </c>
      <c r="AD729" s="387">
        <v>0</v>
      </c>
      <c r="AE729" s="387">
        <v>25000000</v>
      </c>
      <c r="AF729" s="387">
        <v>0</v>
      </c>
      <c r="AG729" s="387">
        <v>0</v>
      </c>
      <c r="AH729" s="387">
        <v>0</v>
      </c>
      <c r="AI729" s="387">
        <v>0</v>
      </c>
      <c r="AJ729" s="387">
        <v>25000000</v>
      </c>
      <c r="AK729" s="387">
        <v>0</v>
      </c>
      <c r="AL729" s="278"/>
      <c r="AM729" s="145"/>
      <c r="AN729" s="145"/>
      <c r="AO729" s="145"/>
      <c r="AP729" s="145"/>
      <c r="AR729" s="327">
        <v>306103</v>
      </c>
      <c r="AS729" s="299" t="s">
        <v>1867</v>
      </c>
      <c r="AT729" s="333">
        <v>0</v>
      </c>
      <c r="AU729"/>
    </row>
    <row r="730" spans="1:47" s="275" customFormat="1" x14ac:dyDescent="0.25">
      <c r="A730" s="183"/>
      <c r="B730" s="184"/>
      <c r="C730" s="145">
        <v>78800000</v>
      </c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281"/>
      <c r="U730" s="246">
        <v>311021</v>
      </c>
      <c r="V730" s="385" t="s">
        <v>1544</v>
      </c>
      <c r="W730" s="387">
        <v>0</v>
      </c>
      <c r="X730" s="387">
        <v>25000000</v>
      </c>
      <c r="Y730" s="387">
        <v>0</v>
      </c>
      <c r="Z730" s="387">
        <v>0</v>
      </c>
      <c r="AA730" s="387">
        <v>0</v>
      </c>
      <c r="AB730" s="387">
        <v>0</v>
      </c>
      <c r="AC730" s="387">
        <v>25000000</v>
      </c>
      <c r="AD730" s="387">
        <v>0</v>
      </c>
      <c r="AE730" s="387">
        <v>25000000</v>
      </c>
      <c r="AF730" s="387">
        <v>0</v>
      </c>
      <c r="AG730" s="387">
        <v>0</v>
      </c>
      <c r="AH730" s="387">
        <v>0</v>
      </c>
      <c r="AI730" s="387">
        <v>0</v>
      </c>
      <c r="AJ730" s="387">
        <v>25000000</v>
      </c>
      <c r="AK730" s="387">
        <v>0</v>
      </c>
      <c r="AL730" s="278"/>
      <c r="AM730" s="145"/>
      <c r="AN730" s="145"/>
      <c r="AO730" s="145"/>
      <c r="AP730" s="145"/>
      <c r="AR730" s="327">
        <v>306104</v>
      </c>
      <c r="AS730" s="299" t="s">
        <v>1868</v>
      </c>
      <c r="AT730" s="333">
        <v>380480289.44999999</v>
      </c>
      <c r="AU730"/>
    </row>
    <row r="731" spans="1:47" s="275" customFormat="1" ht="26.25" x14ac:dyDescent="0.25">
      <c r="A731" s="183"/>
      <c r="B731" s="184"/>
      <c r="C731" s="145">
        <v>7085800</v>
      </c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281"/>
      <c r="U731" s="246">
        <v>31102101</v>
      </c>
      <c r="V731" s="385" t="s">
        <v>1545</v>
      </c>
      <c r="W731" s="387">
        <v>0</v>
      </c>
      <c r="X731" s="387">
        <v>715928089</v>
      </c>
      <c r="Y731" s="387">
        <v>0</v>
      </c>
      <c r="Z731" s="387">
        <v>0</v>
      </c>
      <c r="AA731" s="387">
        <v>0</v>
      </c>
      <c r="AB731" s="387">
        <v>0</v>
      </c>
      <c r="AC731" s="387">
        <v>715928089</v>
      </c>
      <c r="AD731" s="387">
        <v>0</v>
      </c>
      <c r="AE731" s="387">
        <v>715928089</v>
      </c>
      <c r="AF731" s="387">
        <v>0</v>
      </c>
      <c r="AG731" s="387">
        <v>0</v>
      </c>
      <c r="AH731" s="387">
        <v>0</v>
      </c>
      <c r="AI731" s="387">
        <v>0</v>
      </c>
      <c r="AJ731" s="387">
        <v>715928089</v>
      </c>
      <c r="AK731" s="387">
        <v>0</v>
      </c>
      <c r="AL731" s="278"/>
      <c r="AM731" s="145"/>
      <c r="AN731" s="145"/>
      <c r="AO731" s="145"/>
      <c r="AP731" s="145"/>
      <c r="AR731" s="327">
        <v>306106</v>
      </c>
      <c r="AS731" s="299" t="s">
        <v>1869</v>
      </c>
      <c r="AT731" s="333">
        <v>56120677</v>
      </c>
      <c r="AU731"/>
    </row>
    <row r="732" spans="1:47" s="275" customFormat="1" ht="39" x14ac:dyDescent="0.25">
      <c r="A732" s="183"/>
      <c r="B732" s="184"/>
      <c r="C732" s="145">
        <v>414832161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281"/>
      <c r="U732" s="246">
        <v>3110210101</v>
      </c>
      <c r="V732" s="385" t="s">
        <v>1546</v>
      </c>
      <c r="W732" s="387">
        <v>0</v>
      </c>
      <c r="X732" s="387">
        <v>5500000</v>
      </c>
      <c r="Y732" s="387">
        <v>0</v>
      </c>
      <c r="Z732" s="387">
        <v>0</v>
      </c>
      <c r="AA732" s="387">
        <v>0</v>
      </c>
      <c r="AB732" s="387">
        <v>0</v>
      </c>
      <c r="AC732" s="387">
        <v>5500000</v>
      </c>
      <c r="AD732" s="387">
        <v>0</v>
      </c>
      <c r="AE732" s="387">
        <v>5500000</v>
      </c>
      <c r="AF732" s="387">
        <v>0</v>
      </c>
      <c r="AG732" s="387">
        <v>0</v>
      </c>
      <c r="AH732" s="387">
        <v>0</v>
      </c>
      <c r="AI732" s="387">
        <v>0</v>
      </c>
      <c r="AJ732" s="387">
        <v>5500000</v>
      </c>
      <c r="AK732" s="387">
        <v>0</v>
      </c>
      <c r="AL732" s="278"/>
      <c r="AM732" s="145"/>
      <c r="AN732" s="145"/>
      <c r="AO732" s="145"/>
      <c r="AP732" s="145"/>
      <c r="AR732" s="327">
        <v>306107</v>
      </c>
      <c r="AS732" s="299" t="s">
        <v>1870</v>
      </c>
      <c r="AT732" s="333">
        <v>0</v>
      </c>
      <c r="AU732"/>
    </row>
    <row r="733" spans="1:47" s="275" customFormat="1" ht="39" x14ac:dyDescent="0.25">
      <c r="A733" s="183"/>
      <c r="B733" s="184"/>
      <c r="C733" s="145">
        <v>581299246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281"/>
      <c r="U733" s="246">
        <v>31102102</v>
      </c>
      <c r="V733" s="385" t="s">
        <v>1547</v>
      </c>
      <c r="W733" s="387">
        <v>0</v>
      </c>
      <c r="X733" s="387">
        <v>5500000</v>
      </c>
      <c r="Y733" s="387">
        <v>0</v>
      </c>
      <c r="Z733" s="387">
        <v>0</v>
      </c>
      <c r="AA733" s="387">
        <v>0</v>
      </c>
      <c r="AB733" s="387">
        <v>0</v>
      </c>
      <c r="AC733" s="387">
        <v>5500000</v>
      </c>
      <c r="AD733" s="387">
        <v>0</v>
      </c>
      <c r="AE733" s="387">
        <v>5500000</v>
      </c>
      <c r="AF733" s="387">
        <v>0</v>
      </c>
      <c r="AG733" s="387">
        <v>0</v>
      </c>
      <c r="AH733" s="387">
        <v>0</v>
      </c>
      <c r="AI733" s="387">
        <v>0</v>
      </c>
      <c r="AJ733" s="387">
        <v>5500000</v>
      </c>
      <c r="AK733" s="387">
        <v>0</v>
      </c>
      <c r="AL733" s="278"/>
      <c r="AM733" s="145"/>
      <c r="AN733" s="145"/>
      <c r="AO733" s="145"/>
      <c r="AP733" s="145"/>
      <c r="AR733" s="327">
        <v>306110</v>
      </c>
      <c r="AS733" s="299" t="s">
        <v>1871</v>
      </c>
      <c r="AT733" s="333">
        <v>56479100</v>
      </c>
      <c r="AU733"/>
    </row>
    <row r="734" spans="1:47" s="275" customFormat="1" x14ac:dyDescent="0.25">
      <c r="A734" s="183"/>
      <c r="B734" s="184"/>
      <c r="C734" s="145"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281"/>
      <c r="U734" s="246">
        <v>3110210201</v>
      </c>
      <c r="V734" s="385" t="s">
        <v>1548</v>
      </c>
      <c r="W734" s="387">
        <v>0</v>
      </c>
      <c r="X734" s="387">
        <v>5500000</v>
      </c>
      <c r="Y734" s="387">
        <v>0</v>
      </c>
      <c r="Z734" s="387">
        <v>0</v>
      </c>
      <c r="AA734" s="387">
        <v>0</v>
      </c>
      <c r="AB734" s="387">
        <v>0</v>
      </c>
      <c r="AC734" s="387">
        <v>5500000</v>
      </c>
      <c r="AD734" s="387">
        <v>0</v>
      </c>
      <c r="AE734" s="387">
        <v>5500000</v>
      </c>
      <c r="AF734" s="387">
        <v>0</v>
      </c>
      <c r="AG734" s="387">
        <v>0</v>
      </c>
      <c r="AH734" s="387">
        <v>0</v>
      </c>
      <c r="AI734" s="387">
        <v>0</v>
      </c>
      <c r="AJ734" s="387">
        <v>5500000</v>
      </c>
      <c r="AK734" s="387">
        <v>0</v>
      </c>
      <c r="AL734" s="278"/>
      <c r="AM734" s="145"/>
      <c r="AN734" s="145"/>
      <c r="AO734" s="145"/>
      <c r="AP734" s="145"/>
      <c r="AR734" s="327">
        <v>306111</v>
      </c>
      <c r="AS734" s="299" t="s">
        <v>1872</v>
      </c>
      <c r="AT734" s="333">
        <v>0</v>
      </c>
      <c r="AU734" s="251"/>
    </row>
    <row r="735" spans="1:47" s="275" customFormat="1" ht="26.25" x14ac:dyDescent="0.25">
      <c r="A735" s="183"/>
      <c r="B735" s="184"/>
      <c r="C735" s="145">
        <v>229432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281"/>
      <c r="U735" s="246">
        <v>312</v>
      </c>
      <c r="V735" s="385" t="s">
        <v>1549</v>
      </c>
      <c r="W735" s="387">
        <v>0</v>
      </c>
      <c r="X735" s="387">
        <v>5500000</v>
      </c>
      <c r="Y735" s="387">
        <v>0</v>
      </c>
      <c r="Z735" s="387">
        <v>0</v>
      </c>
      <c r="AA735" s="387">
        <v>0</v>
      </c>
      <c r="AB735" s="387">
        <v>0</v>
      </c>
      <c r="AC735" s="387">
        <v>5500000</v>
      </c>
      <c r="AD735" s="387">
        <v>0</v>
      </c>
      <c r="AE735" s="387">
        <v>5500000</v>
      </c>
      <c r="AF735" s="387">
        <v>0</v>
      </c>
      <c r="AG735" s="387">
        <v>0</v>
      </c>
      <c r="AH735" s="387">
        <v>0</v>
      </c>
      <c r="AI735" s="387">
        <v>0</v>
      </c>
      <c r="AJ735" s="387">
        <v>5500000</v>
      </c>
      <c r="AK735" s="387">
        <v>0</v>
      </c>
      <c r="AL735" s="278"/>
      <c r="AM735" s="145"/>
      <c r="AN735" s="145"/>
      <c r="AO735" s="145"/>
      <c r="AP735" s="145"/>
      <c r="AR735" s="327">
        <v>306112</v>
      </c>
      <c r="AS735" s="299" t="s">
        <v>1873</v>
      </c>
      <c r="AT735" s="333">
        <v>0</v>
      </c>
      <c r="AU735"/>
    </row>
    <row r="736" spans="1:47" s="275" customFormat="1" ht="26.25" x14ac:dyDescent="0.25">
      <c r="A736" s="183"/>
      <c r="B736" s="184"/>
      <c r="C736" s="145"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281"/>
      <c r="U736" s="246">
        <v>31201</v>
      </c>
      <c r="V736" s="385" t="s">
        <v>1550</v>
      </c>
      <c r="W736" s="387">
        <v>0</v>
      </c>
      <c r="X736" s="387">
        <v>710428089</v>
      </c>
      <c r="Y736" s="387">
        <v>0</v>
      </c>
      <c r="Z736" s="387">
        <v>0</v>
      </c>
      <c r="AA736" s="387">
        <v>0</v>
      </c>
      <c r="AB736" s="387">
        <v>0</v>
      </c>
      <c r="AC736" s="387">
        <v>710428089</v>
      </c>
      <c r="AD736" s="387">
        <v>0</v>
      </c>
      <c r="AE736" s="387">
        <v>710428089</v>
      </c>
      <c r="AF736" s="387">
        <v>0</v>
      </c>
      <c r="AG736" s="387">
        <v>0</v>
      </c>
      <c r="AH736" s="387">
        <v>0</v>
      </c>
      <c r="AI736" s="387">
        <v>0</v>
      </c>
      <c r="AJ736" s="387">
        <v>710428089</v>
      </c>
      <c r="AK736" s="387">
        <v>0</v>
      </c>
      <c r="AL736" s="278"/>
      <c r="AM736" s="145"/>
      <c r="AN736" s="145"/>
      <c r="AO736" s="145"/>
      <c r="AP736" s="145"/>
      <c r="AR736" s="328">
        <v>306116</v>
      </c>
      <c r="AS736" s="299" t="s">
        <v>1874</v>
      </c>
      <c r="AT736" s="333">
        <v>141937161</v>
      </c>
      <c r="AU736"/>
    </row>
    <row r="737" spans="1:47" s="275" customFormat="1" ht="26.25" x14ac:dyDescent="0.25">
      <c r="A737" s="183"/>
      <c r="B737" s="184"/>
      <c r="C737" s="145"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281"/>
      <c r="U737" s="246">
        <v>312011</v>
      </c>
      <c r="V737" s="385" t="s">
        <v>1551</v>
      </c>
      <c r="W737" s="387">
        <v>0</v>
      </c>
      <c r="X737" s="387">
        <v>710428089</v>
      </c>
      <c r="Y737" s="387">
        <v>0</v>
      </c>
      <c r="Z737" s="387">
        <v>0</v>
      </c>
      <c r="AA737" s="387">
        <v>0</v>
      </c>
      <c r="AB737" s="387">
        <v>0</v>
      </c>
      <c r="AC737" s="387">
        <v>710428089</v>
      </c>
      <c r="AD737" s="387">
        <v>0</v>
      </c>
      <c r="AE737" s="387">
        <v>710428089</v>
      </c>
      <c r="AF737" s="387">
        <v>0</v>
      </c>
      <c r="AG737" s="387">
        <v>0</v>
      </c>
      <c r="AH737" s="387">
        <v>0</v>
      </c>
      <c r="AI737" s="387">
        <v>0</v>
      </c>
      <c r="AJ737" s="387">
        <v>710428089</v>
      </c>
      <c r="AK737" s="387">
        <v>0</v>
      </c>
      <c r="AL737" s="278"/>
      <c r="AM737" s="145"/>
      <c r="AN737" s="145"/>
      <c r="AO737" s="145"/>
      <c r="AP737" s="145"/>
      <c r="AR737" s="327">
        <v>306117</v>
      </c>
      <c r="AS737" s="299" t="s">
        <v>1875</v>
      </c>
      <c r="AT737" s="333">
        <v>0</v>
      </c>
      <c r="AU737"/>
    </row>
    <row r="738" spans="1:47" s="275" customFormat="1" x14ac:dyDescent="0.25">
      <c r="A738" s="183"/>
      <c r="B738" s="184"/>
      <c r="C738" s="145"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281"/>
      <c r="U738" s="246">
        <v>31201101</v>
      </c>
      <c r="V738" s="385" t="s">
        <v>1552</v>
      </c>
      <c r="W738" s="387">
        <v>0</v>
      </c>
      <c r="X738" s="387">
        <v>10000000</v>
      </c>
      <c r="Y738" s="387">
        <v>0</v>
      </c>
      <c r="Z738" s="387">
        <v>0</v>
      </c>
      <c r="AA738" s="387">
        <v>0</v>
      </c>
      <c r="AB738" s="387">
        <v>0</v>
      </c>
      <c r="AC738" s="387">
        <v>10000000</v>
      </c>
      <c r="AD738" s="387">
        <v>0</v>
      </c>
      <c r="AE738" s="387">
        <v>10000000</v>
      </c>
      <c r="AF738" s="387">
        <v>0</v>
      </c>
      <c r="AG738" s="387">
        <v>0</v>
      </c>
      <c r="AH738" s="387">
        <v>0</v>
      </c>
      <c r="AI738" s="387">
        <v>0</v>
      </c>
      <c r="AJ738" s="387">
        <v>10000000</v>
      </c>
      <c r="AK738" s="387">
        <v>0</v>
      </c>
      <c r="AL738" s="350"/>
      <c r="AM738" s="145"/>
      <c r="AN738" s="145"/>
      <c r="AO738" s="145"/>
      <c r="AP738" s="145"/>
      <c r="AQ738" s="281"/>
      <c r="AR738" s="327">
        <v>306119</v>
      </c>
      <c r="AS738" s="299" t="s">
        <v>1876</v>
      </c>
      <c r="AT738" s="333">
        <v>0</v>
      </c>
      <c r="AU738"/>
    </row>
    <row r="739" spans="1:47" s="275" customFormat="1" ht="26.25" x14ac:dyDescent="0.25">
      <c r="A739" s="183"/>
      <c r="B739" s="184"/>
      <c r="C739" s="145">
        <v>308800000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281"/>
      <c r="U739" s="246">
        <v>3120110101</v>
      </c>
      <c r="V739" s="385" t="s">
        <v>1553</v>
      </c>
      <c r="W739" s="387">
        <v>0</v>
      </c>
      <c r="X739" s="387">
        <v>10000000</v>
      </c>
      <c r="Y739" s="387">
        <v>0</v>
      </c>
      <c r="Z739" s="387">
        <v>0</v>
      </c>
      <c r="AA739" s="387">
        <v>0</v>
      </c>
      <c r="AB739" s="387">
        <v>0</v>
      </c>
      <c r="AC739" s="387">
        <v>10000000</v>
      </c>
      <c r="AD739" s="387">
        <v>0</v>
      </c>
      <c r="AE739" s="387">
        <v>10000000</v>
      </c>
      <c r="AF739" s="387">
        <v>0</v>
      </c>
      <c r="AG739" s="387">
        <v>0</v>
      </c>
      <c r="AH739" s="387">
        <v>0</v>
      </c>
      <c r="AI739" s="387">
        <v>0</v>
      </c>
      <c r="AJ739" s="387">
        <v>10000000</v>
      </c>
      <c r="AK739" s="387">
        <v>0</v>
      </c>
      <c r="AL739" s="350"/>
      <c r="AM739" s="145"/>
      <c r="AN739" s="145"/>
      <c r="AO739" s="145"/>
      <c r="AP739" s="145"/>
      <c r="AQ739" s="281"/>
      <c r="AR739" s="327">
        <v>306120</v>
      </c>
      <c r="AS739" s="299" t="s">
        <v>1877</v>
      </c>
      <c r="AT739" s="333">
        <f>+AR739-AU728</f>
        <v>306120</v>
      </c>
      <c r="AU739"/>
    </row>
    <row r="740" spans="1:47" s="275" customFormat="1" ht="26.25" x14ac:dyDescent="0.25">
      <c r="A740" s="183"/>
      <c r="B740" s="184"/>
      <c r="C740" s="145">
        <v>10000000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281"/>
      <c r="U740" s="246">
        <v>31202</v>
      </c>
      <c r="V740" s="385" t="s">
        <v>1554</v>
      </c>
      <c r="W740" s="387">
        <v>0</v>
      </c>
      <c r="X740" s="387">
        <v>690428089</v>
      </c>
      <c r="Y740" s="387">
        <v>0</v>
      </c>
      <c r="Z740" s="387">
        <v>0</v>
      </c>
      <c r="AA740" s="387">
        <v>0</v>
      </c>
      <c r="AB740" s="387">
        <v>0</v>
      </c>
      <c r="AC740" s="387">
        <v>690428089</v>
      </c>
      <c r="AD740" s="387">
        <v>0</v>
      </c>
      <c r="AE740" s="387">
        <v>690428089</v>
      </c>
      <c r="AF740" s="387">
        <v>0</v>
      </c>
      <c r="AG740" s="387">
        <v>0</v>
      </c>
      <c r="AH740" s="387">
        <v>0</v>
      </c>
      <c r="AI740" s="387">
        <v>0</v>
      </c>
      <c r="AJ740" s="387">
        <v>690428089</v>
      </c>
      <c r="AK740" s="387">
        <v>0</v>
      </c>
      <c r="AL740" s="350"/>
      <c r="AM740" s="145"/>
      <c r="AN740" s="145"/>
      <c r="AO740" s="145"/>
      <c r="AP740" s="145"/>
      <c r="AQ740" s="281"/>
      <c r="AR740" s="327">
        <v>306121</v>
      </c>
      <c r="AS740" s="299" t="s">
        <v>1878</v>
      </c>
      <c r="AT740" s="333">
        <v>18272283</v>
      </c>
      <c r="AU740"/>
    </row>
    <row r="741" spans="1:47" s="275" customFormat="1" ht="26.25" x14ac:dyDescent="0.25">
      <c r="A741" s="249">
        <v>310</v>
      </c>
      <c r="B741" s="250" t="s">
        <v>1507</v>
      </c>
      <c r="C741" s="156"/>
      <c r="D741" s="156">
        <f>+D742+D754+D767</f>
        <v>0</v>
      </c>
      <c r="E741" s="156">
        <f t="shared" ref="E741:AO775" si="405">+E742+E754+E767</f>
        <v>3962856579.6399999</v>
      </c>
      <c r="F741" s="156">
        <f t="shared" si="405"/>
        <v>0</v>
      </c>
      <c r="G741" s="156">
        <f t="shared" si="405"/>
        <v>0</v>
      </c>
      <c r="H741" s="156">
        <f t="shared" si="393"/>
        <v>3962856579.6399999</v>
      </c>
      <c r="I741" s="156">
        <f t="shared" si="405"/>
        <v>43051652</v>
      </c>
      <c r="J741" s="156">
        <f t="shared" si="405"/>
        <v>42764652</v>
      </c>
      <c r="K741" s="156">
        <f t="shared" si="394"/>
        <v>3920091927.6399999</v>
      </c>
      <c r="L741" s="156">
        <f t="shared" si="405"/>
        <v>42764652</v>
      </c>
      <c r="M741" s="156">
        <f t="shared" si="405"/>
        <v>42764652</v>
      </c>
      <c r="N741" s="156">
        <f t="shared" si="397"/>
        <v>0</v>
      </c>
      <c r="O741" s="156">
        <f t="shared" si="405"/>
        <v>600643560</v>
      </c>
      <c r="P741" s="156">
        <f t="shared" si="405"/>
        <v>600356560</v>
      </c>
      <c r="Q741" s="156">
        <f t="shared" si="405"/>
        <v>557591908</v>
      </c>
      <c r="R741" s="156">
        <f t="shared" si="395"/>
        <v>3362500019.6399999</v>
      </c>
      <c r="S741" s="156">
        <f t="shared" si="405"/>
        <v>42764652</v>
      </c>
      <c r="T741" s="156">
        <f t="shared" si="405"/>
        <v>0</v>
      </c>
      <c r="U741" s="246">
        <v>312021</v>
      </c>
      <c r="V741" s="385" t="s">
        <v>1555</v>
      </c>
      <c r="W741" s="387">
        <v>0</v>
      </c>
      <c r="X741" s="387">
        <v>4615405709.04</v>
      </c>
      <c r="Y741" s="387">
        <v>12171864</v>
      </c>
      <c r="Z741" s="387">
        <v>0</v>
      </c>
      <c r="AA741" s="387">
        <v>0</v>
      </c>
      <c r="AB741" s="387">
        <v>620000000</v>
      </c>
      <c r="AC741" s="387">
        <v>5223233845.04</v>
      </c>
      <c r="AD741" s="387">
        <v>589453547.95999992</v>
      </c>
      <c r="AE741" s="387">
        <v>4633780297.0799999</v>
      </c>
      <c r="AF741" s="387">
        <v>344500878</v>
      </c>
      <c r="AG741" s="387">
        <v>256938290.7899999</v>
      </c>
      <c r="AH741" s="387">
        <v>1038380082.17</v>
      </c>
      <c r="AI741" s="387">
        <v>448926534.21000004</v>
      </c>
      <c r="AJ741" s="387">
        <v>4184853762.8699999</v>
      </c>
      <c r="AK741" s="387">
        <v>0</v>
      </c>
      <c r="AL741" s="350"/>
      <c r="AM741" s="145"/>
      <c r="AN741" s="145"/>
      <c r="AO741" s="145"/>
      <c r="AP741" s="145"/>
      <c r="AQ741" s="281"/>
      <c r="AR741" s="327">
        <v>306122</v>
      </c>
      <c r="AS741" s="299" t="s">
        <v>1879</v>
      </c>
      <c r="AT741" s="333">
        <v>14249290.26</v>
      </c>
      <c r="AU741"/>
    </row>
    <row r="742" spans="1:47" s="275" customFormat="1" ht="26.25" x14ac:dyDescent="0.25">
      <c r="A742" s="249">
        <v>31001</v>
      </c>
      <c r="B742" s="250" t="s">
        <v>1508</v>
      </c>
      <c r="C742" s="156"/>
      <c r="D742" s="156">
        <f>+D743</f>
        <v>0</v>
      </c>
      <c r="E742" s="156">
        <f t="shared" ref="E742:AO776" si="406">+E743</f>
        <v>805176792</v>
      </c>
      <c r="F742" s="156">
        <f t="shared" si="406"/>
        <v>0</v>
      </c>
      <c r="G742" s="156">
        <f t="shared" si="406"/>
        <v>0</v>
      </c>
      <c r="H742" s="156">
        <f t="shared" si="393"/>
        <v>805176792</v>
      </c>
      <c r="I742" s="156">
        <f t="shared" si="406"/>
        <v>6002220</v>
      </c>
      <c r="J742" s="156">
        <f t="shared" si="406"/>
        <v>6002220</v>
      </c>
      <c r="K742" s="156">
        <f t="shared" si="394"/>
        <v>799174572</v>
      </c>
      <c r="L742" s="156">
        <f t="shared" si="406"/>
        <v>6002220</v>
      </c>
      <c r="M742" s="156">
        <f t="shared" si="406"/>
        <v>6002220</v>
      </c>
      <c r="N742" s="156">
        <f t="shared" si="397"/>
        <v>0</v>
      </c>
      <c r="O742" s="156">
        <f t="shared" si="406"/>
        <v>6002220</v>
      </c>
      <c r="P742" s="156">
        <f t="shared" si="406"/>
        <v>6002220</v>
      </c>
      <c r="Q742" s="156">
        <f t="shared" si="406"/>
        <v>0</v>
      </c>
      <c r="R742" s="156">
        <f t="shared" si="395"/>
        <v>799174572</v>
      </c>
      <c r="S742" s="156">
        <f t="shared" si="406"/>
        <v>6002220</v>
      </c>
      <c r="T742" s="156">
        <f t="shared" si="406"/>
        <v>0</v>
      </c>
      <c r="U742" s="246">
        <v>31202101</v>
      </c>
      <c r="V742" s="385" t="s">
        <v>1556</v>
      </c>
      <c r="W742" s="387">
        <v>0</v>
      </c>
      <c r="X742" s="387">
        <v>642929500</v>
      </c>
      <c r="Y742" s="387">
        <v>0</v>
      </c>
      <c r="Z742" s="387">
        <v>0</v>
      </c>
      <c r="AA742" s="387">
        <v>0</v>
      </c>
      <c r="AB742" s="387">
        <v>620000000</v>
      </c>
      <c r="AC742" s="387">
        <v>1262929500</v>
      </c>
      <c r="AD742" s="387">
        <v>206701932</v>
      </c>
      <c r="AE742" s="387">
        <v>1056227568</v>
      </c>
      <c r="AF742" s="387">
        <v>207025336</v>
      </c>
      <c r="AG742" s="387">
        <v>661613</v>
      </c>
      <c r="AH742" s="387">
        <v>278695932</v>
      </c>
      <c r="AI742" s="387">
        <v>71994000</v>
      </c>
      <c r="AJ742" s="387">
        <v>984233568</v>
      </c>
      <c r="AK742" s="387">
        <v>0</v>
      </c>
      <c r="AL742" s="350"/>
      <c r="AM742" s="145"/>
      <c r="AN742" s="145"/>
      <c r="AO742" s="145"/>
      <c r="AP742" s="145"/>
      <c r="AQ742" s="281"/>
      <c r="AR742" s="327">
        <v>306123</v>
      </c>
      <c r="AS742" s="299" t="s">
        <v>1880</v>
      </c>
      <c r="AT742" s="333">
        <v>5178394</v>
      </c>
      <c r="AU742"/>
    </row>
    <row r="743" spans="1:47" s="275" customFormat="1" ht="26.25" x14ac:dyDescent="0.25">
      <c r="A743" s="249">
        <v>310011</v>
      </c>
      <c r="B743" s="250" t="s">
        <v>1509</v>
      </c>
      <c r="C743" s="156"/>
      <c r="D743" s="156">
        <f>+D744+D751</f>
        <v>0</v>
      </c>
      <c r="E743" s="156">
        <f t="shared" ref="E743:AO777" si="407">+E744+E751</f>
        <v>805176792</v>
      </c>
      <c r="F743" s="156">
        <f t="shared" si="407"/>
        <v>0</v>
      </c>
      <c r="G743" s="156">
        <f t="shared" si="407"/>
        <v>0</v>
      </c>
      <c r="H743" s="156">
        <f t="shared" si="393"/>
        <v>805176792</v>
      </c>
      <c r="I743" s="156">
        <f t="shared" si="407"/>
        <v>6002220</v>
      </c>
      <c r="J743" s="156">
        <f t="shared" si="407"/>
        <v>6002220</v>
      </c>
      <c r="K743" s="156">
        <f t="shared" si="394"/>
        <v>799174572</v>
      </c>
      <c r="L743" s="156">
        <f t="shared" si="407"/>
        <v>6002220</v>
      </c>
      <c r="M743" s="156">
        <f t="shared" si="407"/>
        <v>6002220</v>
      </c>
      <c r="N743" s="156">
        <f t="shared" si="397"/>
        <v>0</v>
      </c>
      <c r="O743" s="156">
        <f t="shared" si="407"/>
        <v>6002220</v>
      </c>
      <c r="P743" s="156">
        <f t="shared" si="407"/>
        <v>6002220</v>
      </c>
      <c r="Q743" s="156">
        <f t="shared" si="407"/>
        <v>0</v>
      </c>
      <c r="R743" s="156">
        <f t="shared" si="395"/>
        <v>799174572</v>
      </c>
      <c r="S743" s="156">
        <f t="shared" si="407"/>
        <v>6002220</v>
      </c>
      <c r="T743" s="156">
        <f t="shared" si="407"/>
        <v>0</v>
      </c>
      <c r="U743" s="246">
        <v>31202102</v>
      </c>
      <c r="V743" s="385" t="s">
        <v>1557</v>
      </c>
      <c r="W743" s="387">
        <v>0</v>
      </c>
      <c r="X743" s="387">
        <v>642929500</v>
      </c>
      <c r="Y743" s="387">
        <v>0</v>
      </c>
      <c r="Z743" s="387">
        <v>0</v>
      </c>
      <c r="AA743" s="387">
        <v>0</v>
      </c>
      <c r="AB743" s="387">
        <v>620000000</v>
      </c>
      <c r="AC743" s="387">
        <v>1262929500</v>
      </c>
      <c r="AD743" s="387">
        <v>206701932</v>
      </c>
      <c r="AE743" s="387">
        <v>1056227568</v>
      </c>
      <c r="AF743" s="387">
        <v>207025336</v>
      </c>
      <c r="AG743" s="387">
        <v>661613</v>
      </c>
      <c r="AH743" s="387">
        <v>278695932</v>
      </c>
      <c r="AI743" s="387">
        <v>71994000</v>
      </c>
      <c r="AJ743" s="387">
        <v>984233568</v>
      </c>
      <c r="AK743" s="387">
        <v>0</v>
      </c>
      <c r="AL743" s="350"/>
      <c r="AM743" s="145"/>
      <c r="AN743" s="145"/>
      <c r="AO743" s="145"/>
      <c r="AP743" s="145"/>
      <c r="AQ743" s="281"/>
      <c r="AR743" s="327">
        <v>306124</v>
      </c>
      <c r="AS743" s="299" t="s">
        <v>1881</v>
      </c>
      <c r="AT743" s="333">
        <v>421626528</v>
      </c>
      <c r="AU743"/>
    </row>
    <row r="744" spans="1:47" s="275" customFormat="1" ht="26.25" x14ac:dyDescent="0.25">
      <c r="A744" s="14">
        <v>31001101</v>
      </c>
      <c r="B744" s="9" t="s">
        <v>1510</v>
      </c>
      <c r="C744" s="341"/>
      <c r="D744" s="10">
        <f>SUM(D745:D750)</f>
        <v>0</v>
      </c>
      <c r="E744" s="10">
        <f t="shared" ref="E744:AO778" si="408">SUM(E745:E750)</f>
        <v>639852464</v>
      </c>
      <c r="F744" s="10">
        <f t="shared" si="408"/>
        <v>0</v>
      </c>
      <c r="G744" s="10">
        <f t="shared" si="408"/>
        <v>0</v>
      </c>
      <c r="H744" s="10">
        <f t="shared" si="393"/>
        <v>639852464</v>
      </c>
      <c r="I744" s="10">
        <f t="shared" si="408"/>
        <v>6002220</v>
      </c>
      <c r="J744" s="10">
        <f t="shared" si="408"/>
        <v>6002220</v>
      </c>
      <c r="K744" s="10">
        <f t="shared" si="394"/>
        <v>633850244</v>
      </c>
      <c r="L744" s="10">
        <f t="shared" si="408"/>
        <v>6002220</v>
      </c>
      <c r="M744" s="10">
        <f t="shared" si="408"/>
        <v>6002220</v>
      </c>
      <c r="N744" s="10">
        <f t="shared" si="397"/>
        <v>0</v>
      </c>
      <c r="O744" s="10">
        <f t="shared" si="408"/>
        <v>6002220</v>
      </c>
      <c r="P744" s="10">
        <f t="shared" si="408"/>
        <v>6002220</v>
      </c>
      <c r="Q744" s="10">
        <f t="shared" si="408"/>
        <v>0</v>
      </c>
      <c r="R744" s="10">
        <f t="shared" si="395"/>
        <v>633850244</v>
      </c>
      <c r="S744" s="10">
        <f t="shared" si="408"/>
        <v>6002220</v>
      </c>
      <c r="T744" s="10">
        <f t="shared" si="408"/>
        <v>0</v>
      </c>
      <c r="U744" s="246">
        <v>31202103</v>
      </c>
      <c r="V744" s="385" t="s">
        <v>1558</v>
      </c>
      <c r="W744" s="387">
        <v>0</v>
      </c>
      <c r="X744" s="387">
        <v>225354200</v>
      </c>
      <c r="Y744" s="387">
        <v>0</v>
      </c>
      <c r="Z744" s="387">
        <v>0</v>
      </c>
      <c r="AA744" s="387">
        <v>0</v>
      </c>
      <c r="AB744" s="387">
        <v>0</v>
      </c>
      <c r="AC744" s="387">
        <v>225354200</v>
      </c>
      <c r="AD744" s="387">
        <v>4572850</v>
      </c>
      <c r="AE744" s="387">
        <v>220781350</v>
      </c>
      <c r="AF744" s="387">
        <v>4224587</v>
      </c>
      <c r="AG744" s="387">
        <v>568295</v>
      </c>
      <c r="AH744" s="387">
        <v>46566850</v>
      </c>
      <c r="AI744" s="387">
        <v>41994000</v>
      </c>
      <c r="AJ744" s="387">
        <v>178787350</v>
      </c>
      <c r="AK744" s="387">
        <v>0</v>
      </c>
      <c r="AL744" s="350"/>
      <c r="AM744" s="145"/>
      <c r="AN744" s="145"/>
      <c r="AO744" s="145"/>
      <c r="AP744" s="145"/>
      <c r="AQ744" s="281"/>
      <c r="AR744" s="328">
        <v>306125</v>
      </c>
      <c r="AS744" s="299" t="s">
        <v>1882</v>
      </c>
      <c r="AT744" s="333">
        <v>1273671904</v>
      </c>
      <c r="AU744"/>
    </row>
    <row r="745" spans="1:47" s="275" customFormat="1" ht="26.25" x14ac:dyDescent="0.25">
      <c r="A745" s="183">
        <v>3100110101</v>
      </c>
      <c r="B745" s="184" t="s">
        <v>1511</v>
      </c>
      <c r="C745" s="145"/>
      <c r="D745" s="145"/>
      <c r="E745" s="145">
        <v>50000000</v>
      </c>
      <c r="F745" s="145"/>
      <c r="G745" s="145"/>
      <c r="H745" s="144">
        <f t="shared" si="393"/>
        <v>50000000</v>
      </c>
      <c r="I745" s="145">
        <v>0</v>
      </c>
      <c r="J745" s="145">
        <v>0</v>
      </c>
      <c r="K745" s="145">
        <f t="shared" si="394"/>
        <v>50000000</v>
      </c>
      <c r="L745" s="145">
        <v>0</v>
      </c>
      <c r="M745" s="145">
        <v>0</v>
      </c>
      <c r="N745" s="145">
        <f t="shared" si="397"/>
        <v>0</v>
      </c>
      <c r="O745" s="182">
        <v>0</v>
      </c>
      <c r="P745" s="145">
        <v>0</v>
      </c>
      <c r="Q745" s="145">
        <f t="shared" si="398"/>
        <v>0</v>
      </c>
      <c r="R745" s="145">
        <f t="shared" si="395"/>
        <v>50000000</v>
      </c>
      <c r="S745" s="145">
        <f t="shared" si="396"/>
        <v>0</v>
      </c>
      <c r="U745" s="246">
        <v>313</v>
      </c>
      <c r="V745" s="385" t="s">
        <v>1559</v>
      </c>
      <c r="W745" s="387">
        <v>0</v>
      </c>
      <c r="X745" s="387">
        <v>50000000</v>
      </c>
      <c r="Y745" s="387">
        <v>0</v>
      </c>
      <c r="Z745" s="387">
        <v>0</v>
      </c>
      <c r="AA745" s="387">
        <v>0</v>
      </c>
      <c r="AB745" s="387">
        <v>0</v>
      </c>
      <c r="AC745" s="387">
        <v>50000000</v>
      </c>
      <c r="AD745" s="387">
        <v>0</v>
      </c>
      <c r="AE745" s="387">
        <v>50000000</v>
      </c>
      <c r="AF745" s="387">
        <v>0</v>
      </c>
      <c r="AG745" s="387">
        <v>0</v>
      </c>
      <c r="AH745" s="387">
        <v>0</v>
      </c>
      <c r="AI745" s="387">
        <v>0</v>
      </c>
      <c r="AJ745" s="387">
        <v>50000000</v>
      </c>
      <c r="AK745" s="387">
        <v>0</v>
      </c>
      <c r="AL745" s="350"/>
      <c r="AM745" s="145"/>
      <c r="AN745" s="145"/>
      <c r="AO745" s="145"/>
      <c r="AP745" s="145"/>
      <c r="AQ745" s="281"/>
      <c r="AR745" s="328">
        <v>306126</v>
      </c>
      <c r="AS745" s="299" t="s">
        <v>1883</v>
      </c>
      <c r="AT745" s="333">
        <v>192493305.96000001</v>
      </c>
      <c r="AU745"/>
    </row>
    <row r="746" spans="1:47" s="275" customFormat="1" ht="26.25" x14ac:dyDescent="0.25">
      <c r="A746" s="44">
        <v>3100110102</v>
      </c>
      <c r="B746" s="184" t="s">
        <v>1512</v>
      </c>
      <c r="C746" s="145"/>
      <c r="D746" s="145"/>
      <c r="E746" s="145">
        <v>25000000</v>
      </c>
      <c r="F746" s="145"/>
      <c r="G746" s="145"/>
      <c r="H746" s="144">
        <f t="shared" si="393"/>
        <v>25000000</v>
      </c>
      <c r="I746" s="145">
        <v>0</v>
      </c>
      <c r="J746" s="145">
        <v>0</v>
      </c>
      <c r="K746" s="145">
        <f t="shared" si="394"/>
        <v>25000000</v>
      </c>
      <c r="L746" s="145">
        <v>0</v>
      </c>
      <c r="M746" s="145">
        <v>0</v>
      </c>
      <c r="N746" s="145">
        <f t="shared" si="397"/>
        <v>0</v>
      </c>
      <c r="O746" s="182">
        <v>0</v>
      </c>
      <c r="P746" s="145">
        <v>0</v>
      </c>
      <c r="Q746" s="145">
        <f t="shared" si="398"/>
        <v>0</v>
      </c>
      <c r="R746" s="145">
        <f t="shared" si="395"/>
        <v>25000000</v>
      </c>
      <c r="S746" s="145">
        <f t="shared" si="396"/>
        <v>0</v>
      </c>
      <c r="U746" s="246">
        <v>31301</v>
      </c>
      <c r="V746" s="385" t="s">
        <v>1560</v>
      </c>
      <c r="W746" s="387">
        <v>0</v>
      </c>
      <c r="X746" s="387">
        <v>50000000</v>
      </c>
      <c r="Y746" s="387">
        <v>0</v>
      </c>
      <c r="Z746" s="387">
        <v>0</v>
      </c>
      <c r="AA746" s="387">
        <v>0</v>
      </c>
      <c r="AB746" s="387">
        <v>0</v>
      </c>
      <c r="AC746" s="387">
        <v>50000000</v>
      </c>
      <c r="AD746" s="387">
        <v>0</v>
      </c>
      <c r="AE746" s="387">
        <v>50000000</v>
      </c>
      <c r="AF746" s="387">
        <v>0</v>
      </c>
      <c r="AG746" s="387">
        <v>0</v>
      </c>
      <c r="AH746" s="387">
        <v>0</v>
      </c>
      <c r="AI746" s="387">
        <v>0</v>
      </c>
      <c r="AJ746" s="387">
        <v>50000000</v>
      </c>
      <c r="AK746" s="387">
        <v>0</v>
      </c>
      <c r="AL746" s="350"/>
      <c r="AM746" s="145"/>
      <c r="AN746" s="145"/>
      <c r="AO746" s="145"/>
      <c r="AP746" s="145"/>
      <c r="AQ746" s="281"/>
      <c r="AR746" s="328">
        <v>306127</v>
      </c>
      <c r="AS746" s="299" t="s">
        <v>1884</v>
      </c>
      <c r="AT746" s="333">
        <v>267460036</v>
      </c>
      <c r="AU746"/>
    </row>
    <row r="747" spans="1:47" s="275" customFormat="1" x14ac:dyDescent="0.25">
      <c r="A747" s="183">
        <v>3100110103</v>
      </c>
      <c r="B747" s="184" t="s">
        <v>1513</v>
      </c>
      <c r="C747" s="145"/>
      <c r="D747" s="145"/>
      <c r="E747" s="145">
        <v>198200000</v>
      </c>
      <c r="F747" s="145"/>
      <c r="G747" s="145"/>
      <c r="H747" s="144">
        <f t="shared" si="393"/>
        <v>198200000</v>
      </c>
      <c r="I747" s="145">
        <v>0</v>
      </c>
      <c r="J747" s="145">
        <v>0</v>
      </c>
      <c r="K747" s="145">
        <f t="shared" si="394"/>
        <v>198200000</v>
      </c>
      <c r="L747" s="145">
        <v>0</v>
      </c>
      <c r="M747" s="145">
        <v>0</v>
      </c>
      <c r="N747" s="145">
        <f t="shared" si="397"/>
        <v>0</v>
      </c>
      <c r="O747" s="182">
        <v>0</v>
      </c>
      <c r="P747" s="145">
        <v>0</v>
      </c>
      <c r="Q747" s="145">
        <f t="shared" si="398"/>
        <v>0</v>
      </c>
      <c r="R747" s="145">
        <f t="shared" si="395"/>
        <v>198200000</v>
      </c>
      <c r="S747" s="145">
        <f t="shared" si="396"/>
        <v>0</v>
      </c>
      <c r="U747" s="246">
        <v>313011</v>
      </c>
      <c r="V747" s="385" t="s">
        <v>1561</v>
      </c>
      <c r="W747" s="387">
        <v>0</v>
      </c>
      <c r="X747" s="387">
        <v>125354200</v>
      </c>
      <c r="Y747" s="387">
        <v>0</v>
      </c>
      <c r="Z747" s="387">
        <v>0</v>
      </c>
      <c r="AA747" s="387">
        <v>0</v>
      </c>
      <c r="AB747" s="387">
        <v>0</v>
      </c>
      <c r="AC747" s="387">
        <v>125354200</v>
      </c>
      <c r="AD747" s="387">
        <v>4572850</v>
      </c>
      <c r="AE747" s="387">
        <v>120781350</v>
      </c>
      <c r="AF747" s="387">
        <v>4224587</v>
      </c>
      <c r="AG747" s="387">
        <v>568295</v>
      </c>
      <c r="AH747" s="387">
        <v>46566850</v>
      </c>
      <c r="AI747" s="387">
        <v>41994000</v>
      </c>
      <c r="AJ747" s="387">
        <v>78787350</v>
      </c>
      <c r="AK747" s="387">
        <v>0</v>
      </c>
      <c r="AL747" s="350"/>
      <c r="AM747" s="145"/>
      <c r="AN747" s="145"/>
      <c r="AO747" s="145"/>
      <c r="AP747" s="145"/>
      <c r="AQ747" s="281"/>
      <c r="AR747" s="328">
        <v>306128</v>
      </c>
      <c r="AS747" s="299" t="s">
        <v>1885</v>
      </c>
      <c r="AT747" s="333">
        <v>359667877</v>
      </c>
      <c r="AU747"/>
    </row>
    <row r="748" spans="1:47" s="275" customFormat="1" ht="26.25" x14ac:dyDescent="0.25">
      <c r="A748" s="183">
        <v>3100110201</v>
      </c>
      <c r="B748" s="184" t="s">
        <v>1514</v>
      </c>
      <c r="C748" s="145"/>
      <c r="D748" s="145"/>
      <c r="E748" s="145">
        <v>180000000</v>
      </c>
      <c r="F748" s="145"/>
      <c r="G748" s="145"/>
      <c r="H748" s="144">
        <f t="shared" si="393"/>
        <v>180000000</v>
      </c>
      <c r="I748" s="145">
        <v>0</v>
      </c>
      <c r="J748" s="145">
        <v>0</v>
      </c>
      <c r="K748" s="145">
        <f t="shared" si="394"/>
        <v>180000000</v>
      </c>
      <c r="L748" s="145">
        <v>0</v>
      </c>
      <c r="M748" s="145">
        <v>0</v>
      </c>
      <c r="N748" s="145">
        <f t="shared" si="397"/>
        <v>0</v>
      </c>
      <c r="O748" s="182">
        <v>0</v>
      </c>
      <c r="P748" s="145">
        <v>0</v>
      </c>
      <c r="Q748" s="145">
        <f t="shared" si="398"/>
        <v>0</v>
      </c>
      <c r="R748" s="145">
        <f t="shared" si="395"/>
        <v>180000000</v>
      </c>
      <c r="S748" s="145">
        <f t="shared" si="396"/>
        <v>0</v>
      </c>
      <c r="U748" s="246">
        <v>31301101</v>
      </c>
      <c r="V748" s="385" t="s">
        <v>627</v>
      </c>
      <c r="W748" s="387">
        <v>0</v>
      </c>
      <c r="X748" s="387">
        <v>0</v>
      </c>
      <c r="Y748" s="387">
        <v>0</v>
      </c>
      <c r="Z748" s="387">
        <v>0</v>
      </c>
      <c r="AA748" s="387">
        <v>0</v>
      </c>
      <c r="AB748" s="387">
        <v>500000000</v>
      </c>
      <c r="AC748" s="387">
        <v>500000000</v>
      </c>
      <c r="AD748" s="387">
        <v>182866270</v>
      </c>
      <c r="AE748" s="387">
        <v>317133730</v>
      </c>
      <c r="AF748" s="387">
        <v>182866270</v>
      </c>
      <c r="AG748" s="387">
        <v>0</v>
      </c>
      <c r="AH748" s="387">
        <v>182866270</v>
      </c>
      <c r="AI748" s="387">
        <v>0</v>
      </c>
      <c r="AJ748" s="387">
        <v>317133730</v>
      </c>
      <c r="AK748" s="387">
        <v>0</v>
      </c>
      <c r="AL748" s="350"/>
      <c r="AM748" s="145"/>
      <c r="AN748" s="145"/>
      <c r="AO748" s="145"/>
      <c r="AP748" s="145"/>
      <c r="AQ748" s="281"/>
      <c r="AR748" s="328">
        <v>306130</v>
      </c>
      <c r="AS748" s="299" t="s">
        <v>1886</v>
      </c>
      <c r="AT748" s="333">
        <v>2771570031</v>
      </c>
      <c r="AU748"/>
    </row>
    <row r="749" spans="1:47" s="275" customFormat="1" ht="26.25" x14ac:dyDescent="0.25">
      <c r="A749" s="44">
        <v>3100110202</v>
      </c>
      <c r="B749" s="184" t="s">
        <v>1515</v>
      </c>
      <c r="C749" s="145"/>
      <c r="D749" s="145"/>
      <c r="E749" s="145">
        <v>5000000</v>
      </c>
      <c r="F749" s="145"/>
      <c r="G749" s="145"/>
      <c r="H749" s="144">
        <f t="shared" si="393"/>
        <v>5000000</v>
      </c>
      <c r="I749" s="145">
        <v>0</v>
      </c>
      <c r="J749" s="145">
        <v>0</v>
      </c>
      <c r="K749" s="145">
        <f t="shared" si="394"/>
        <v>5000000</v>
      </c>
      <c r="L749" s="145">
        <v>0</v>
      </c>
      <c r="M749" s="145">
        <v>0</v>
      </c>
      <c r="N749" s="145">
        <f t="shared" si="397"/>
        <v>0</v>
      </c>
      <c r="O749" s="182">
        <v>0</v>
      </c>
      <c r="P749" s="145">
        <v>0</v>
      </c>
      <c r="Q749" s="145">
        <f t="shared" si="398"/>
        <v>0</v>
      </c>
      <c r="R749" s="145">
        <f t="shared" si="395"/>
        <v>5000000</v>
      </c>
      <c r="S749" s="145">
        <f t="shared" si="396"/>
        <v>0</v>
      </c>
      <c r="U749" s="246">
        <v>3130110101</v>
      </c>
      <c r="V749" s="385" t="s">
        <v>1562</v>
      </c>
      <c r="W749" s="387">
        <v>0</v>
      </c>
      <c r="X749" s="387">
        <v>0</v>
      </c>
      <c r="Y749" s="387">
        <v>0</v>
      </c>
      <c r="Z749" s="387">
        <v>0</v>
      </c>
      <c r="AA749" s="387">
        <v>0</v>
      </c>
      <c r="AB749" s="387">
        <v>500000000</v>
      </c>
      <c r="AC749" s="387">
        <v>500000000</v>
      </c>
      <c r="AD749" s="387">
        <v>182866270</v>
      </c>
      <c r="AE749" s="387">
        <v>317133730</v>
      </c>
      <c r="AF749" s="387">
        <v>182866270</v>
      </c>
      <c r="AG749" s="387">
        <v>0</v>
      </c>
      <c r="AH749" s="387">
        <v>182866270</v>
      </c>
      <c r="AI749" s="387">
        <v>0</v>
      </c>
      <c r="AJ749" s="387">
        <v>317133730</v>
      </c>
      <c r="AK749" s="387">
        <v>0</v>
      </c>
      <c r="AL749" s="350"/>
      <c r="AM749" s="145"/>
      <c r="AN749" s="145"/>
      <c r="AO749" s="145"/>
      <c r="AP749" s="145"/>
      <c r="AQ749" s="281"/>
      <c r="AR749" s="328">
        <v>306131</v>
      </c>
      <c r="AS749" s="299" t="s">
        <v>1887</v>
      </c>
      <c r="AT749" s="333">
        <v>639137053</v>
      </c>
    </row>
    <row r="750" spans="1:47" s="275" customFormat="1" ht="39" x14ac:dyDescent="0.25">
      <c r="A750" s="183">
        <v>3100110203</v>
      </c>
      <c r="B750" s="184" t="s">
        <v>1516</v>
      </c>
      <c r="C750" s="145"/>
      <c r="D750" s="145"/>
      <c r="E750" s="145">
        <v>181652464</v>
      </c>
      <c r="F750" s="145"/>
      <c r="G750" s="145"/>
      <c r="H750" s="144">
        <f t="shared" si="393"/>
        <v>181652464</v>
      </c>
      <c r="I750" s="145">
        <v>6002220</v>
      </c>
      <c r="J750" s="145">
        <v>6002220</v>
      </c>
      <c r="K750" s="145">
        <f t="shared" si="394"/>
        <v>175650244</v>
      </c>
      <c r="L750" s="145">
        <v>6002220</v>
      </c>
      <c r="M750" s="145">
        <v>6002220</v>
      </c>
      <c r="N750" s="145">
        <f t="shared" si="397"/>
        <v>0</v>
      </c>
      <c r="O750" s="145">
        <v>6002220</v>
      </c>
      <c r="P750" s="145">
        <v>6002220</v>
      </c>
      <c r="Q750" s="145">
        <f t="shared" si="398"/>
        <v>0</v>
      </c>
      <c r="R750" s="145">
        <f t="shared" si="395"/>
        <v>175650244</v>
      </c>
      <c r="S750" s="145">
        <f t="shared" si="396"/>
        <v>6002220</v>
      </c>
      <c r="U750" s="246">
        <v>3130110102</v>
      </c>
      <c r="V750" s="385" t="s">
        <v>1563</v>
      </c>
      <c r="W750" s="387">
        <v>0</v>
      </c>
      <c r="X750" s="387">
        <v>150000000</v>
      </c>
      <c r="Y750" s="387">
        <v>0</v>
      </c>
      <c r="Z750" s="387">
        <v>0</v>
      </c>
      <c r="AA750" s="387">
        <v>0</v>
      </c>
      <c r="AB750" s="387">
        <v>120000000</v>
      </c>
      <c r="AC750" s="387">
        <v>270000000</v>
      </c>
      <c r="AD750" s="387">
        <v>180812</v>
      </c>
      <c r="AE750" s="387">
        <v>269819188</v>
      </c>
      <c r="AF750" s="387">
        <v>764985</v>
      </c>
      <c r="AG750" s="387">
        <v>180812</v>
      </c>
      <c r="AH750" s="387">
        <v>30180812</v>
      </c>
      <c r="AI750" s="387">
        <v>30000000</v>
      </c>
      <c r="AJ750" s="387">
        <v>239819188</v>
      </c>
      <c r="AK750" s="387">
        <v>0</v>
      </c>
      <c r="AL750" s="350"/>
      <c r="AM750" s="145"/>
      <c r="AN750" s="145"/>
      <c r="AO750" s="145"/>
      <c r="AP750" s="145"/>
      <c r="AQ750" s="281"/>
      <c r="AR750" s="328">
        <v>306132</v>
      </c>
      <c r="AS750" s="299" t="s">
        <v>1888</v>
      </c>
      <c r="AT750" s="333">
        <v>124145233.84</v>
      </c>
    </row>
    <row r="751" spans="1:47" s="275" customFormat="1" ht="26.25" x14ac:dyDescent="0.25">
      <c r="A751" s="14">
        <v>31001103</v>
      </c>
      <c r="B751" s="9" t="s">
        <v>1517</v>
      </c>
      <c r="C751" s="341"/>
      <c r="D751" s="10">
        <f>+D752+D753</f>
        <v>0</v>
      </c>
      <c r="E751" s="10">
        <f t="shared" ref="E751:AO785" si="409">+E752+E753</f>
        <v>165324328</v>
      </c>
      <c r="F751" s="10">
        <f t="shared" si="409"/>
        <v>0</v>
      </c>
      <c r="G751" s="10">
        <f t="shared" si="409"/>
        <v>0</v>
      </c>
      <c r="H751" s="10">
        <f t="shared" si="393"/>
        <v>165324328</v>
      </c>
      <c r="I751" s="10">
        <f t="shared" si="409"/>
        <v>0</v>
      </c>
      <c r="J751" s="10">
        <f t="shared" si="409"/>
        <v>0</v>
      </c>
      <c r="K751" s="10">
        <f t="shared" si="394"/>
        <v>165324328</v>
      </c>
      <c r="L751" s="10">
        <f t="shared" si="409"/>
        <v>0</v>
      </c>
      <c r="M751" s="10">
        <f t="shared" si="409"/>
        <v>0</v>
      </c>
      <c r="N751" s="10">
        <f t="shared" si="397"/>
        <v>0</v>
      </c>
      <c r="O751" s="10">
        <f t="shared" si="409"/>
        <v>0</v>
      </c>
      <c r="P751" s="10">
        <f t="shared" si="409"/>
        <v>0</v>
      </c>
      <c r="Q751" s="10">
        <f t="shared" si="409"/>
        <v>0</v>
      </c>
      <c r="R751" s="10">
        <f t="shared" si="395"/>
        <v>165324328</v>
      </c>
      <c r="S751" s="10">
        <f t="shared" si="409"/>
        <v>0</v>
      </c>
      <c r="T751" s="10">
        <f t="shared" si="409"/>
        <v>0</v>
      </c>
      <c r="U751" s="246">
        <v>3130110103</v>
      </c>
      <c r="V751" s="385" t="s">
        <v>1564</v>
      </c>
      <c r="W751" s="387">
        <v>0</v>
      </c>
      <c r="X751" s="387">
        <v>150000000</v>
      </c>
      <c r="Y751" s="387">
        <v>0</v>
      </c>
      <c r="Z751" s="387">
        <v>0</v>
      </c>
      <c r="AA751" s="387">
        <v>0</v>
      </c>
      <c r="AB751" s="387">
        <v>120000000</v>
      </c>
      <c r="AC751" s="387">
        <v>270000000</v>
      </c>
      <c r="AD751" s="387">
        <v>180812</v>
      </c>
      <c r="AE751" s="387">
        <v>269819188</v>
      </c>
      <c r="AF751" s="387">
        <v>764985</v>
      </c>
      <c r="AG751" s="387">
        <v>180812</v>
      </c>
      <c r="AH751" s="387">
        <v>30180812</v>
      </c>
      <c r="AI751" s="387">
        <v>30000000</v>
      </c>
      <c r="AJ751" s="387">
        <v>239819188</v>
      </c>
      <c r="AK751" s="387">
        <v>0</v>
      </c>
      <c r="AL751" s="350"/>
      <c r="AM751" s="145"/>
      <c r="AN751" s="145"/>
      <c r="AO751" s="145"/>
      <c r="AP751" s="145"/>
      <c r="AQ751" s="281"/>
      <c r="AR751" s="328">
        <v>306133</v>
      </c>
      <c r="AS751" s="299" t="s">
        <v>1889</v>
      </c>
      <c r="AT751" s="333">
        <v>113842640</v>
      </c>
    </row>
    <row r="752" spans="1:47" s="275" customFormat="1" ht="26.25" x14ac:dyDescent="0.25">
      <c r="A752" s="183">
        <v>3100110301</v>
      </c>
      <c r="B752" s="184" t="s">
        <v>1518</v>
      </c>
      <c r="C752" s="145"/>
      <c r="D752" s="145"/>
      <c r="E752" s="145">
        <v>70000000</v>
      </c>
      <c r="F752" s="145"/>
      <c r="G752" s="145"/>
      <c r="H752" s="144">
        <f t="shared" si="393"/>
        <v>70000000</v>
      </c>
      <c r="I752" s="145">
        <v>0</v>
      </c>
      <c r="J752" s="145">
        <v>0</v>
      </c>
      <c r="K752" s="145">
        <f t="shared" si="394"/>
        <v>70000000</v>
      </c>
      <c r="L752" s="145">
        <v>0</v>
      </c>
      <c r="M752" s="145">
        <v>0</v>
      </c>
      <c r="N752" s="145">
        <f t="shared" si="397"/>
        <v>0</v>
      </c>
      <c r="O752" s="182">
        <v>0</v>
      </c>
      <c r="P752" s="145">
        <v>0</v>
      </c>
      <c r="Q752" s="145">
        <f t="shared" si="398"/>
        <v>0</v>
      </c>
      <c r="R752" s="145">
        <f t="shared" si="395"/>
        <v>70000000</v>
      </c>
      <c r="S752" s="145">
        <f t="shared" si="396"/>
        <v>0</v>
      </c>
      <c r="U752" s="246">
        <v>31301102</v>
      </c>
      <c r="V752" s="385" t="s">
        <v>1925</v>
      </c>
      <c r="W752" s="387">
        <v>0</v>
      </c>
      <c r="X752" s="387">
        <v>105575300</v>
      </c>
      <c r="Y752" s="387">
        <v>0</v>
      </c>
      <c r="Z752" s="387">
        <v>0</v>
      </c>
      <c r="AA752" s="387">
        <v>0</v>
      </c>
      <c r="AB752" s="387">
        <v>0</v>
      </c>
      <c r="AC752" s="387">
        <v>105575300</v>
      </c>
      <c r="AD752" s="387">
        <v>19082000</v>
      </c>
      <c r="AE752" s="387">
        <v>86493300</v>
      </c>
      <c r="AF752" s="387">
        <v>19169494</v>
      </c>
      <c r="AG752" s="387">
        <v>-87494</v>
      </c>
      <c r="AH752" s="387">
        <v>19082000</v>
      </c>
      <c r="AI752" s="387">
        <v>0</v>
      </c>
      <c r="AJ752" s="387">
        <v>86493300</v>
      </c>
      <c r="AK752" s="387">
        <v>0</v>
      </c>
      <c r="AL752" s="350"/>
      <c r="AM752" s="145"/>
      <c r="AN752" s="145"/>
      <c r="AO752" s="145"/>
      <c r="AP752" s="145"/>
      <c r="AQ752" s="281"/>
      <c r="AR752" s="328">
        <v>306134</v>
      </c>
      <c r="AS752" s="299" t="s">
        <v>1890</v>
      </c>
      <c r="AT752" s="333">
        <v>8270000</v>
      </c>
    </row>
    <row r="753" spans="1:46" s="275" customFormat="1" ht="26.25" x14ac:dyDescent="0.25">
      <c r="A753" s="183">
        <v>3100110303</v>
      </c>
      <c r="B753" s="184" t="s">
        <v>1519</v>
      </c>
      <c r="C753" s="145"/>
      <c r="D753" s="145"/>
      <c r="E753" s="145">
        <v>95324328</v>
      </c>
      <c r="F753" s="145"/>
      <c r="G753" s="145"/>
      <c r="H753" s="144">
        <f t="shared" si="393"/>
        <v>95324328</v>
      </c>
      <c r="I753" s="145">
        <v>0</v>
      </c>
      <c r="J753" s="145">
        <v>0</v>
      </c>
      <c r="K753" s="145">
        <f t="shared" si="394"/>
        <v>95324328</v>
      </c>
      <c r="L753" s="145">
        <v>0</v>
      </c>
      <c r="M753" s="145">
        <v>0</v>
      </c>
      <c r="N753" s="145">
        <f t="shared" si="397"/>
        <v>0</v>
      </c>
      <c r="O753" s="182">
        <v>0</v>
      </c>
      <c r="P753" s="145">
        <v>0</v>
      </c>
      <c r="Q753" s="145">
        <f t="shared" si="398"/>
        <v>0</v>
      </c>
      <c r="R753" s="145">
        <f t="shared" si="395"/>
        <v>95324328</v>
      </c>
      <c r="S753" s="145">
        <f t="shared" si="396"/>
        <v>0</v>
      </c>
      <c r="U753" s="246">
        <v>3130110203</v>
      </c>
      <c r="V753" s="385" t="s">
        <v>1926</v>
      </c>
      <c r="W753" s="387">
        <v>0</v>
      </c>
      <c r="X753" s="387">
        <v>40000000</v>
      </c>
      <c r="Y753" s="387">
        <v>0</v>
      </c>
      <c r="Z753" s="387">
        <v>0</v>
      </c>
      <c r="AA753" s="387">
        <v>0</v>
      </c>
      <c r="AB753" s="387">
        <v>0</v>
      </c>
      <c r="AC753" s="387">
        <v>40000000</v>
      </c>
      <c r="AD753" s="387">
        <v>0</v>
      </c>
      <c r="AE753" s="387">
        <v>40000000</v>
      </c>
      <c r="AF753" s="387">
        <v>87494</v>
      </c>
      <c r="AG753" s="387">
        <v>-87494</v>
      </c>
      <c r="AH753" s="387">
        <v>0</v>
      </c>
      <c r="AI753" s="387">
        <v>0</v>
      </c>
      <c r="AJ753" s="387">
        <v>40000000</v>
      </c>
      <c r="AK753" s="387">
        <v>0</v>
      </c>
      <c r="AL753" s="350"/>
      <c r="AM753" s="145"/>
      <c r="AN753" s="145"/>
      <c r="AO753" s="145"/>
      <c r="AP753" s="145"/>
      <c r="AQ753" s="281"/>
      <c r="AR753" s="328">
        <v>306135</v>
      </c>
      <c r="AS753" s="299" t="s">
        <v>1891</v>
      </c>
      <c r="AT753" s="333">
        <v>18931717</v>
      </c>
    </row>
    <row r="754" spans="1:46" s="275" customFormat="1" ht="26.25" x14ac:dyDescent="0.25">
      <c r="A754" s="249">
        <v>31002</v>
      </c>
      <c r="B754" s="250" t="s">
        <v>1520</v>
      </c>
      <c r="C754" s="156"/>
      <c r="D754" s="156">
        <f>+D755+D760+D764</f>
        <v>0</v>
      </c>
      <c r="E754" s="156">
        <f t="shared" ref="E754:AO788" si="410">+E755+E760+E764</f>
        <v>2552652149</v>
      </c>
      <c r="F754" s="156">
        <f t="shared" si="410"/>
        <v>0</v>
      </c>
      <c r="G754" s="156">
        <f t="shared" si="410"/>
        <v>0</v>
      </c>
      <c r="H754" s="156">
        <f t="shared" si="393"/>
        <v>2552652149</v>
      </c>
      <c r="I754" s="156">
        <f t="shared" si="410"/>
        <v>36900000</v>
      </c>
      <c r="J754" s="156">
        <f t="shared" si="410"/>
        <v>36613000</v>
      </c>
      <c r="K754" s="156">
        <f t="shared" si="394"/>
        <v>2516039149</v>
      </c>
      <c r="L754" s="156">
        <f t="shared" si="410"/>
        <v>36613000</v>
      </c>
      <c r="M754" s="156">
        <f t="shared" si="410"/>
        <v>36613000</v>
      </c>
      <c r="N754" s="156">
        <f t="shared" si="397"/>
        <v>0</v>
      </c>
      <c r="O754" s="156">
        <f t="shared" si="410"/>
        <v>594491908</v>
      </c>
      <c r="P754" s="156">
        <f t="shared" si="410"/>
        <v>594204908</v>
      </c>
      <c r="Q754" s="156">
        <f t="shared" si="410"/>
        <v>557591908</v>
      </c>
      <c r="R754" s="156">
        <f t="shared" si="395"/>
        <v>1958447241</v>
      </c>
      <c r="S754" s="156">
        <f t="shared" si="410"/>
        <v>36613000</v>
      </c>
      <c r="T754" s="156">
        <f t="shared" si="410"/>
        <v>0</v>
      </c>
      <c r="U754" s="246">
        <v>31301103</v>
      </c>
      <c r="V754" s="385" t="s">
        <v>1565</v>
      </c>
      <c r="W754" s="387">
        <v>0</v>
      </c>
      <c r="X754" s="387">
        <v>30000000</v>
      </c>
      <c r="Y754" s="387">
        <v>0</v>
      </c>
      <c r="Z754" s="387">
        <v>0</v>
      </c>
      <c r="AA754" s="387">
        <v>0</v>
      </c>
      <c r="AB754" s="387">
        <v>0</v>
      </c>
      <c r="AC754" s="387">
        <v>30000000</v>
      </c>
      <c r="AD754" s="387">
        <v>0</v>
      </c>
      <c r="AE754" s="387">
        <v>30000000</v>
      </c>
      <c r="AF754" s="387">
        <v>0</v>
      </c>
      <c r="AG754" s="387">
        <v>0</v>
      </c>
      <c r="AH754" s="387">
        <v>0</v>
      </c>
      <c r="AI754" s="387">
        <v>0</v>
      </c>
      <c r="AJ754" s="387">
        <v>30000000</v>
      </c>
      <c r="AK754" s="387">
        <v>0</v>
      </c>
      <c r="AL754" s="350"/>
      <c r="AM754" s="145"/>
      <c r="AN754" s="145"/>
      <c r="AO754" s="145"/>
      <c r="AP754" s="145"/>
      <c r="AQ754" s="281"/>
      <c r="AR754" s="328">
        <v>306136</v>
      </c>
      <c r="AS754" s="299" t="s">
        <v>1892</v>
      </c>
      <c r="AT754" s="333">
        <v>244288934</v>
      </c>
    </row>
    <row r="755" spans="1:46" s="275" customFormat="1" ht="26.25" x14ac:dyDescent="0.25">
      <c r="A755" s="249">
        <v>310021</v>
      </c>
      <c r="B755" s="250" t="s">
        <v>1521</v>
      </c>
      <c r="C755" s="156"/>
      <c r="D755" s="156">
        <f>+D756</f>
        <v>0</v>
      </c>
      <c r="E755" s="156">
        <f t="shared" ref="E755:AO789" si="411">+E756</f>
        <v>1369497149</v>
      </c>
      <c r="F755" s="156">
        <f t="shared" si="411"/>
        <v>0</v>
      </c>
      <c r="G755" s="156">
        <f t="shared" si="411"/>
        <v>0</v>
      </c>
      <c r="H755" s="156">
        <f t="shared" si="393"/>
        <v>1369497149</v>
      </c>
      <c r="I755" s="156">
        <f t="shared" si="411"/>
        <v>36900000</v>
      </c>
      <c r="J755" s="156">
        <f t="shared" si="411"/>
        <v>36613000</v>
      </c>
      <c r="K755" s="156">
        <f t="shared" si="394"/>
        <v>1332884149</v>
      </c>
      <c r="L755" s="156">
        <f t="shared" si="411"/>
        <v>36613000</v>
      </c>
      <c r="M755" s="156">
        <f t="shared" si="411"/>
        <v>36613000</v>
      </c>
      <c r="N755" s="156">
        <f t="shared" si="397"/>
        <v>0</v>
      </c>
      <c r="O755" s="156">
        <f t="shared" si="411"/>
        <v>586925000</v>
      </c>
      <c r="P755" s="156">
        <f t="shared" si="411"/>
        <v>586638000</v>
      </c>
      <c r="Q755" s="156">
        <f t="shared" si="411"/>
        <v>550025000</v>
      </c>
      <c r="R755" s="156">
        <f t="shared" si="395"/>
        <v>782859149</v>
      </c>
      <c r="S755" s="156">
        <f t="shared" si="411"/>
        <v>36613000</v>
      </c>
      <c r="T755" s="156">
        <f t="shared" si="411"/>
        <v>0</v>
      </c>
      <c r="U755" s="246">
        <v>3130110303</v>
      </c>
      <c r="V755" s="385" t="s">
        <v>1566</v>
      </c>
      <c r="W755" s="387">
        <v>0</v>
      </c>
      <c r="X755" s="387">
        <v>35575300</v>
      </c>
      <c r="Y755" s="387">
        <v>0</v>
      </c>
      <c r="Z755" s="387">
        <v>0</v>
      </c>
      <c r="AA755" s="387">
        <v>0</v>
      </c>
      <c r="AB755" s="387">
        <v>0</v>
      </c>
      <c r="AC755" s="387">
        <v>35575300</v>
      </c>
      <c r="AD755" s="387">
        <v>19082000</v>
      </c>
      <c r="AE755" s="387">
        <v>16493300</v>
      </c>
      <c r="AF755" s="387">
        <v>19082000</v>
      </c>
      <c r="AG755" s="387">
        <v>0</v>
      </c>
      <c r="AH755" s="387">
        <v>19082000</v>
      </c>
      <c r="AI755" s="387">
        <v>0</v>
      </c>
      <c r="AJ755" s="387">
        <v>16493300</v>
      </c>
      <c r="AK755" s="387">
        <v>0</v>
      </c>
      <c r="AL755" s="350"/>
      <c r="AM755" s="145"/>
      <c r="AN755" s="145"/>
      <c r="AO755" s="145"/>
      <c r="AP755" s="145"/>
      <c r="AQ755" s="281"/>
      <c r="AR755" s="328">
        <v>306137</v>
      </c>
      <c r="AS755" s="299" t="s">
        <v>1893</v>
      </c>
      <c r="AT755" s="333">
        <v>108750000</v>
      </c>
    </row>
    <row r="756" spans="1:46" s="275" customFormat="1" ht="26.25" x14ac:dyDescent="0.25">
      <c r="A756" s="14">
        <v>31002101</v>
      </c>
      <c r="B756" s="9" t="s">
        <v>1522</v>
      </c>
      <c r="C756" s="341"/>
      <c r="D756" s="10">
        <f>+D757+D758+D759</f>
        <v>0</v>
      </c>
      <c r="E756" s="10">
        <f t="shared" ref="E756:AO790" si="412">+E757+E758+E759</f>
        <v>1369497149</v>
      </c>
      <c r="F756" s="10">
        <f t="shared" si="412"/>
        <v>0</v>
      </c>
      <c r="G756" s="10">
        <f t="shared" si="412"/>
        <v>0</v>
      </c>
      <c r="H756" s="10">
        <f t="shared" si="393"/>
        <v>1369497149</v>
      </c>
      <c r="I756" s="10">
        <f t="shared" si="412"/>
        <v>36900000</v>
      </c>
      <c r="J756" s="10">
        <f t="shared" si="412"/>
        <v>36613000</v>
      </c>
      <c r="K756" s="10">
        <f t="shared" si="394"/>
        <v>1332884149</v>
      </c>
      <c r="L756" s="10">
        <f t="shared" si="412"/>
        <v>36613000</v>
      </c>
      <c r="M756" s="10">
        <f t="shared" si="412"/>
        <v>36613000</v>
      </c>
      <c r="N756" s="10">
        <f t="shared" si="397"/>
        <v>0</v>
      </c>
      <c r="O756" s="10">
        <f t="shared" si="412"/>
        <v>586925000</v>
      </c>
      <c r="P756" s="10">
        <f t="shared" si="412"/>
        <v>586638000</v>
      </c>
      <c r="Q756" s="10">
        <f t="shared" si="412"/>
        <v>550025000</v>
      </c>
      <c r="R756" s="10">
        <f t="shared" si="395"/>
        <v>782859149</v>
      </c>
      <c r="S756" s="10">
        <f t="shared" si="412"/>
        <v>36613000</v>
      </c>
      <c r="T756" s="10">
        <f t="shared" si="412"/>
        <v>0</v>
      </c>
      <c r="U756" s="246">
        <v>31301104</v>
      </c>
      <c r="V756" s="385" t="s">
        <v>646</v>
      </c>
      <c r="W756" s="387">
        <v>0</v>
      </c>
      <c r="X756" s="387">
        <v>162000000</v>
      </c>
      <c r="Y756" s="387">
        <v>0</v>
      </c>
      <c r="Z756" s="387">
        <v>0</v>
      </c>
      <c r="AA756" s="387">
        <v>0</v>
      </c>
      <c r="AB756" s="387">
        <v>0</v>
      </c>
      <c r="AC756" s="387">
        <v>162000000</v>
      </c>
      <c r="AD756" s="387">
        <v>0</v>
      </c>
      <c r="AE756" s="387">
        <v>162000000</v>
      </c>
      <c r="AF756" s="387">
        <v>0</v>
      </c>
      <c r="AG756" s="387">
        <v>0</v>
      </c>
      <c r="AH756" s="387">
        <v>0</v>
      </c>
      <c r="AI756" s="387">
        <v>0</v>
      </c>
      <c r="AJ756" s="387">
        <v>162000000</v>
      </c>
      <c r="AK756" s="387">
        <v>0</v>
      </c>
      <c r="AL756" s="350"/>
      <c r="AM756" s="145"/>
      <c r="AN756" s="145"/>
      <c r="AO756" s="145"/>
      <c r="AP756" s="145"/>
      <c r="AQ756" s="281"/>
      <c r="AR756" s="328">
        <v>306138</v>
      </c>
      <c r="AS756" s="299" t="s">
        <v>1894</v>
      </c>
      <c r="AT756" s="333">
        <v>120000000</v>
      </c>
    </row>
    <row r="757" spans="1:46" s="275" customFormat="1" ht="26.25" x14ac:dyDescent="0.25">
      <c r="A757" s="183">
        <v>3100210101</v>
      </c>
      <c r="B757" s="184" t="s">
        <v>1523</v>
      </c>
      <c r="C757" s="145"/>
      <c r="D757" s="145"/>
      <c r="E757" s="145">
        <v>650000000</v>
      </c>
      <c r="F757" s="145"/>
      <c r="G757" s="145"/>
      <c r="H757" s="144">
        <f t="shared" si="393"/>
        <v>650000000</v>
      </c>
      <c r="I757" s="145">
        <v>0</v>
      </c>
      <c r="J757" s="145">
        <v>0</v>
      </c>
      <c r="K757" s="145">
        <f t="shared" si="394"/>
        <v>650000000</v>
      </c>
      <c r="L757" s="145">
        <v>0</v>
      </c>
      <c r="M757" s="145">
        <v>0</v>
      </c>
      <c r="N757" s="145">
        <f t="shared" si="397"/>
        <v>0</v>
      </c>
      <c r="O757" s="182">
        <v>0</v>
      </c>
      <c r="P757" s="145">
        <v>0</v>
      </c>
      <c r="Q757" s="145">
        <f t="shared" si="398"/>
        <v>0</v>
      </c>
      <c r="R757" s="145">
        <f t="shared" si="395"/>
        <v>650000000</v>
      </c>
      <c r="S757" s="145">
        <f t="shared" si="396"/>
        <v>0</v>
      </c>
      <c r="U757" s="246">
        <v>3130110401</v>
      </c>
      <c r="V757" s="385" t="s">
        <v>1567</v>
      </c>
      <c r="W757" s="387">
        <v>0</v>
      </c>
      <c r="X757" s="387">
        <v>150000000</v>
      </c>
      <c r="Y757" s="387">
        <v>0</v>
      </c>
      <c r="Z757" s="387">
        <v>0</v>
      </c>
      <c r="AA757" s="387">
        <v>0</v>
      </c>
      <c r="AB757" s="387">
        <v>0</v>
      </c>
      <c r="AC757" s="387">
        <v>150000000</v>
      </c>
      <c r="AD757" s="387">
        <v>0</v>
      </c>
      <c r="AE757" s="387">
        <v>150000000</v>
      </c>
      <c r="AF757" s="387">
        <v>0</v>
      </c>
      <c r="AG757" s="387">
        <v>0</v>
      </c>
      <c r="AH757" s="387">
        <v>0</v>
      </c>
      <c r="AI757" s="387">
        <v>0</v>
      </c>
      <c r="AJ757" s="387">
        <v>150000000</v>
      </c>
      <c r="AK757" s="387">
        <v>0</v>
      </c>
      <c r="AL757" s="350"/>
      <c r="AM757" s="145"/>
      <c r="AN757" s="145"/>
      <c r="AO757" s="145"/>
      <c r="AP757" s="145"/>
      <c r="AQ757" s="281"/>
      <c r="AR757" s="328">
        <v>306139</v>
      </c>
      <c r="AS757" s="299" t="s">
        <v>1895</v>
      </c>
      <c r="AT757" s="333">
        <v>112996937</v>
      </c>
    </row>
    <row r="758" spans="1:46" s="275" customFormat="1" ht="26.25" x14ac:dyDescent="0.25">
      <c r="A758" s="183">
        <v>3100210103</v>
      </c>
      <c r="B758" s="184" t="s">
        <v>1524</v>
      </c>
      <c r="C758" s="145"/>
      <c r="D758" s="145"/>
      <c r="E758" s="145">
        <f>357150360+8321789</f>
        <v>365472149</v>
      </c>
      <c r="F758" s="145"/>
      <c r="G758" s="145"/>
      <c r="H758" s="144">
        <f t="shared" si="393"/>
        <v>365472149</v>
      </c>
      <c r="I758" s="145">
        <v>36900000</v>
      </c>
      <c r="J758" s="145">
        <v>36613000</v>
      </c>
      <c r="K758" s="145">
        <f t="shared" si="394"/>
        <v>328859149</v>
      </c>
      <c r="L758" s="145">
        <v>36613000</v>
      </c>
      <c r="M758" s="145">
        <v>36613000</v>
      </c>
      <c r="N758" s="145">
        <f t="shared" si="397"/>
        <v>0</v>
      </c>
      <c r="O758" s="145">
        <v>232900000</v>
      </c>
      <c r="P758" s="145">
        <v>232613000</v>
      </c>
      <c r="Q758" s="145">
        <f t="shared" si="398"/>
        <v>196000000</v>
      </c>
      <c r="R758" s="145">
        <f t="shared" si="395"/>
        <v>132859149</v>
      </c>
      <c r="S758" s="145">
        <f t="shared" si="396"/>
        <v>36613000</v>
      </c>
      <c r="U758" s="246">
        <v>3130110402</v>
      </c>
      <c r="V758" s="385" t="s">
        <v>1568</v>
      </c>
      <c r="W758" s="387">
        <v>0</v>
      </c>
      <c r="X758" s="387">
        <v>12000000</v>
      </c>
      <c r="Y758" s="387">
        <v>0</v>
      </c>
      <c r="Z758" s="387">
        <v>0</v>
      </c>
      <c r="AA758" s="387">
        <v>0</v>
      </c>
      <c r="AB758" s="387">
        <v>0</v>
      </c>
      <c r="AC758" s="387">
        <v>12000000</v>
      </c>
      <c r="AD758" s="387">
        <v>0</v>
      </c>
      <c r="AE758" s="387">
        <v>12000000</v>
      </c>
      <c r="AF758" s="387">
        <v>0</v>
      </c>
      <c r="AG758" s="387">
        <v>0</v>
      </c>
      <c r="AH758" s="387">
        <v>0</v>
      </c>
      <c r="AI758" s="387">
        <v>0</v>
      </c>
      <c r="AJ758" s="387">
        <v>12000000</v>
      </c>
      <c r="AK758" s="387">
        <v>0</v>
      </c>
      <c r="AL758" s="350"/>
      <c r="AM758" s="145"/>
      <c r="AN758" s="145"/>
      <c r="AO758" s="145"/>
      <c r="AP758" s="145"/>
      <c r="AQ758" s="281"/>
      <c r="AR758" s="328">
        <v>306140</v>
      </c>
      <c r="AS758" s="299" t="s">
        <v>1896</v>
      </c>
      <c r="AT758" s="333">
        <v>94627309</v>
      </c>
    </row>
    <row r="759" spans="1:46" s="275" customFormat="1" x14ac:dyDescent="0.25">
      <c r="A759" s="183">
        <v>3100210104</v>
      </c>
      <c r="B759" s="184" t="s">
        <v>1525</v>
      </c>
      <c r="C759" s="145"/>
      <c r="D759" s="145"/>
      <c r="E759" s="145">
        <v>354025000</v>
      </c>
      <c r="F759" s="145"/>
      <c r="G759" s="145"/>
      <c r="H759" s="144">
        <f t="shared" si="393"/>
        <v>354025000</v>
      </c>
      <c r="I759" s="145">
        <v>0</v>
      </c>
      <c r="J759" s="145">
        <v>0</v>
      </c>
      <c r="K759" s="145">
        <f t="shared" si="394"/>
        <v>354025000</v>
      </c>
      <c r="L759" s="145">
        <v>0</v>
      </c>
      <c r="M759" s="145">
        <v>0</v>
      </c>
      <c r="N759" s="145">
        <f t="shared" si="397"/>
        <v>0</v>
      </c>
      <c r="O759" s="145">
        <v>354025000</v>
      </c>
      <c r="P759" s="145">
        <v>354025000</v>
      </c>
      <c r="Q759" s="145">
        <f t="shared" si="398"/>
        <v>354025000</v>
      </c>
      <c r="R759" s="145">
        <f t="shared" si="395"/>
        <v>0</v>
      </c>
      <c r="S759" s="145">
        <f t="shared" si="396"/>
        <v>0</v>
      </c>
      <c r="U759" s="246">
        <v>3130110403</v>
      </c>
      <c r="V759" s="385" t="s">
        <v>1569</v>
      </c>
      <c r="W759" s="387">
        <v>0</v>
      </c>
      <c r="X759" s="387">
        <v>401559266.03999996</v>
      </c>
      <c r="Y759" s="387">
        <v>0</v>
      </c>
      <c r="Z759" s="387">
        <v>0</v>
      </c>
      <c r="AA759" s="387">
        <v>0</v>
      </c>
      <c r="AB759" s="387">
        <v>0</v>
      </c>
      <c r="AC759" s="387">
        <v>401559266.03999996</v>
      </c>
      <c r="AD759" s="387">
        <v>23125065.670000002</v>
      </c>
      <c r="AE759" s="387">
        <v>378434200.36999995</v>
      </c>
      <c r="AF759" s="387">
        <v>24622750</v>
      </c>
      <c r="AG759" s="387">
        <v>8211000.0000000019</v>
      </c>
      <c r="AH759" s="387">
        <v>23125065.670000002</v>
      </c>
      <c r="AI759" s="387">
        <v>0</v>
      </c>
      <c r="AJ759" s="387">
        <v>378434200.36999995</v>
      </c>
      <c r="AK759" s="387">
        <v>0</v>
      </c>
      <c r="AL759" s="350"/>
      <c r="AM759" s="145"/>
      <c r="AN759" s="145"/>
      <c r="AO759" s="145"/>
      <c r="AP759" s="145"/>
      <c r="AQ759" s="281"/>
      <c r="AR759" s="328">
        <v>306141</v>
      </c>
      <c r="AS759" s="297" t="s">
        <v>1897</v>
      </c>
      <c r="AT759" s="333">
        <v>0</v>
      </c>
    </row>
    <row r="760" spans="1:46" s="275" customFormat="1" ht="26.25" x14ac:dyDescent="0.25">
      <c r="A760" s="249">
        <v>310022</v>
      </c>
      <c r="B760" s="250" t="s">
        <v>1526</v>
      </c>
      <c r="C760" s="156"/>
      <c r="D760" s="156">
        <f>+D761</f>
        <v>0</v>
      </c>
      <c r="E760" s="156">
        <f t="shared" ref="E760:AO794" si="413">+E761</f>
        <v>1163155000</v>
      </c>
      <c r="F760" s="156">
        <f t="shared" si="413"/>
        <v>0</v>
      </c>
      <c r="G760" s="156">
        <f t="shared" si="413"/>
        <v>0</v>
      </c>
      <c r="H760" s="156">
        <f t="shared" si="393"/>
        <v>1163155000</v>
      </c>
      <c r="I760" s="156">
        <f t="shared" si="413"/>
        <v>0</v>
      </c>
      <c r="J760" s="156">
        <f t="shared" si="413"/>
        <v>0</v>
      </c>
      <c r="K760" s="156">
        <f t="shared" si="394"/>
        <v>1163155000</v>
      </c>
      <c r="L760" s="156">
        <f t="shared" si="413"/>
        <v>0</v>
      </c>
      <c r="M760" s="156">
        <f t="shared" si="413"/>
        <v>0</v>
      </c>
      <c r="N760" s="156">
        <f t="shared" si="397"/>
        <v>0</v>
      </c>
      <c r="O760" s="156">
        <f t="shared" si="413"/>
        <v>7566908</v>
      </c>
      <c r="P760" s="156">
        <f t="shared" si="413"/>
        <v>7566908</v>
      </c>
      <c r="Q760" s="156">
        <f t="shared" si="413"/>
        <v>7566908</v>
      </c>
      <c r="R760" s="156">
        <f t="shared" si="395"/>
        <v>1155588092</v>
      </c>
      <c r="S760" s="156">
        <f t="shared" si="413"/>
        <v>0</v>
      </c>
      <c r="T760" s="156">
        <f t="shared" si="413"/>
        <v>0</v>
      </c>
      <c r="U760" s="246">
        <v>31301105</v>
      </c>
      <c r="V760" s="385" t="s">
        <v>642</v>
      </c>
      <c r="W760" s="387">
        <v>0</v>
      </c>
      <c r="X760" s="387">
        <v>401559266.03999996</v>
      </c>
      <c r="Y760" s="387">
        <v>0</v>
      </c>
      <c r="Z760" s="387">
        <v>0</v>
      </c>
      <c r="AA760" s="387">
        <v>0</v>
      </c>
      <c r="AB760" s="387">
        <v>0</v>
      </c>
      <c r="AC760" s="387">
        <v>401559266.03999996</v>
      </c>
      <c r="AD760" s="387">
        <v>23125065.670000002</v>
      </c>
      <c r="AE760" s="387">
        <v>378434200.36999995</v>
      </c>
      <c r="AF760" s="387">
        <v>24622750</v>
      </c>
      <c r="AG760" s="387">
        <v>8211000.0000000019</v>
      </c>
      <c r="AH760" s="387">
        <v>23125065.670000002</v>
      </c>
      <c r="AI760" s="387">
        <v>0</v>
      </c>
      <c r="AJ760" s="387">
        <v>378434200.36999995</v>
      </c>
      <c r="AK760" s="387">
        <v>0</v>
      </c>
      <c r="AL760" s="350"/>
      <c r="AM760" s="145"/>
      <c r="AN760" s="145"/>
      <c r="AO760" s="145"/>
      <c r="AP760" s="145"/>
      <c r="AQ760" s="281"/>
      <c r="AR760" s="328">
        <v>306142</v>
      </c>
      <c r="AS760" s="299" t="s">
        <v>1898</v>
      </c>
      <c r="AT760" s="333">
        <v>15537634</v>
      </c>
    </row>
    <row r="761" spans="1:46" s="275" customFormat="1" ht="26.25" x14ac:dyDescent="0.25">
      <c r="A761" s="14">
        <v>31002201</v>
      </c>
      <c r="B761" s="9" t="s">
        <v>1527</v>
      </c>
      <c r="C761" s="341"/>
      <c r="D761" s="10">
        <f>+D762+D763</f>
        <v>0</v>
      </c>
      <c r="E761" s="10">
        <f t="shared" ref="E761:AO795" si="414">+E762+E763</f>
        <v>1163155000</v>
      </c>
      <c r="F761" s="10">
        <f t="shared" si="414"/>
        <v>0</v>
      </c>
      <c r="G761" s="10">
        <f t="shared" si="414"/>
        <v>0</v>
      </c>
      <c r="H761" s="10">
        <f t="shared" si="393"/>
        <v>1163155000</v>
      </c>
      <c r="I761" s="10">
        <f t="shared" si="414"/>
        <v>0</v>
      </c>
      <c r="J761" s="10">
        <f t="shared" si="414"/>
        <v>0</v>
      </c>
      <c r="K761" s="10">
        <f t="shared" si="394"/>
        <v>1163155000</v>
      </c>
      <c r="L761" s="10">
        <f t="shared" si="414"/>
        <v>0</v>
      </c>
      <c r="M761" s="10">
        <f t="shared" si="414"/>
        <v>0</v>
      </c>
      <c r="N761" s="10">
        <f t="shared" si="397"/>
        <v>0</v>
      </c>
      <c r="O761" s="10">
        <f t="shared" si="414"/>
        <v>7566908</v>
      </c>
      <c r="P761" s="10">
        <f t="shared" si="414"/>
        <v>7566908</v>
      </c>
      <c r="Q761" s="10">
        <f t="shared" si="414"/>
        <v>7566908</v>
      </c>
      <c r="R761" s="10">
        <f t="shared" si="395"/>
        <v>1155588092</v>
      </c>
      <c r="S761" s="10">
        <f t="shared" si="414"/>
        <v>0</v>
      </c>
      <c r="T761" s="10">
        <f t="shared" si="414"/>
        <v>0</v>
      </c>
      <c r="U761" s="246">
        <v>3130110501</v>
      </c>
      <c r="V761" s="385" t="s">
        <v>1570</v>
      </c>
      <c r="W761" s="387">
        <v>0</v>
      </c>
      <c r="X761" s="387">
        <v>391559266.03999996</v>
      </c>
      <c r="Y761" s="387">
        <v>0</v>
      </c>
      <c r="Z761" s="387">
        <v>0</v>
      </c>
      <c r="AA761" s="387">
        <v>0</v>
      </c>
      <c r="AB761" s="387">
        <v>0</v>
      </c>
      <c r="AC761" s="387">
        <v>391559266.03999996</v>
      </c>
      <c r="AD761" s="387">
        <v>23125065.670000002</v>
      </c>
      <c r="AE761" s="387">
        <v>368434200.36999995</v>
      </c>
      <c r="AF761" s="387">
        <v>24622750</v>
      </c>
      <c r="AG761" s="387">
        <v>8211000.0000000019</v>
      </c>
      <c r="AH761" s="387">
        <v>23125065.670000002</v>
      </c>
      <c r="AI761" s="387">
        <v>0</v>
      </c>
      <c r="AJ761" s="387">
        <v>368434200.36999995</v>
      </c>
      <c r="AK761" s="387">
        <v>0</v>
      </c>
      <c r="AL761" s="350"/>
      <c r="AM761" s="145"/>
      <c r="AN761" s="145"/>
      <c r="AO761" s="145"/>
      <c r="AP761" s="145"/>
      <c r="AQ761" s="281"/>
      <c r="AR761" s="327">
        <v>306143</v>
      </c>
      <c r="AS761" s="299" t="s">
        <v>1899</v>
      </c>
      <c r="AT761" s="333">
        <v>880819796.08000004</v>
      </c>
    </row>
    <row r="762" spans="1:46" s="275" customFormat="1" ht="26.25" x14ac:dyDescent="0.25">
      <c r="A762" s="183">
        <v>3100220101</v>
      </c>
      <c r="B762" s="184" t="s">
        <v>1528</v>
      </c>
      <c r="C762" s="145"/>
      <c r="D762" s="145"/>
      <c r="E762" s="145">
        <v>800000000</v>
      </c>
      <c r="F762" s="145"/>
      <c r="G762" s="145"/>
      <c r="H762" s="144">
        <f t="shared" ref="H762:H825" si="415">+D762+E762-F762+G762</f>
        <v>800000000</v>
      </c>
      <c r="I762" s="145">
        <v>0</v>
      </c>
      <c r="J762" s="145">
        <v>0</v>
      </c>
      <c r="K762" s="145">
        <f t="shared" ref="K762:K825" si="416">+H762-J762</f>
        <v>800000000</v>
      </c>
      <c r="L762" s="145">
        <v>0</v>
      </c>
      <c r="M762" s="145">
        <v>0</v>
      </c>
      <c r="N762" s="145">
        <f t="shared" si="397"/>
        <v>0</v>
      </c>
      <c r="O762" s="182">
        <v>0</v>
      </c>
      <c r="P762" s="145">
        <v>0</v>
      </c>
      <c r="Q762" s="145">
        <f t="shared" si="398"/>
        <v>0</v>
      </c>
      <c r="R762" s="145">
        <f t="shared" ref="R762:R825" si="417">+H762-P762</f>
        <v>800000000</v>
      </c>
      <c r="S762" s="145">
        <f t="shared" ref="S762:S827" si="418">+M762</f>
        <v>0</v>
      </c>
      <c r="U762" s="246">
        <v>3130110503</v>
      </c>
      <c r="V762" s="385" t="s">
        <v>1571</v>
      </c>
      <c r="W762" s="387">
        <v>0</v>
      </c>
      <c r="X762" s="387">
        <v>80000000</v>
      </c>
      <c r="Y762" s="387">
        <v>0</v>
      </c>
      <c r="Z762" s="387">
        <v>0</v>
      </c>
      <c r="AA762" s="387">
        <v>0</v>
      </c>
      <c r="AB762" s="387">
        <v>0</v>
      </c>
      <c r="AC762" s="387">
        <v>80000000</v>
      </c>
      <c r="AD762" s="387">
        <v>0</v>
      </c>
      <c r="AE762" s="387">
        <v>80000000</v>
      </c>
      <c r="AF762" s="387">
        <v>0</v>
      </c>
      <c r="AG762" s="387">
        <v>0</v>
      </c>
      <c r="AH762" s="387">
        <v>0</v>
      </c>
      <c r="AI762" s="387">
        <v>0</v>
      </c>
      <c r="AJ762" s="387">
        <v>80000000</v>
      </c>
      <c r="AK762" s="387">
        <v>0</v>
      </c>
      <c r="AL762" s="350"/>
      <c r="AM762" s="145"/>
      <c r="AN762" s="145"/>
      <c r="AO762" s="145"/>
      <c r="AP762" s="145"/>
      <c r="AQ762" s="281"/>
      <c r="AR762" s="327">
        <v>306144</v>
      </c>
      <c r="AS762" s="299" t="s">
        <v>1900</v>
      </c>
      <c r="AT762" s="333">
        <v>10000000</v>
      </c>
    </row>
    <row r="763" spans="1:46" s="275" customFormat="1" ht="26.25" x14ac:dyDescent="0.25">
      <c r="A763" s="44">
        <v>3100220102</v>
      </c>
      <c r="B763" s="184" t="s">
        <v>1529</v>
      </c>
      <c r="C763" s="145"/>
      <c r="D763" s="145"/>
      <c r="E763" s="145">
        <v>363155000</v>
      </c>
      <c r="F763" s="145"/>
      <c r="G763" s="145"/>
      <c r="H763" s="144">
        <f t="shared" si="415"/>
        <v>363155000</v>
      </c>
      <c r="I763" s="145">
        <v>0</v>
      </c>
      <c r="J763" s="145">
        <v>0</v>
      </c>
      <c r="K763" s="145">
        <f t="shared" si="416"/>
        <v>363155000</v>
      </c>
      <c r="L763" s="145">
        <v>0</v>
      </c>
      <c r="M763" s="145">
        <v>0</v>
      </c>
      <c r="N763" s="145">
        <f t="shared" ref="N763:N826" si="419">+J763-M763</f>
        <v>0</v>
      </c>
      <c r="O763" s="145">
        <v>7566908</v>
      </c>
      <c r="P763" s="145">
        <v>7566908</v>
      </c>
      <c r="Q763" s="145">
        <f t="shared" ref="Q763:Q829" si="420">+P763-J763</f>
        <v>7566908</v>
      </c>
      <c r="R763" s="145">
        <f t="shared" si="417"/>
        <v>355588092</v>
      </c>
      <c r="S763" s="145">
        <f t="shared" si="418"/>
        <v>0</v>
      </c>
      <c r="U763" s="246">
        <v>31302</v>
      </c>
      <c r="V763" s="385" t="s">
        <v>1572</v>
      </c>
      <c r="W763" s="387">
        <v>0</v>
      </c>
      <c r="X763" s="387">
        <v>150000000</v>
      </c>
      <c r="Y763" s="387">
        <v>0</v>
      </c>
      <c r="Z763" s="387">
        <v>0</v>
      </c>
      <c r="AA763" s="387">
        <v>0</v>
      </c>
      <c r="AB763" s="387">
        <v>0</v>
      </c>
      <c r="AC763" s="387">
        <v>150000000</v>
      </c>
      <c r="AD763" s="387">
        <v>0</v>
      </c>
      <c r="AE763" s="387">
        <v>150000000</v>
      </c>
      <c r="AF763" s="387">
        <v>0</v>
      </c>
      <c r="AG763" s="387">
        <v>0</v>
      </c>
      <c r="AH763" s="387">
        <v>0</v>
      </c>
      <c r="AI763" s="387">
        <v>0</v>
      </c>
      <c r="AJ763" s="387">
        <v>150000000</v>
      </c>
      <c r="AK763" s="387">
        <v>0</v>
      </c>
      <c r="AL763" s="350"/>
      <c r="AM763" s="145"/>
      <c r="AN763" s="145"/>
      <c r="AO763" s="145"/>
      <c r="AP763" s="145"/>
      <c r="AQ763" s="281"/>
      <c r="AR763" s="328">
        <v>306146</v>
      </c>
      <c r="AS763" s="299" t="s">
        <v>1901</v>
      </c>
      <c r="AT763" s="333">
        <v>176283155.16</v>
      </c>
    </row>
    <row r="764" spans="1:46" s="275" customFormat="1" x14ac:dyDescent="0.25">
      <c r="A764" s="249">
        <v>310023</v>
      </c>
      <c r="B764" s="250" t="s">
        <v>1530</v>
      </c>
      <c r="C764" s="156"/>
      <c r="D764" s="156">
        <f>+D765</f>
        <v>0</v>
      </c>
      <c r="E764" s="156">
        <f t="shared" ref="E764:AO799" si="421">+E765</f>
        <v>20000000</v>
      </c>
      <c r="F764" s="156">
        <f t="shared" si="421"/>
        <v>0</v>
      </c>
      <c r="G764" s="156">
        <f t="shared" si="421"/>
        <v>0</v>
      </c>
      <c r="H764" s="156">
        <f t="shared" si="415"/>
        <v>20000000</v>
      </c>
      <c r="I764" s="156">
        <f t="shared" si="421"/>
        <v>0</v>
      </c>
      <c r="J764" s="156">
        <f t="shared" si="421"/>
        <v>0</v>
      </c>
      <c r="K764" s="156">
        <f t="shared" si="416"/>
        <v>20000000</v>
      </c>
      <c r="L764" s="156">
        <f t="shared" si="421"/>
        <v>0</v>
      </c>
      <c r="M764" s="156">
        <f t="shared" si="421"/>
        <v>0</v>
      </c>
      <c r="N764" s="156">
        <f t="shared" si="419"/>
        <v>0</v>
      </c>
      <c r="O764" s="156">
        <f t="shared" si="421"/>
        <v>0</v>
      </c>
      <c r="P764" s="156">
        <f t="shared" si="421"/>
        <v>0</v>
      </c>
      <c r="Q764" s="156">
        <f t="shared" si="421"/>
        <v>0</v>
      </c>
      <c r="R764" s="156">
        <f t="shared" si="417"/>
        <v>20000000</v>
      </c>
      <c r="S764" s="156">
        <f t="shared" si="421"/>
        <v>0</v>
      </c>
      <c r="T764" s="156">
        <f t="shared" si="421"/>
        <v>0</v>
      </c>
      <c r="U764" s="246">
        <v>313021</v>
      </c>
      <c r="V764" s="385" t="s">
        <v>1573</v>
      </c>
      <c r="W764" s="387">
        <v>0</v>
      </c>
      <c r="X764" s="387">
        <v>161559266.03999999</v>
      </c>
      <c r="Y764" s="387">
        <v>0</v>
      </c>
      <c r="Z764" s="387">
        <v>0</v>
      </c>
      <c r="AA764" s="387">
        <v>0</v>
      </c>
      <c r="AB764" s="387">
        <v>0</v>
      </c>
      <c r="AC764" s="387">
        <v>161559266.03999999</v>
      </c>
      <c r="AD764" s="387">
        <v>23125065.670000002</v>
      </c>
      <c r="AE764" s="387">
        <v>138434200.37</v>
      </c>
      <c r="AF764" s="387">
        <v>24622750</v>
      </c>
      <c r="AG764" s="387">
        <v>8211000.0000000019</v>
      </c>
      <c r="AH764" s="387">
        <v>23125065.670000002</v>
      </c>
      <c r="AI764" s="387">
        <v>0</v>
      </c>
      <c r="AJ764" s="387">
        <v>138434200.37</v>
      </c>
      <c r="AK764" s="387">
        <v>0</v>
      </c>
      <c r="AL764" s="350"/>
      <c r="AM764" s="145"/>
      <c r="AN764" s="145"/>
      <c r="AO764" s="145"/>
      <c r="AP764" s="145"/>
      <c r="AQ764" s="281"/>
      <c r="AR764" s="328">
        <v>306147</v>
      </c>
      <c r="AS764" s="299" t="s">
        <v>1490</v>
      </c>
      <c r="AT764" s="333">
        <v>78800000</v>
      </c>
    </row>
    <row r="765" spans="1:46" s="275" customFormat="1" x14ac:dyDescent="0.25">
      <c r="A765" s="14">
        <v>31002301</v>
      </c>
      <c r="B765" s="9" t="s">
        <v>1531</v>
      </c>
      <c r="C765" s="341"/>
      <c r="D765" s="10">
        <f>+D766</f>
        <v>0</v>
      </c>
      <c r="E765" s="10">
        <f t="shared" si="421"/>
        <v>20000000</v>
      </c>
      <c r="F765" s="10">
        <f t="shared" si="421"/>
        <v>0</v>
      </c>
      <c r="G765" s="10">
        <f t="shared" si="421"/>
        <v>0</v>
      </c>
      <c r="H765" s="10">
        <f t="shared" si="415"/>
        <v>20000000</v>
      </c>
      <c r="I765" s="10">
        <f t="shared" si="421"/>
        <v>0</v>
      </c>
      <c r="J765" s="10">
        <f t="shared" si="421"/>
        <v>0</v>
      </c>
      <c r="K765" s="10">
        <f t="shared" si="416"/>
        <v>20000000</v>
      </c>
      <c r="L765" s="10">
        <f t="shared" si="421"/>
        <v>0</v>
      </c>
      <c r="M765" s="10">
        <f t="shared" si="421"/>
        <v>0</v>
      </c>
      <c r="N765" s="10">
        <f t="shared" si="419"/>
        <v>0</v>
      </c>
      <c r="O765" s="10">
        <f t="shared" si="421"/>
        <v>0</v>
      </c>
      <c r="P765" s="10">
        <f t="shared" si="421"/>
        <v>0</v>
      </c>
      <c r="Q765" s="10">
        <f t="shared" si="421"/>
        <v>0</v>
      </c>
      <c r="R765" s="10">
        <f t="shared" si="417"/>
        <v>20000000</v>
      </c>
      <c r="S765" s="10">
        <f t="shared" si="421"/>
        <v>0</v>
      </c>
      <c r="T765" s="10">
        <f t="shared" si="421"/>
        <v>0</v>
      </c>
      <c r="U765" s="246">
        <v>31302101</v>
      </c>
      <c r="V765" s="385" t="s">
        <v>1574</v>
      </c>
      <c r="W765" s="387">
        <v>0</v>
      </c>
      <c r="X765" s="387">
        <v>10000000</v>
      </c>
      <c r="Y765" s="387">
        <v>0</v>
      </c>
      <c r="Z765" s="387">
        <v>0</v>
      </c>
      <c r="AA765" s="387">
        <v>0</v>
      </c>
      <c r="AB765" s="387">
        <v>0</v>
      </c>
      <c r="AC765" s="387">
        <v>10000000</v>
      </c>
      <c r="AD765" s="387">
        <v>0</v>
      </c>
      <c r="AE765" s="387">
        <v>10000000</v>
      </c>
      <c r="AF765" s="387">
        <v>0</v>
      </c>
      <c r="AG765" s="387">
        <v>0</v>
      </c>
      <c r="AH765" s="387">
        <v>0</v>
      </c>
      <c r="AI765" s="387">
        <v>0</v>
      </c>
      <c r="AJ765" s="387">
        <v>10000000</v>
      </c>
      <c r="AK765" s="387">
        <v>0</v>
      </c>
      <c r="AL765" s="350"/>
      <c r="AM765" s="145"/>
      <c r="AN765" s="145"/>
      <c r="AO765" s="145"/>
      <c r="AP765" s="145"/>
      <c r="AQ765" s="281"/>
      <c r="AR765" s="327">
        <v>306148</v>
      </c>
      <c r="AS765" s="297" t="s">
        <v>1902</v>
      </c>
      <c r="AT765" s="333">
        <v>7085800</v>
      </c>
    </row>
    <row r="766" spans="1:46" s="275" customFormat="1" ht="26.25" x14ac:dyDescent="0.25">
      <c r="A766" s="183">
        <v>3100230101</v>
      </c>
      <c r="B766" s="184" t="s">
        <v>1532</v>
      </c>
      <c r="C766" s="145"/>
      <c r="D766" s="145"/>
      <c r="E766" s="145">
        <v>20000000</v>
      </c>
      <c r="F766" s="145"/>
      <c r="G766" s="145"/>
      <c r="H766" s="144">
        <f t="shared" si="415"/>
        <v>20000000</v>
      </c>
      <c r="I766" s="145">
        <v>0</v>
      </c>
      <c r="J766" s="145">
        <v>0</v>
      </c>
      <c r="K766" s="145">
        <f t="shared" si="416"/>
        <v>20000000</v>
      </c>
      <c r="L766" s="145">
        <v>0</v>
      </c>
      <c r="M766" s="145">
        <v>0</v>
      </c>
      <c r="N766" s="145">
        <f t="shared" si="419"/>
        <v>0</v>
      </c>
      <c r="O766" s="182">
        <v>0</v>
      </c>
      <c r="P766" s="145">
        <v>0</v>
      </c>
      <c r="Q766" s="145">
        <f t="shared" si="420"/>
        <v>0</v>
      </c>
      <c r="R766" s="145">
        <f t="shared" si="417"/>
        <v>20000000</v>
      </c>
      <c r="S766" s="145">
        <f t="shared" si="418"/>
        <v>0</v>
      </c>
      <c r="U766" s="246">
        <v>3130210101</v>
      </c>
      <c r="V766" s="385" t="s">
        <v>1575</v>
      </c>
      <c r="W766" s="387">
        <v>0</v>
      </c>
      <c r="X766" s="387">
        <v>10000000</v>
      </c>
      <c r="Y766" s="387">
        <v>0</v>
      </c>
      <c r="Z766" s="387">
        <v>0</v>
      </c>
      <c r="AA766" s="387">
        <v>0</v>
      </c>
      <c r="AB766" s="387">
        <v>0</v>
      </c>
      <c r="AC766" s="387">
        <v>10000000</v>
      </c>
      <c r="AD766" s="387">
        <v>0</v>
      </c>
      <c r="AE766" s="387">
        <v>10000000</v>
      </c>
      <c r="AF766" s="387">
        <v>0</v>
      </c>
      <c r="AG766" s="387">
        <v>0</v>
      </c>
      <c r="AH766" s="387">
        <v>0</v>
      </c>
      <c r="AI766" s="387">
        <v>0</v>
      </c>
      <c r="AJ766" s="387">
        <v>10000000</v>
      </c>
      <c r="AK766" s="387">
        <v>0</v>
      </c>
      <c r="AL766" s="350"/>
      <c r="AM766" s="145"/>
      <c r="AN766" s="145"/>
      <c r="AO766" s="145"/>
      <c r="AP766" s="145"/>
      <c r="AQ766" s="281"/>
      <c r="AR766" s="327">
        <v>306149</v>
      </c>
      <c r="AS766" s="299" t="s">
        <v>1903</v>
      </c>
      <c r="AT766" s="333">
        <v>414832161</v>
      </c>
    </row>
    <row r="767" spans="1:46" s="275" customFormat="1" ht="26.25" x14ac:dyDescent="0.25">
      <c r="A767" s="249">
        <v>31003</v>
      </c>
      <c r="B767" s="250" t="s">
        <v>1533</v>
      </c>
      <c r="C767" s="156"/>
      <c r="D767" s="156">
        <f>+D768+D771+D775</f>
        <v>0</v>
      </c>
      <c r="E767" s="156">
        <f t="shared" ref="E767:AO801" si="422">+E768+E771+E775</f>
        <v>605027638.63999999</v>
      </c>
      <c r="F767" s="156">
        <f t="shared" si="422"/>
        <v>0</v>
      </c>
      <c r="G767" s="156">
        <f t="shared" si="422"/>
        <v>0</v>
      </c>
      <c r="H767" s="156">
        <f t="shared" si="415"/>
        <v>605027638.63999999</v>
      </c>
      <c r="I767" s="156">
        <f t="shared" si="422"/>
        <v>149432</v>
      </c>
      <c r="J767" s="156">
        <f t="shared" si="422"/>
        <v>149432</v>
      </c>
      <c r="K767" s="156">
        <f t="shared" si="416"/>
        <v>604878206.63999999</v>
      </c>
      <c r="L767" s="156">
        <f t="shared" si="422"/>
        <v>149432</v>
      </c>
      <c r="M767" s="156">
        <f t="shared" si="422"/>
        <v>149432</v>
      </c>
      <c r="N767" s="156">
        <f t="shared" si="419"/>
        <v>0</v>
      </c>
      <c r="O767" s="156">
        <f t="shared" si="422"/>
        <v>149432</v>
      </c>
      <c r="P767" s="156">
        <f t="shared" si="422"/>
        <v>149432</v>
      </c>
      <c r="Q767" s="156">
        <f t="shared" si="422"/>
        <v>0</v>
      </c>
      <c r="R767" s="156">
        <f t="shared" si="417"/>
        <v>604878206.63999999</v>
      </c>
      <c r="S767" s="156">
        <f t="shared" si="422"/>
        <v>149432</v>
      </c>
      <c r="T767" s="156">
        <f t="shared" si="422"/>
        <v>0</v>
      </c>
      <c r="U767" s="246">
        <v>3130210102</v>
      </c>
      <c r="V767" s="385" t="s">
        <v>1576</v>
      </c>
      <c r="W767" s="387">
        <v>0</v>
      </c>
      <c r="X767" s="387">
        <v>744499929</v>
      </c>
      <c r="Y767" s="387">
        <v>0</v>
      </c>
      <c r="Z767" s="387">
        <v>0</v>
      </c>
      <c r="AA767" s="387">
        <v>0</v>
      </c>
      <c r="AB767" s="387">
        <v>0</v>
      </c>
      <c r="AC767" s="387">
        <v>744499929</v>
      </c>
      <c r="AD767" s="387">
        <v>49817755.789999999</v>
      </c>
      <c r="AE767" s="387">
        <v>694682173.21000004</v>
      </c>
      <c r="AF767" s="387">
        <v>2024884</v>
      </c>
      <c r="AG767" s="387">
        <v>47792871.789999999</v>
      </c>
      <c r="AH767" s="387">
        <v>116751385</v>
      </c>
      <c r="AI767" s="387">
        <v>66933629.210000001</v>
      </c>
      <c r="AJ767" s="387">
        <v>627748544</v>
      </c>
      <c r="AK767" s="387">
        <v>0</v>
      </c>
      <c r="AL767" s="350"/>
      <c r="AM767" s="145"/>
      <c r="AN767" s="145"/>
      <c r="AO767" s="145"/>
      <c r="AP767" s="145"/>
      <c r="AQ767" s="281"/>
      <c r="AR767" s="327">
        <v>306150</v>
      </c>
      <c r="AS767" s="299" t="s">
        <v>1495</v>
      </c>
      <c r="AT767" s="333">
        <v>581299246</v>
      </c>
    </row>
    <row r="768" spans="1:46" s="275" customFormat="1" ht="39" x14ac:dyDescent="0.25">
      <c r="A768" s="249">
        <v>310031</v>
      </c>
      <c r="B768" s="250" t="s">
        <v>1534</v>
      </c>
      <c r="C768" s="156"/>
      <c r="D768" s="156">
        <f>+D769</f>
        <v>0</v>
      </c>
      <c r="E768" s="156">
        <f t="shared" ref="E768:AO803" si="423">+E769</f>
        <v>10000000</v>
      </c>
      <c r="F768" s="156">
        <f t="shared" si="423"/>
        <v>0</v>
      </c>
      <c r="G768" s="156">
        <f t="shared" si="423"/>
        <v>0</v>
      </c>
      <c r="H768" s="156">
        <f t="shared" si="415"/>
        <v>10000000</v>
      </c>
      <c r="I768" s="156">
        <f t="shared" si="423"/>
        <v>0</v>
      </c>
      <c r="J768" s="156">
        <f t="shared" si="423"/>
        <v>0</v>
      </c>
      <c r="K768" s="156">
        <f t="shared" si="416"/>
        <v>10000000</v>
      </c>
      <c r="L768" s="156">
        <f t="shared" si="423"/>
        <v>0</v>
      </c>
      <c r="M768" s="156">
        <f t="shared" si="423"/>
        <v>0</v>
      </c>
      <c r="N768" s="156">
        <f t="shared" si="419"/>
        <v>0</v>
      </c>
      <c r="O768" s="156">
        <f t="shared" si="423"/>
        <v>0</v>
      </c>
      <c r="P768" s="156">
        <f t="shared" si="423"/>
        <v>0</v>
      </c>
      <c r="Q768" s="156">
        <f t="shared" si="423"/>
        <v>0</v>
      </c>
      <c r="R768" s="156">
        <f t="shared" si="417"/>
        <v>10000000</v>
      </c>
      <c r="S768" s="156">
        <f t="shared" si="423"/>
        <v>0</v>
      </c>
      <c r="T768" s="156">
        <f t="shared" si="423"/>
        <v>0</v>
      </c>
      <c r="U768" s="246">
        <v>3130210103</v>
      </c>
      <c r="V768" s="385" t="s">
        <v>1577</v>
      </c>
      <c r="W768" s="387">
        <v>0</v>
      </c>
      <c r="X768" s="387">
        <v>744499929</v>
      </c>
      <c r="Y768" s="387">
        <v>0</v>
      </c>
      <c r="Z768" s="387">
        <v>0</v>
      </c>
      <c r="AA768" s="387">
        <v>0</v>
      </c>
      <c r="AB768" s="387">
        <v>0</v>
      </c>
      <c r="AC768" s="387">
        <v>744499929</v>
      </c>
      <c r="AD768" s="387">
        <v>49817755.789999999</v>
      </c>
      <c r="AE768" s="387">
        <v>694682173.21000004</v>
      </c>
      <c r="AF768" s="387">
        <v>2024884</v>
      </c>
      <c r="AG768" s="387">
        <v>47792871.789999999</v>
      </c>
      <c r="AH768" s="387">
        <v>116751385</v>
      </c>
      <c r="AI768" s="387">
        <v>66933629.210000001</v>
      </c>
      <c r="AJ768" s="387">
        <v>627748544</v>
      </c>
      <c r="AK768" s="387">
        <v>0</v>
      </c>
      <c r="AL768" s="350"/>
      <c r="AM768" s="145"/>
      <c r="AN768" s="145"/>
      <c r="AO768" s="145"/>
      <c r="AP768" s="145"/>
      <c r="AQ768" s="281"/>
      <c r="AR768" s="328">
        <v>306151</v>
      </c>
      <c r="AS768" s="299" t="s">
        <v>1904</v>
      </c>
      <c r="AT768" s="333">
        <v>0</v>
      </c>
    </row>
    <row r="769" spans="1:46" s="275" customFormat="1" ht="39" x14ac:dyDescent="0.25">
      <c r="A769" s="14">
        <v>31003101</v>
      </c>
      <c r="B769" s="9" t="s">
        <v>1535</v>
      </c>
      <c r="C769" s="341"/>
      <c r="D769" s="10">
        <f>+D770</f>
        <v>0</v>
      </c>
      <c r="E769" s="10">
        <f t="shared" si="423"/>
        <v>10000000</v>
      </c>
      <c r="F769" s="10">
        <f t="shared" si="423"/>
        <v>0</v>
      </c>
      <c r="G769" s="10">
        <f t="shared" si="423"/>
        <v>0</v>
      </c>
      <c r="H769" s="10">
        <f t="shared" si="415"/>
        <v>10000000</v>
      </c>
      <c r="I769" s="10">
        <f t="shared" si="423"/>
        <v>0</v>
      </c>
      <c r="J769" s="10">
        <f t="shared" si="423"/>
        <v>0</v>
      </c>
      <c r="K769" s="10">
        <f t="shared" si="416"/>
        <v>10000000</v>
      </c>
      <c r="L769" s="10">
        <f t="shared" si="423"/>
        <v>0</v>
      </c>
      <c r="M769" s="10">
        <f t="shared" si="423"/>
        <v>0</v>
      </c>
      <c r="N769" s="10">
        <f t="shared" si="419"/>
        <v>0</v>
      </c>
      <c r="O769" s="10">
        <f t="shared" si="423"/>
        <v>0</v>
      </c>
      <c r="P769" s="10">
        <f t="shared" si="423"/>
        <v>0</v>
      </c>
      <c r="Q769" s="10">
        <f t="shared" si="423"/>
        <v>0</v>
      </c>
      <c r="R769" s="10">
        <f t="shared" si="417"/>
        <v>10000000</v>
      </c>
      <c r="S769" s="10">
        <f t="shared" si="423"/>
        <v>0</v>
      </c>
      <c r="T769" s="10">
        <f t="shared" si="423"/>
        <v>0</v>
      </c>
      <c r="U769" s="246">
        <v>31302102</v>
      </c>
      <c r="V769" s="385" t="s">
        <v>1578</v>
      </c>
      <c r="W769" s="387">
        <v>0</v>
      </c>
      <c r="X769" s="387">
        <v>142959266</v>
      </c>
      <c r="Y769" s="387">
        <v>0</v>
      </c>
      <c r="Z769" s="387">
        <v>0</v>
      </c>
      <c r="AA769" s="387">
        <v>0</v>
      </c>
      <c r="AB769" s="387">
        <v>0</v>
      </c>
      <c r="AC769" s="387">
        <v>142959266</v>
      </c>
      <c r="AD769" s="387">
        <v>31604884</v>
      </c>
      <c r="AE769" s="387">
        <v>111354382</v>
      </c>
      <c r="AF769" s="387">
        <v>1604884</v>
      </c>
      <c r="AG769" s="387">
        <v>30000000</v>
      </c>
      <c r="AH769" s="387">
        <v>43632040</v>
      </c>
      <c r="AI769" s="387">
        <v>12027156</v>
      </c>
      <c r="AJ769" s="387">
        <v>99327226</v>
      </c>
      <c r="AK769" s="387">
        <v>0</v>
      </c>
      <c r="AL769" s="350"/>
      <c r="AM769" s="145"/>
      <c r="AN769" s="145"/>
      <c r="AO769" s="145"/>
      <c r="AP769" s="145"/>
      <c r="AQ769" s="281"/>
      <c r="AR769" s="327">
        <v>306152</v>
      </c>
      <c r="AS769" s="299" t="s">
        <v>1905</v>
      </c>
      <c r="AT769" s="333">
        <v>229432</v>
      </c>
    </row>
    <row r="770" spans="1:46" s="275" customFormat="1" ht="26.25" x14ac:dyDescent="0.25">
      <c r="A770" s="183">
        <v>3100310101</v>
      </c>
      <c r="B770" s="184" t="s">
        <v>1536</v>
      </c>
      <c r="C770" s="145"/>
      <c r="D770" s="145"/>
      <c r="E770" s="145">
        <v>10000000</v>
      </c>
      <c r="F770" s="145"/>
      <c r="G770" s="145"/>
      <c r="H770" s="144">
        <f t="shared" si="415"/>
        <v>10000000</v>
      </c>
      <c r="I770" s="145">
        <v>0</v>
      </c>
      <c r="J770" s="145">
        <v>0</v>
      </c>
      <c r="K770" s="145">
        <f t="shared" si="416"/>
        <v>10000000</v>
      </c>
      <c r="L770" s="145">
        <v>0</v>
      </c>
      <c r="M770" s="145">
        <v>0</v>
      </c>
      <c r="N770" s="145">
        <f t="shared" si="419"/>
        <v>0</v>
      </c>
      <c r="O770" s="182">
        <v>0</v>
      </c>
      <c r="P770" s="145">
        <v>0</v>
      </c>
      <c r="Q770" s="145">
        <f t="shared" si="420"/>
        <v>0</v>
      </c>
      <c r="R770" s="145">
        <f t="shared" si="417"/>
        <v>10000000</v>
      </c>
      <c r="S770" s="145">
        <f t="shared" si="418"/>
        <v>0</v>
      </c>
      <c r="U770" s="246">
        <v>3130210201</v>
      </c>
      <c r="V770" s="385" t="s">
        <v>1579</v>
      </c>
      <c r="W770" s="387">
        <v>0</v>
      </c>
      <c r="X770" s="387">
        <v>20000000</v>
      </c>
      <c r="Y770" s="387">
        <v>0</v>
      </c>
      <c r="Z770" s="387">
        <v>0</v>
      </c>
      <c r="AA770" s="387">
        <v>0</v>
      </c>
      <c r="AB770" s="387">
        <v>0</v>
      </c>
      <c r="AC770" s="387">
        <v>20000000</v>
      </c>
      <c r="AD770" s="387">
        <v>0</v>
      </c>
      <c r="AE770" s="387">
        <v>20000000</v>
      </c>
      <c r="AF770" s="387">
        <v>0</v>
      </c>
      <c r="AG770" s="387">
        <v>0</v>
      </c>
      <c r="AH770" s="387">
        <v>0</v>
      </c>
      <c r="AI770" s="387">
        <v>0</v>
      </c>
      <c r="AJ770" s="387">
        <v>20000000</v>
      </c>
      <c r="AK770" s="387">
        <v>0</v>
      </c>
      <c r="AL770" s="350"/>
      <c r="AM770" s="145"/>
      <c r="AN770" s="145"/>
      <c r="AO770" s="145"/>
      <c r="AP770" s="145"/>
      <c r="AQ770" s="281"/>
      <c r="AR770" s="328">
        <v>306153</v>
      </c>
      <c r="AS770" s="299" t="s">
        <v>1906</v>
      </c>
      <c r="AT770" s="333">
        <v>0</v>
      </c>
    </row>
    <row r="771" spans="1:46" s="275" customFormat="1" ht="26.25" x14ac:dyDescent="0.25">
      <c r="A771" s="249">
        <v>310032</v>
      </c>
      <c r="B771" s="250" t="s">
        <v>1537</v>
      </c>
      <c r="C771" s="156"/>
      <c r="D771" s="156">
        <f>+D772</f>
        <v>0</v>
      </c>
      <c r="E771" s="156">
        <f t="shared" ref="E771:AO805" si="424">+E772</f>
        <v>531849357.63999999</v>
      </c>
      <c r="F771" s="156">
        <f t="shared" si="424"/>
        <v>0</v>
      </c>
      <c r="G771" s="156">
        <f t="shared" si="424"/>
        <v>0</v>
      </c>
      <c r="H771" s="156">
        <f t="shared" si="415"/>
        <v>531849357.63999999</v>
      </c>
      <c r="I771" s="156">
        <f t="shared" si="424"/>
        <v>149432</v>
      </c>
      <c r="J771" s="156">
        <f t="shared" si="424"/>
        <v>149432</v>
      </c>
      <c r="K771" s="156">
        <f t="shared" si="416"/>
        <v>531699925.63999999</v>
      </c>
      <c r="L771" s="156">
        <f t="shared" si="424"/>
        <v>149432</v>
      </c>
      <c r="M771" s="156">
        <f t="shared" si="424"/>
        <v>149432</v>
      </c>
      <c r="N771" s="156">
        <f t="shared" si="419"/>
        <v>0</v>
      </c>
      <c r="O771" s="156">
        <f t="shared" si="424"/>
        <v>149432</v>
      </c>
      <c r="P771" s="156">
        <f t="shared" si="424"/>
        <v>149432</v>
      </c>
      <c r="Q771" s="156">
        <f t="shared" si="424"/>
        <v>0</v>
      </c>
      <c r="R771" s="156">
        <f t="shared" si="417"/>
        <v>531699925.63999999</v>
      </c>
      <c r="S771" s="156">
        <f t="shared" si="424"/>
        <v>149432</v>
      </c>
      <c r="T771" s="156">
        <f t="shared" si="424"/>
        <v>0</v>
      </c>
      <c r="U771" s="246">
        <v>31303</v>
      </c>
      <c r="V771" s="385" t="s">
        <v>1580</v>
      </c>
      <c r="W771" s="387">
        <v>0</v>
      </c>
      <c r="X771" s="387">
        <v>122959266</v>
      </c>
      <c r="Y771" s="387">
        <v>0</v>
      </c>
      <c r="Z771" s="387">
        <v>0</v>
      </c>
      <c r="AA771" s="387">
        <v>0</v>
      </c>
      <c r="AB771" s="387">
        <v>0</v>
      </c>
      <c r="AC771" s="387">
        <v>122959266</v>
      </c>
      <c r="AD771" s="387">
        <v>31604884</v>
      </c>
      <c r="AE771" s="387">
        <v>91354382</v>
      </c>
      <c r="AF771" s="387">
        <v>1604884</v>
      </c>
      <c r="AG771" s="387">
        <v>30000000</v>
      </c>
      <c r="AH771" s="387">
        <v>43632040</v>
      </c>
      <c r="AI771" s="387">
        <v>12027156</v>
      </c>
      <c r="AJ771" s="387">
        <v>79327226</v>
      </c>
      <c r="AK771" s="387">
        <v>0</v>
      </c>
      <c r="AL771" s="350"/>
      <c r="AM771" s="145"/>
      <c r="AN771" s="145"/>
      <c r="AO771" s="145"/>
      <c r="AP771" s="145"/>
      <c r="AQ771" s="281"/>
      <c r="AR771" s="328">
        <v>306154</v>
      </c>
      <c r="AS771" s="299" t="s">
        <v>1311</v>
      </c>
      <c r="AT771" s="333">
        <v>0</v>
      </c>
    </row>
    <row r="772" spans="1:46" s="275" customFormat="1" ht="26.25" x14ac:dyDescent="0.25">
      <c r="A772" s="14">
        <v>31003201</v>
      </c>
      <c r="B772" s="9" t="s">
        <v>1538</v>
      </c>
      <c r="C772" s="341"/>
      <c r="D772" s="10">
        <f>+D773+D774</f>
        <v>0</v>
      </c>
      <c r="E772" s="10">
        <f t="shared" ref="E772:AO806" si="425">+E773+E774</f>
        <v>531849357.63999999</v>
      </c>
      <c r="F772" s="10">
        <f t="shared" si="425"/>
        <v>0</v>
      </c>
      <c r="G772" s="10">
        <f t="shared" si="425"/>
        <v>0</v>
      </c>
      <c r="H772" s="10">
        <f t="shared" si="415"/>
        <v>531849357.63999999</v>
      </c>
      <c r="I772" s="10">
        <f t="shared" si="425"/>
        <v>149432</v>
      </c>
      <c r="J772" s="10">
        <f t="shared" si="425"/>
        <v>149432</v>
      </c>
      <c r="K772" s="10">
        <f t="shared" si="416"/>
        <v>531699925.63999999</v>
      </c>
      <c r="L772" s="10">
        <f t="shared" si="425"/>
        <v>149432</v>
      </c>
      <c r="M772" s="10">
        <f t="shared" si="425"/>
        <v>149432</v>
      </c>
      <c r="N772" s="10">
        <f t="shared" si="419"/>
        <v>0</v>
      </c>
      <c r="O772" s="10">
        <f t="shared" si="425"/>
        <v>149432</v>
      </c>
      <c r="P772" s="10">
        <f t="shared" si="425"/>
        <v>149432</v>
      </c>
      <c r="Q772" s="10">
        <f t="shared" si="425"/>
        <v>0</v>
      </c>
      <c r="R772" s="10">
        <f t="shared" si="417"/>
        <v>531699925.63999999</v>
      </c>
      <c r="S772" s="10">
        <f t="shared" si="425"/>
        <v>149432</v>
      </c>
      <c r="T772" s="10">
        <f t="shared" si="425"/>
        <v>0</v>
      </c>
      <c r="U772" s="246">
        <v>313031</v>
      </c>
      <c r="V772" s="385" t="s">
        <v>1581</v>
      </c>
      <c r="W772" s="387">
        <v>0</v>
      </c>
      <c r="X772" s="387">
        <v>589459750</v>
      </c>
      <c r="Y772" s="387">
        <v>0</v>
      </c>
      <c r="Z772" s="387">
        <v>0</v>
      </c>
      <c r="AA772" s="387">
        <v>0</v>
      </c>
      <c r="AB772" s="387">
        <v>0</v>
      </c>
      <c r="AC772" s="387">
        <v>589459750</v>
      </c>
      <c r="AD772" s="387">
        <v>18212871.789999999</v>
      </c>
      <c r="AE772" s="387">
        <v>571246878.21000004</v>
      </c>
      <c r="AF772" s="387">
        <v>420000</v>
      </c>
      <c r="AG772" s="387">
        <v>17792871.789999999</v>
      </c>
      <c r="AH772" s="387">
        <v>73119345</v>
      </c>
      <c r="AI772" s="387">
        <v>54906473.210000001</v>
      </c>
      <c r="AJ772" s="387">
        <v>516340405</v>
      </c>
      <c r="AK772" s="387">
        <v>0</v>
      </c>
      <c r="AL772" s="350"/>
      <c r="AM772" s="145"/>
      <c r="AN772" s="145"/>
      <c r="AO772" s="145"/>
      <c r="AP772" s="145"/>
      <c r="AQ772" s="281"/>
      <c r="AR772" s="328">
        <v>306155</v>
      </c>
      <c r="AS772" s="299" t="s">
        <v>1907</v>
      </c>
      <c r="AT772" s="333">
        <v>0</v>
      </c>
    </row>
    <row r="773" spans="1:46" s="275" customFormat="1" ht="26.25" x14ac:dyDescent="0.25">
      <c r="A773" s="44">
        <v>3100320102</v>
      </c>
      <c r="B773" s="184" t="s">
        <v>1539</v>
      </c>
      <c r="C773" s="145"/>
      <c r="D773" s="145"/>
      <c r="E773" s="145">
        <v>250000000</v>
      </c>
      <c r="F773" s="145"/>
      <c r="G773" s="145"/>
      <c r="H773" s="144">
        <f t="shared" si="415"/>
        <v>250000000</v>
      </c>
      <c r="I773" s="145">
        <v>0</v>
      </c>
      <c r="J773" s="145">
        <v>0</v>
      </c>
      <c r="K773" s="145">
        <f t="shared" si="416"/>
        <v>250000000</v>
      </c>
      <c r="L773" s="145">
        <v>0</v>
      </c>
      <c r="M773" s="145">
        <v>0</v>
      </c>
      <c r="N773" s="145">
        <f t="shared" si="419"/>
        <v>0</v>
      </c>
      <c r="O773" s="182">
        <v>0</v>
      </c>
      <c r="P773" s="145">
        <v>0</v>
      </c>
      <c r="Q773" s="145">
        <f t="shared" si="420"/>
        <v>0</v>
      </c>
      <c r="R773" s="145">
        <f t="shared" si="417"/>
        <v>250000000</v>
      </c>
      <c r="S773" s="145">
        <f t="shared" si="418"/>
        <v>0</v>
      </c>
      <c r="U773" s="246">
        <v>31303101</v>
      </c>
      <c r="V773" s="385" t="s">
        <v>1582</v>
      </c>
      <c r="W773" s="387">
        <v>0</v>
      </c>
      <c r="X773" s="387">
        <v>100000000</v>
      </c>
      <c r="Y773" s="387">
        <v>0</v>
      </c>
      <c r="Z773" s="387">
        <v>0</v>
      </c>
      <c r="AA773" s="387">
        <v>0</v>
      </c>
      <c r="AB773" s="387">
        <v>0</v>
      </c>
      <c r="AC773" s="387">
        <v>100000000</v>
      </c>
      <c r="AD773" s="387">
        <v>0</v>
      </c>
      <c r="AE773" s="387">
        <v>100000000</v>
      </c>
      <c r="AF773" s="387">
        <v>0</v>
      </c>
      <c r="AG773" s="387">
        <v>0</v>
      </c>
      <c r="AH773" s="387">
        <v>0</v>
      </c>
      <c r="AI773" s="387">
        <v>0</v>
      </c>
      <c r="AJ773" s="387">
        <v>100000000</v>
      </c>
      <c r="AK773" s="387">
        <v>0</v>
      </c>
      <c r="AL773" s="350"/>
      <c r="AM773" s="145"/>
      <c r="AN773" s="145"/>
      <c r="AO773" s="145"/>
      <c r="AP773" s="145"/>
      <c r="AQ773" s="281"/>
      <c r="AR773" s="327">
        <v>306157</v>
      </c>
      <c r="AS773" s="299" t="s">
        <v>1908</v>
      </c>
      <c r="AT773" s="333">
        <v>308800000</v>
      </c>
    </row>
    <row r="774" spans="1:46" s="275" customFormat="1" ht="26.25" x14ac:dyDescent="0.25">
      <c r="A774" s="183">
        <v>3100320103</v>
      </c>
      <c r="B774" s="184" t="s">
        <v>1540</v>
      </c>
      <c r="C774" s="145"/>
      <c r="D774" s="145"/>
      <c r="E774" s="145">
        <f>281296062.64+553295</f>
        <v>281849357.63999999</v>
      </c>
      <c r="F774" s="145"/>
      <c r="G774" s="145"/>
      <c r="H774" s="144">
        <f t="shared" si="415"/>
        <v>281849357.63999999</v>
      </c>
      <c r="I774" s="145">
        <v>149432</v>
      </c>
      <c r="J774" s="145">
        <v>149432</v>
      </c>
      <c r="K774" s="145">
        <f t="shared" si="416"/>
        <v>281699925.63999999</v>
      </c>
      <c r="L774" s="145">
        <v>149432</v>
      </c>
      <c r="M774" s="145">
        <v>149432</v>
      </c>
      <c r="N774" s="145">
        <f t="shared" si="419"/>
        <v>0</v>
      </c>
      <c r="O774" s="145">
        <v>149432</v>
      </c>
      <c r="P774" s="145">
        <v>149432</v>
      </c>
      <c r="Q774" s="145">
        <f t="shared" si="420"/>
        <v>0</v>
      </c>
      <c r="R774" s="145">
        <f t="shared" si="417"/>
        <v>281699925.63999999</v>
      </c>
      <c r="S774" s="145">
        <f t="shared" si="418"/>
        <v>149432</v>
      </c>
      <c r="U774" s="246">
        <v>3130310102</v>
      </c>
      <c r="V774" s="385" t="s">
        <v>1583</v>
      </c>
      <c r="W774" s="387">
        <v>0</v>
      </c>
      <c r="X774" s="387">
        <v>48000000</v>
      </c>
      <c r="Y774" s="387">
        <v>0</v>
      </c>
      <c r="Z774" s="387">
        <v>0</v>
      </c>
      <c r="AA774" s="387">
        <v>0</v>
      </c>
      <c r="AB774" s="387">
        <v>0</v>
      </c>
      <c r="AC774" s="387">
        <v>48000000</v>
      </c>
      <c r="AD774" s="387">
        <v>420000</v>
      </c>
      <c r="AE774" s="387">
        <v>47580000</v>
      </c>
      <c r="AF774" s="387">
        <v>420000</v>
      </c>
      <c r="AG774" s="387">
        <v>0</v>
      </c>
      <c r="AH774" s="387">
        <v>420000</v>
      </c>
      <c r="AI774" s="387">
        <v>0</v>
      </c>
      <c r="AJ774" s="387">
        <v>47580000</v>
      </c>
      <c r="AK774" s="387">
        <v>0</v>
      </c>
      <c r="AL774" s="350"/>
      <c r="AM774" s="145"/>
      <c r="AN774" s="145"/>
      <c r="AO774" s="145"/>
      <c r="AP774" s="145"/>
      <c r="AQ774" s="281"/>
      <c r="AR774" s="327">
        <v>306158</v>
      </c>
      <c r="AS774" s="299" t="s">
        <v>1909</v>
      </c>
      <c r="AT774" s="333">
        <v>10000000</v>
      </c>
    </row>
    <row r="775" spans="1:46" s="275" customFormat="1" x14ac:dyDescent="0.25">
      <c r="A775" s="249">
        <v>310033</v>
      </c>
      <c r="B775" s="250" t="s">
        <v>1534</v>
      </c>
      <c r="C775" s="156"/>
      <c r="D775" s="156">
        <f>+D776</f>
        <v>0</v>
      </c>
      <c r="E775" s="156">
        <f t="shared" ref="E775:AO809" si="426">+E776</f>
        <v>63178281</v>
      </c>
      <c r="F775" s="156">
        <f t="shared" si="426"/>
        <v>0</v>
      </c>
      <c r="G775" s="156">
        <f t="shared" si="426"/>
        <v>0</v>
      </c>
      <c r="H775" s="156">
        <f t="shared" si="415"/>
        <v>63178281</v>
      </c>
      <c r="I775" s="156">
        <f t="shared" si="426"/>
        <v>0</v>
      </c>
      <c r="J775" s="156">
        <f t="shared" si="426"/>
        <v>0</v>
      </c>
      <c r="K775" s="156">
        <f t="shared" si="416"/>
        <v>63178281</v>
      </c>
      <c r="L775" s="156">
        <f t="shared" si="426"/>
        <v>0</v>
      </c>
      <c r="M775" s="156">
        <f t="shared" si="426"/>
        <v>0</v>
      </c>
      <c r="N775" s="156">
        <f t="shared" si="419"/>
        <v>0</v>
      </c>
      <c r="O775" s="156">
        <f t="shared" si="426"/>
        <v>0</v>
      </c>
      <c r="P775" s="156">
        <f t="shared" si="426"/>
        <v>0</v>
      </c>
      <c r="Q775" s="156">
        <f t="shared" si="426"/>
        <v>0</v>
      </c>
      <c r="R775" s="156">
        <f t="shared" si="417"/>
        <v>63178281</v>
      </c>
      <c r="S775" s="156">
        <f t="shared" si="426"/>
        <v>0</v>
      </c>
      <c r="T775" s="156">
        <f t="shared" si="426"/>
        <v>0</v>
      </c>
      <c r="U775" s="246">
        <v>3130310103</v>
      </c>
      <c r="V775" s="385" t="s">
        <v>1584</v>
      </c>
      <c r="W775" s="387">
        <v>0</v>
      </c>
      <c r="X775" s="387">
        <v>441459750</v>
      </c>
      <c r="Y775" s="387">
        <v>0</v>
      </c>
      <c r="Z775" s="387">
        <v>0</v>
      </c>
      <c r="AA775" s="387">
        <v>0</v>
      </c>
      <c r="AB775" s="387">
        <v>0</v>
      </c>
      <c r="AC775" s="387">
        <v>441459750</v>
      </c>
      <c r="AD775" s="387">
        <v>17792871.789999999</v>
      </c>
      <c r="AE775" s="387">
        <v>423666878.20999998</v>
      </c>
      <c r="AF775" s="387">
        <v>0</v>
      </c>
      <c r="AG775" s="387">
        <v>17792871.789999999</v>
      </c>
      <c r="AH775" s="387">
        <v>72699345</v>
      </c>
      <c r="AI775" s="387">
        <v>54906473.210000001</v>
      </c>
      <c r="AJ775" s="387">
        <v>368760405</v>
      </c>
      <c r="AK775" s="387">
        <v>0</v>
      </c>
      <c r="AL775" s="156"/>
      <c r="AM775" s="156">
        <f t="shared" si="405"/>
        <v>0</v>
      </c>
      <c r="AN775" s="156">
        <f t="shared" si="405"/>
        <v>0</v>
      </c>
      <c r="AO775" s="156">
        <f t="shared" si="405"/>
        <v>0</v>
      </c>
      <c r="AP775" s="156"/>
    </row>
    <row r="776" spans="1:46" s="275" customFormat="1" x14ac:dyDescent="0.25">
      <c r="A776" s="14">
        <v>31003301</v>
      </c>
      <c r="B776" s="9" t="s">
        <v>1541</v>
      </c>
      <c r="C776" s="341"/>
      <c r="D776" s="10">
        <f>+D777+D778</f>
        <v>0</v>
      </c>
      <c r="E776" s="10">
        <f t="shared" ref="E776:AO810" si="427">+E777+E778</f>
        <v>63178281</v>
      </c>
      <c r="F776" s="10">
        <f t="shared" si="427"/>
        <v>0</v>
      </c>
      <c r="G776" s="10">
        <f t="shared" si="427"/>
        <v>0</v>
      </c>
      <c r="H776" s="10">
        <f t="shared" si="415"/>
        <v>63178281</v>
      </c>
      <c r="I776" s="10">
        <f t="shared" si="427"/>
        <v>0</v>
      </c>
      <c r="J776" s="10">
        <f t="shared" si="427"/>
        <v>0</v>
      </c>
      <c r="K776" s="10">
        <f t="shared" si="416"/>
        <v>63178281</v>
      </c>
      <c r="L776" s="10">
        <f t="shared" si="427"/>
        <v>0</v>
      </c>
      <c r="M776" s="10">
        <f t="shared" si="427"/>
        <v>0</v>
      </c>
      <c r="N776" s="10">
        <f t="shared" si="419"/>
        <v>0</v>
      </c>
      <c r="O776" s="10">
        <f t="shared" si="427"/>
        <v>0</v>
      </c>
      <c r="P776" s="10">
        <f t="shared" si="427"/>
        <v>0</v>
      </c>
      <c r="Q776" s="10">
        <f t="shared" si="427"/>
        <v>0</v>
      </c>
      <c r="R776" s="10">
        <f t="shared" si="417"/>
        <v>63178281</v>
      </c>
      <c r="S776" s="10">
        <f t="shared" si="427"/>
        <v>0</v>
      </c>
      <c r="T776" s="10">
        <f t="shared" si="427"/>
        <v>0</v>
      </c>
      <c r="U776" s="246">
        <v>31303102</v>
      </c>
      <c r="V776" s="385" t="s">
        <v>662</v>
      </c>
      <c r="W776" s="387">
        <v>0</v>
      </c>
      <c r="X776" s="387">
        <v>12080913</v>
      </c>
      <c r="Y776" s="387">
        <v>0</v>
      </c>
      <c r="Z776" s="387">
        <v>0</v>
      </c>
      <c r="AA776" s="387">
        <v>0</v>
      </c>
      <c r="AB776" s="387">
        <v>0</v>
      </c>
      <c r="AC776" s="387">
        <v>12080913</v>
      </c>
      <c r="AD776" s="387">
        <v>0</v>
      </c>
      <c r="AE776" s="387">
        <v>12080913</v>
      </c>
      <c r="AF776" s="387">
        <v>0</v>
      </c>
      <c r="AG776" s="387">
        <v>0</v>
      </c>
      <c r="AH776" s="387">
        <v>0</v>
      </c>
      <c r="AI776" s="387">
        <v>0</v>
      </c>
      <c r="AJ776" s="387">
        <v>12080913</v>
      </c>
      <c r="AK776" s="387">
        <v>0</v>
      </c>
      <c r="AL776" s="156"/>
      <c r="AM776" s="156">
        <f t="shared" si="406"/>
        <v>0</v>
      </c>
      <c r="AN776" s="156">
        <f t="shared" si="406"/>
        <v>0</v>
      </c>
      <c r="AO776" s="156">
        <f t="shared" si="406"/>
        <v>0</v>
      </c>
      <c r="AP776" s="156"/>
    </row>
    <row r="777" spans="1:46" s="275" customFormat="1" x14ac:dyDescent="0.25">
      <c r="A777" s="183">
        <v>3100330101</v>
      </c>
      <c r="B777" s="184" t="s">
        <v>727</v>
      </c>
      <c r="C777" s="145"/>
      <c r="D777" s="145"/>
      <c r="E777" s="145">
        <v>15000000</v>
      </c>
      <c r="F777" s="145"/>
      <c r="G777" s="145"/>
      <c r="H777" s="144">
        <f t="shared" si="415"/>
        <v>15000000</v>
      </c>
      <c r="I777" s="145">
        <v>0</v>
      </c>
      <c r="J777" s="145">
        <v>0</v>
      </c>
      <c r="K777" s="145">
        <f t="shared" si="416"/>
        <v>15000000</v>
      </c>
      <c r="L777" s="145">
        <v>0</v>
      </c>
      <c r="M777" s="145">
        <v>0</v>
      </c>
      <c r="N777" s="145">
        <f t="shared" si="419"/>
        <v>0</v>
      </c>
      <c r="O777" s="182">
        <v>0</v>
      </c>
      <c r="P777" s="145">
        <v>0</v>
      </c>
      <c r="Q777" s="145">
        <f t="shared" si="420"/>
        <v>0</v>
      </c>
      <c r="R777" s="145">
        <f t="shared" si="417"/>
        <v>15000000</v>
      </c>
      <c r="S777" s="145">
        <f t="shared" si="418"/>
        <v>0</v>
      </c>
      <c r="U777" s="246">
        <v>3130310201</v>
      </c>
      <c r="V777" s="385" t="s">
        <v>1585</v>
      </c>
      <c r="W777" s="387">
        <v>0</v>
      </c>
      <c r="X777" s="387">
        <v>12000000</v>
      </c>
      <c r="Y777" s="387">
        <v>0</v>
      </c>
      <c r="Z777" s="387">
        <v>0</v>
      </c>
      <c r="AA777" s="387">
        <v>0</v>
      </c>
      <c r="AB777" s="387">
        <v>0</v>
      </c>
      <c r="AC777" s="387">
        <v>12000000</v>
      </c>
      <c r="AD777" s="387">
        <v>0</v>
      </c>
      <c r="AE777" s="387">
        <v>12000000</v>
      </c>
      <c r="AF777" s="387">
        <v>0</v>
      </c>
      <c r="AG777" s="387">
        <v>0</v>
      </c>
      <c r="AH777" s="387">
        <v>0</v>
      </c>
      <c r="AI777" s="387">
        <v>0</v>
      </c>
      <c r="AJ777" s="387">
        <v>12000000</v>
      </c>
      <c r="AK777" s="387">
        <v>0</v>
      </c>
      <c r="AL777" s="156"/>
      <c r="AM777" s="156">
        <f t="shared" si="407"/>
        <v>0</v>
      </c>
      <c r="AN777" s="156">
        <f t="shared" si="407"/>
        <v>0</v>
      </c>
      <c r="AO777" s="156">
        <f t="shared" si="407"/>
        <v>0</v>
      </c>
      <c r="AP777" s="156"/>
    </row>
    <row r="778" spans="1:46" s="275" customFormat="1" x14ac:dyDescent="0.25">
      <c r="A778" s="183">
        <v>3100330103</v>
      </c>
      <c r="B778" s="184" t="s">
        <v>728</v>
      </c>
      <c r="C778" s="145"/>
      <c r="D778" s="145"/>
      <c r="E778" s="145">
        <v>48178281</v>
      </c>
      <c r="F778" s="145"/>
      <c r="G778" s="145"/>
      <c r="H778" s="144">
        <f t="shared" si="415"/>
        <v>48178281</v>
      </c>
      <c r="I778" s="145">
        <v>0</v>
      </c>
      <c r="J778" s="145">
        <v>0</v>
      </c>
      <c r="K778" s="145">
        <f t="shared" si="416"/>
        <v>48178281</v>
      </c>
      <c r="L778" s="145">
        <v>0</v>
      </c>
      <c r="M778" s="145">
        <v>0</v>
      </c>
      <c r="N778" s="145">
        <f t="shared" si="419"/>
        <v>0</v>
      </c>
      <c r="O778" s="182">
        <v>0</v>
      </c>
      <c r="P778" s="145">
        <v>0</v>
      </c>
      <c r="Q778" s="145">
        <f t="shared" si="420"/>
        <v>0</v>
      </c>
      <c r="R778" s="145">
        <f t="shared" si="417"/>
        <v>48178281</v>
      </c>
      <c r="S778" s="145">
        <f t="shared" si="418"/>
        <v>0</v>
      </c>
      <c r="U778" s="246">
        <v>3130310202</v>
      </c>
      <c r="V778" s="385" t="s">
        <v>1586</v>
      </c>
      <c r="W778" s="387">
        <v>0</v>
      </c>
      <c r="X778" s="387">
        <v>80913</v>
      </c>
      <c r="Y778" s="387">
        <v>0</v>
      </c>
      <c r="Z778" s="387">
        <v>0</v>
      </c>
      <c r="AA778" s="387">
        <v>0</v>
      </c>
      <c r="AB778" s="387">
        <v>0</v>
      </c>
      <c r="AC778" s="387">
        <v>80913</v>
      </c>
      <c r="AD778" s="387">
        <v>0</v>
      </c>
      <c r="AE778" s="387">
        <v>80913</v>
      </c>
      <c r="AF778" s="387">
        <v>0</v>
      </c>
      <c r="AG778" s="387">
        <v>0</v>
      </c>
      <c r="AH778" s="387">
        <v>0</v>
      </c>
      <c r="AI778" s="387">
        <v>0</v>
      </c>
      <c r="AJ778" s="387">
        <v>80913</v>
      </c>
      <c r="AK778" s="387">
        <v>0</v>
      </c>
      <c r="AL778" s="10"/>
      <c r="AM778" s="10">
        <f t="shared" si="408"/>
        <v>0</v>
      </c>
      <c r="AN778" s="10">
        <f t="shared" si="408"/>
        <v>0</v>
      </c>
      <c r="AO778" s="10">
        <f t="shared" si="408"/>
        <v>0</v>
      </c>
      <c r="AP778" s="10"/>
    </row>
    <row r="779" spans="1:46" s="275" customFormat="1" x14ac:dyDescent="0.25">
      <c r="A779" s="249">
        <v>311</v>
      </c>
      <c r="B779" s="250" t="s">
        <v>1542</v>
      </c>
      <c r="C779" s="156"/>
      <c r="D779" s="156">
        <f t="shared" ref="D779" si="428">+D783+D780</f>
        <v>0</v>
      </c>
      <c r="E779" s="156">
        <f>+E783+E780</f>
        <v>425000000</v>
      </c>
      <c r="F779" s="156">
        <f t="shared" ref="F779:S779" si="429">+F783+F780</f>
        <v>0</v>
      </c>
      <c r="G779" s="156">
        <f t="shared" si="429"/>
        <v>0</v>
      </c>
      <c r="H779" s="156">
        <f t="shared" si="415"/>
        <v>425000000</v>
      </c>
      <c r="I779" s="156">
        <f t="shared" si="429"/>
        <v>0</v>
      </c>
      <c r="J779" s="156">
        <f t="shared" si="429"/>
        <v>0</v>
      </c>
      <c r="K779" s="156">
        <f t="shared" si="416"/>
        <v>425000000</v>
      </c>
      <c r="L779" s="156">
        <f t="shared" si="429"/>
        <v>0</v>
      </c>
      <c r="M779" s="156">
        <f t="shared" si="429"/>
        <v>0</v>
      </c>
      <c r="N779" s="156">
        <f t="shared" si="419"/>
        <v>0</v>
      </c>
      <c r="O779" s="156">
        <f t="shared" si="429"/>
        <v>0</v>
      </c>
      <c r="P779" s="156">
        <f t="shared" si="429"/>
        <v>0</v>
      </c>
      <c r="Q779" s="156">
        <f t="shared" si="429"/>
        <v>0</v>
      </c>
      <c r="R779" s="156">
        <f t="shared" si="417"/>
        <v>425000000</v>
      </c>
      <c r="S779" s="156">
        <f t="shared" si="429"/>
        <v>0</v>
      </c>
      <c r="T779" s="156">
        <f t="shared" ref="T779:AO813" si="430">+T783</f>
        <v>0</v>
      </c>
      <c r="U779" s="246">
        <v>3130310203</v>
      </c>
      <c r="V779" s="385" t="s">
        <v>1587</v>
      </c>
      <c r="W779" s="387">
        <v>0</v>
      </c>
      <c r="X779" s="387">
        <v>2826417014</v>
      </c>
      <c r="Y779" s="387">
        <v>12171864</v>
      </c>
      <c r="Z779" s="387">
        <v>0</v>
      </c>
      <c r="AA779" s="387">
        <v>0</v>
      </c>
      <c r="AB779" s="387">
        <v>0</v>
      </c>
      <c r="AC779" s="387">
        <v>2814245150</v>
      </c>
      <c r="AD779" s="387">
        <v>309808794.5</v>
      </c>
      <c r="AE779" s="387">
        <v>2504436355.5</v>
      </c>
      <c r="AF779" s="387">
        <v>110827908</v>
      </c>
      <c r="AG779" s="387">
        <v>200272806</v>
      </c>
      <c r="AH779" s="387">
        <v>619807699.5</v>
      </c>
      <c r="AI779" s="387">
        <v>309998905</v>
      </c>
      <c r="AJ779" s="387">
        <v>2194437450.5</v>
      </c>
      <c r="AK779" s="387">
        <v>0</v>
      </c>
      <c r="AL779" s="278"/>
      <c r="AM779" s="145"/>
      <c r="AN779" s="145"/>
      <c r="AO779" s="145"/>
      <c r="AP779" s="145"/>
    </row>
    <row r="780" spans="1:46" s="275" customFormat="1" x14ac:dyDescent="0.25">
      <c r="A780" s="249">
        <v>31101</v>
      </c>
      <c r="B780" s="250" t="s">
        <v>1664</v>
      </c>
      <c r="C780" s="156"/>
      <c r="D780" s="156">
        <f t="shared" ref="D780:D781" si="431">+D781</f>
        <v>0</v>
      </c>
      <c r="E780" s="156">
        <f>+E781</f>
        <v>350000000</v>
      </c>
      <c r="F780" s="156">
        <f t="shared" ref="F780:S781" si="432">+F781</f>
        <v>0</v>
      </c>
      <c r="G780" s="156">
        <f t="shared" si="432"/>
        <v>0</v>
      </c>
      <c r="H780" s="156">
        <f t="shared" si="415"/>
        <v>350000000</v>
      </c>
      <c r="I780" s="156">
        <f t="shared" si="432"/>
        <v>0</v>
      </c>
      <c r="J780" s="156">
        <f t="shared" si="432"/>
        <v>0</v>
      </c>
      <c r="K780" s="156">
        <f t="shared" si="416"/>
        <v>350000000</v>
      </c>
      <c r="L780" s="156">
        <f t="shared" si="432"/>
        <v>0</v>
      </c>
      <c r="M780" s="156">
        <f t="shared" si="432"/>
        <v>0</v>
      </c>
      <c r="N780" s="156">
        <f t="shared" si="419"/>
        <v>0</v>
      </c>
      <c r="O780" s="156">
        <f t="shared" si="432"/>
        <v>0</v>
      </c>
      <c r="P780" s="156">
        <f t="shared" si="432"/>
        <v>0</v>
      </c>
      <c r="Q780" s="156">
        <f t="shared" si="432"/>
        <v>0</v>
      </c>
      <c r="R780" s="156">
        <f t="shared" si="417"/>
        <v>350000000</v>
      </c>
      <c r="S780" s="156">
        <f t="shared" si="432"/>
        <v>0</v>
      </c>
      <c r="T780" s="156"/>
      <c r="U780" s="246">
        <v>31303103</v>
      </c>
      <c r="V780" s="385" t="s">
        <v>1588</v>
      </c>
      <c r="W780" s="387">
        <v>0</v>
      </c>
      <c r="X780" s="387">
        <v>2826417014</v>
      </c>
      <c r="Y780" s="387">
        <v>12171864</v>
      </c>
      <c r="Z780" s="387">
        <v>0</v>
      </c>
      <c r="AA780" s="387">
        <v>0</v>
      </c>
      <c r="AB780" s="387">
        <v>0</v>
      </c>
      <c r="AC780" s="387">
        <v>2814245150</v>
      </c>
      <c r="AD780" s="387">
        <v>309808794.5</v>
      </c>
      <c r="AE780" s="387">
        <v>2504436355.5</v>
      </c>
      <c r="AF780" s="387">
        <v>110827908</v>
      </c>
      <c r="AG780" s="387">
        <v>200272806</v>
      </c>
      <c r="AH780" s="387">
        <v>619807699.5</v>
      </c>
      <c r="AI780" s="387">
        <v>309998905</v>
      </c>
      <c r="AJ780" s="387">
        <v>2194437450.5</v>
      </c>
      <c r="AK780" s="387">
        <v>0</v>
      </c>
      <c r="AL780" s="278"/>
      <c r="AM780" s="145"/>
      <c r="AN780" s="145"/>
      <c r="AO780" s="145"/>
      <c r="AP780" s="145"/>
    </row>
    <row r="781" spans="1:46" s="275" customFormat="1" x14ac:dyDescent="0.25">
      <c r="A781" s="249">
        <v>31101101</v>
      </c>
      <c r="B781" s="250" t="s">
        <v>1665</v>
      </c>
      <c r="C781" s="156"/>
      <c r="D781" s="156">
        <f t="shared" si="431"/>
        <v>0</v>
      </c>
      <c r="E781" s="156">
        <f>+E782</f>
        <v>350000000</v>
      </c>
      <c r="F781" s="156">
        <f t="shared" si="432"/>
        <v>0</v>
      </c>
      <c r="G781" s="156">
        <f t="shared" si="432"/>
        <v>0</v>
      </c>
      <c r="H781" s="156">
        <f t="shared" si="415"/>
        <v>350000000</v>
      </c>
      <c r="I781" s="156">
        <f t="shared" si="432"/>
        <v>0</v>
      </c>
      <c r="J781" s="156">
        <f t="shared" si="432"/>
        <v>0</v>
      </c>
      <c r="K781" s="156">
        <f t="shared" si="416"/>
        <v>350000000</v>
      </c>
      <c r="L781" s="156">
        <f t="shared" si="432"/>
        <v>0</v>
      </c>
      <c r="M781" s="156">
        <f t="shared" si="432"/>
        <v>0</v>
      </c>
      <c r="N781" s="156">
        <f t="shared" si="419"/>
        <v>0</v>
      </c>
      <c r="O781" s="156">
        <f t="shared" si="432"/>
        <v>0</v>
      </c>
      <c r="P781" s="156">
        <f t="shared" si="432"/>
        <v>0</v>
      </c>
      <c r="Q781" s="156">
        <f t="shared" si="432"/>
        <v>0</v>
      </c>
      <c r="R781" s="156">
        <f t="shared" si="417"/>
        <v>350000000</v>
      </c>
      <c r="S781" s="156">
        <f t="shared" si="432"/>
        <v>0</v>
      </c>
      <c r="T781" s="156"/>
      <c r="U781" s="246">
        <v>3130310301</v>
      </c>
      <c r="V781" s="385" t="s">
        <v>1589</v>
      </c>
      <c r="W781" s="387">
        <v>0</v>
      </c>
      <c r="X781" s="387">
        <v>123218543</v>
      </c>
      <c r="Y781" s="387">
        <v>0</v>
      </c>
      <c r="Z781" s="387">
        <v>0</v>
      </c>
      <c r="AA781" s="387">
        <v>0</v>
      </c>
      <c r="AB781" s="387">
        <v>0</v>
      </c>
      <c r="AC781" s="387">
        <v>123218543</v>
      </c>
      <c r="AD781" s="387">
        <v>0</v>
      </c>
      <c r="AE781" s="387">
        <v>123218543</v>
      </c>
      <c r="AF781" s="387">
        <v>0</v>
      </c>
      <c r="AG781" s="387">
        <v>0</v>
      </c>
      <c r="AH781" s="387">
        <v>0</v>
      </c>
      <c r="AI781" s="387">
        <v>0</v>
      </c>
      <c r="AJ781" s="387">
        <v>123218543</v>
      </c>
      <c r="AK781" s="387">
        <v>0</v>
      </c>
      <c r="AL781" s="278"/>
      <c r="AM781" s="145"/>
      <c r="AN781" s="145"/>
      <c r="AO781" s="145"/>
      <c r="AP781" s="145"/>
    </row>
    <row r="782" spans="1:46" s="275" customFormat="1" x14ac:dyDescent="0.25">
      <c r="A782" s="183">
        <v>3110110101</v>
      </c>
      <c r="B782" s="184" t="s">
        <v>1666</v>
      </c>
      <c r="C782" s="145"/>
      <c r="D782" s="145"/>
      <c r="E782" s="145">
        <v>350000000</v>
      </c>
      <c r="F782" s="145"/>
      <c r="G782" s="145"/>
      <c r="H782" s="144">
        <f t="shared" si="415"/>
        <v>350000000</v>
      </c>
      <c r="I782" s="145"/>
      <c r="J782" s="145"/>
      <c r="K782" s="145">
        <f t="shared" si="416"/>
        <v>350000000</v>
      </c>
      <c r="L782" s="145"/>
      <c r="M782" s="145"/>
      <c r="N782" s="145">
        <f t="shared" si="419"/>
        <v>0</v>
      </c>
      <c r="O782" s="145">
        <v>0</v>
      </c>
      <c r="P782" s="145"/>
      <c r="Q782" s="145"/>
      <c r="R782" s="145">
        <f t="shared" si="417"/>
        <v>350000000</v>
      </c>
      <c r="S782" s="145"/>
      <c r="T782" s="281"/>
      <c r="U782" s="246">
        <v>3130310303</v>
      </c>
      <c r="V782" s="385" t="s">
        <v>1590</v>
      </c>
      <c r="W782" s="387">
        <v>0</v>
      </c>
      <c r="X782" s="387">
        <v>100000000</v>
      </c>
      <c r="Y782" s="387">
        <v>0</v>
      </c>
      <c r="Z782" s="387">
        <v>0</v>
      </c>
      <c r="AA782" s="387">
        <v>0</v>
      </c>
      <c r="AB782" s="387">
        <v>0</v>
      </c>
      <c r="AC782" s="387">
        <v>100000000</v>
      </c>
      <c r="AD782" s="387">
        <v>0</v>
      </c>
      <c r="AE782" s="387">
        <v>100000000</v>
      </c>
      <c r="AF782" s="387">
        <v>0</v>
      </c>
      <c r="AG782" s="387">
        <v>0</v>
      </c>
      <c r="AH782" s="387">
        <v>0</v>
      </c>
      <c r="AI782" s="387">
        <v>0</v>
      </c>
      <c r="AJ782" s="387">
        <v>100000000</v>
      </c>
      <c r="AK782" s="387">
        <v>0</v>
      </c>
      <c r="AL782" s="278"/>
      <c r="AM782" s="145"/>
      <c r="AN782" s="145"/>
      <c r="AO782" s="145"/>
      <c r="AP782" s="145"/>
    </row>
    <row r="783" spans="1:46" s="275" customFormat="1" x14ac:dyDescent="0.25">
      <c r="A783" s="249">
        <v>31102</v>
      </c>
      <c r="B783" s="250" t="s">
        <v>1543</v>
      </c>
      <c r="C783" s="156"/>
      <c r="D783" s="156">
        <f>+D784</f>
        <v>0</v>
      </c>
      <c r="E783" s="156">
        <f t="shared" ref="E783:AO817" si="433">+E784</f>
        <v>75000000</v>
      </c>
      <c r="F783" s="156">
        <f t="shared" si="433"/>
        <v>0</v>
      </c>
      <c r="G783" s="156">
        <f t="shared" si="433"/>
        <v>0</v>
      </c>
      <c r="H783" s="156">
        <f t="shared" si="415"/>
        <v>75000000</v>
      </c>
      <c r="I783" s="156">
        <f t="shared" si="433"/>
        <v>0</v>
      </c>
      <c r="J783" s="156">
        <f t="shared" si="433"/>
        <v>0</v>
      </c>
      <c r="K783" s="156">
        <f t="shared" si="416"/>
        <v>75000000</v>
      </c>
      <c r="L783" s="156">
        <f t="shared" si="433"/>
        <v>0</v>
      </c>
      <c r="M783" s="156">
        <f t="shared" si="433"/>
        <v>0</v>
      </c>
      <c r="N783" s="156">
        <f t="shared" si="419"/>
        <v>0</v>
      </c>
      <c r="O783" s="156">
        <f t="shared" si="433"/>
        <v>0</v>
      </c>
      <c r="P783" s="156">
        <f t="shared" si="433"/>
        <v>0</v>
      </c>
      <c r="Q783" s="156">
        <f t="shared" si="433"/>
        <v>0</v>
      </c>
      <c r="R783" s="156">
        <f t="shared" si="417"/>
        <v>75000000</v>
      </c>
      <c r="S783" s="156">
        <f t="shared" si="433"/>
        <v>0</v>
      </c>
      <c r="T783" s="156">
        <f t="shared" si="433"/>
        <v>0</v>
      </c>
      <c r="U783" s="246">
        <v>31304</v>
      </c>
      <c r="V783" s="385" t="s">
        <v>1591</v>
      </c>
      <c r="W783" s="387">
        <v>0</v>
      </c>
      <c r="X783" s="387">
        <v>23218543</v>
      </c>
      <c r="Y783" s="387">
        <v>0</v>
      </c>
      <c r="Z783" s="387">
        <v>0</v>
      </c>
      <c r="AA783" s="387">
        <v>0</v>
      </c>
      <c r="AB783" s="387">
        <v>0</v>
      </c>
      <c r="AC783" s="387">
        <v>23218543</v>
      </c>
      <c r="AD783" s="387">
        <v>0</v>
      </c>
      <c r="AE783" s="387">
        <v>23218543</v>
      </c>
      <c r="AF783" s="387">
        <v>0</v>
      </c>
      <c r="AG783" s="387">
        <v>0</v>
      </c>
      <c r="AH783" s="387">
        <v>0</v>
      </c>
      <c r="AI783" s="387">
        <v>0</v>
      </c>
      <c r="AJ783" s="387">
        <v>23218543</v>
      </c>
      <c r="AK783" s="387">
        <v>0</v>
      </c>
      <c r="AL783" s="278"/>
      <c r="AM783" s="145"/>
      <c r="AN783" s="145"/>
      <c r="AO783" s="145"/>
      <c r="AP783" s="145"/>
    </row>
    <row r="784" spans="1:46" s="275" customFormat="1" x14ac:dyDescent="0.25">
      <c r="A784" s="249">
        <v>311021</v>
      </c>
      <c r="B784" s="250" t="s">
        <v>1544</v>
      </c>
      <c r="C784" s="156"/>
      <c r="D784" s="156">
        <f>+D785+D787</f>
        <v>0</v>
      </c>
      <c r="E784" s="156">
        <f t="shared" ref="E784:AO818" si="434">+E785+E787</f>
        <v>75000000</v>
      </c>
      <c r="F784" s="156">
        <f t="shared" si="434"/>
        <v>0</v>
      </c>
      <c r="G784" s="156">
        <f t="shared" si="434"/>
        <v>0</v>
      </c>
      <c r="H784" s="156">
        <f t="shared" si="415"/>
        <v>75000000</v>
      </c>
      <c r="I784" s="156">
        <f t="shared" si="434"/>
        <v>0</v>
      </c>
      <c r="J784" s="156">
        <f t="shared" si="434"/>
        <v>0</v>
      </c>
      <c r="K784" s="156">
        <f t="shared" si="416"/>
        <v>75000000</v>
      </c>
      <c r="L784" s="156">
        <f t="shared" si="434"/>
        <v>0</v>
      </c>
      <c r="M784" s="156">
        <f t="shared" si="434"/>
        <v>0</v>
      </c>
      <c r="N784" s="156">
        <f t="shared" si="419"/>
        <v>0</v>
      </c>
      <c r="O784" s="156">
        <f t="shared" si="434"/>
        <v>0</v>
      </c>
      <c r="P784" s="156">
        <f t="shared" si="434"/>
        <v>0</v>
      </c>
      <c r="Q784" s="156">
        <f t="shared" si="434"/>
        <v>0</v>
      </c>
      <c r="R784" s="156">
        <f t="shared" si="417"/>
        <v>75000000</v>
      </c>
      <c r="S784" s="156">
        <f t="shared" si="434"/>
        <v>0</v>
      </c>
      <c r="T784" s="156">
        <f t="shared" si="434"/>
        <v>0</v>
      </c>
      <c r="U784" s="246">
        <v>313041</v>
      </c>
      <c r="V784" s="385" t="s">
        <v>1592</v>
      </c>
      <c r="W784" s="387">
        <v>0</v>
      </c>
      <c r="X784" s="387">
        <v>15000000</v>
      </c>
      <c r="Y784" s="387">
        <v>0</v>
      </c>
      <c r="Z784" s="387">
        <v>0</v>
      </c>
      <c r="AA784" s="387">
        <v>0</v>
      </c>
      <c r="AB784" s="387">
        <v>0</v>
      </c>
      <c r="AC784" s="387">
        <v>15000000</v>
      </c>
      <c r="AD784" s="387">
        <v>0</v>
      </c>
      <c r="AE784" s="387">
        <v>15000000</v>
      </c>
      <c r="AF784" s="387">
        <v>0</v>
      </c>
      <c r="AG784" s="387">
        <v>0</v>
      </c>
      <c r="AH784" s="387">
        <v>0</v>
      </c>
      <c r="AI784" s="387">
        <v>0</v>
      </c>
      <c r="AJ784" s="387">
        <v>15000000</v>
      </c>
      <c r="AK784" s="387">
        <v>0</v>
      </c>
      <c r="AL784" s="278"/>
      <c r="AM784" s="145"/>
      <c r="AN784" s="145"/>
      <c r="AO784" s="145"/>
      <c r="AP784" s="145"/>
    </row>
    <row r="785" spans="1:47" s="275" customFormat="1" x14ac:dyDescent="0.25">
      <c r="A785" s="14">
        <v>31102101</v>
      </c>
      <c r="B785" s="9" t="s">
        <v>1545</v>
      </c>
      <c r="C785" s="341"/>
      <c r="D785" s="10">
        <f>+D786</f>
        <v>0</v>
      </c>
      <c r="E785" s="10">
        <f t="shared" ref="E785:AO819" si="435">+E786</f>
        <v>50000000</v>
      </c>
      <c r="F785" s="10">
        <f t="shared" si="435"/>
        <v>0</v>
      </c>
      <c r="G785" s="10">
        <f t="shared" si="435"/>
        <v>0</v>
      </c>
      <c r="H785" s="10">
        <f t="shared" si="415"/>
        <v>50000000</v>
      </c>
      <c r="I785" s="10">
        <f t="shared" si="435"/>
        <v>0</v>
      </c>
      <c r="J785" s="10">
        <f t="shared" si="435"/>
        <v>0</v>
      </c>
      <c r="K785" s="10">
        <f t="shared" si="416"/>
        <v>50000000</v>
      </c>
      <c r="L785" s="10">
        <f t="shared" si="435"/>
        <v>0</v>
      </c>
      <c r="M785" s="10">
        <f t="shared" si="435"/>
        <v>0</v>
      </c>
      <c r="N785" s="10">
        <f t="shared" si="419"/>
        <v>0</v>
      </c>
      <c r="O785" s="10">
        <f t="shared" si="435"/>
        <v>0</v>
      </c>
      <c r="P785" s="10">
        <f t="shared" si="435"/>
        <v>0</v>
      </c>
      <c r="Q785" s="10">
        <f t="shared" si="435"/>
        <v>0</v>
      </c>
      <c r="R785" s="10">
        <f t="shared" si="417"/>
        <v>50000000</v>
      </c>
      <c r="S785" s="10">
        <f t="shared" si="435"/>
        <v>0</v>
      </c>
      <c r="T785" s="10">
        <f t="shared" si="435"/>
        <v>0</v>
      </c>
      <c r="U785" s="246">
        <v>31304101</v>
      </c>
      <c r="V785" s="385" t="s">
        <v>701</v>
      </c>
      <c r="W785" s="387">
        <v>0</v>
      </c>
      <c r="X785" s="387">
        <v>15000000</v>
      </c>
      <c r="Y785" s="387">
        <v>0</v>
      </c>
      <c r="Z785" s="387">
        <v>0</v>
      </c>
      <c r="AA785" s="387">
        <v>0</v>
      </c>
      <c r="AB785" s="387">
        <v>0</v>
      </c>
      <c r="AC785" s="387">
        <v>15000000</v>
      </c>
      <c r="AD785" s="387">
        <v>0</v>
      </c>
      <c r="AE785" s="387">
        <v>15000000</v>
      </c>
      <c r="AF785" s="387">
        <v>0</v>
      </c>
      <c r="AG785" s="387">
        <v>0</v>
      </c>
      <c r="AH785" s="387">
        <v>0</v>
      </c>
      <c r="AI785" s="387">
        <v>0</v>
      </c>
      <c r="AJ785" s="387">
        <v>15000000</v>
      </c>
      <c r="AK785" s="387">
        <v>0</v>
      </c>
      <c r="AL785" s="10"/>
      <c r="AM785" s="10">
        <f t="shared" si="409"/>
        <v>0</v>
      </c>
      <c r="AN785" s="10">
        <f t="shared" si="409"/>
        <v>0</v>
      </c>
      <c r="AO785" s="10">
        <f t="shared" si="409"/>
        <v>0</v>
      </c>
      <c r="AP785" s="10"/>
    </row>
    <row r="786" spans="1:47" s="275" customFormat="1" x14ac:dyDescent="0.25">
      <c r="A786" s="183">
        <v>3110210101</v>
      </c>
      <c r="B786" s="184" t="s">
        <v>1546</v>
      </c>
      <c r="C786" s="145"/>
      <c r="D786" s="145"/>
      <c r="E786" s="145">
        <v>50000000</v>
      </c>
      <c r="F786" s="145"/>
      <c r="G786" s="145"/>
      <c r="H786" s="144">
        <f t="shared" si="415"/>
        <v>50000000</v>
      </c>
      <c r="I786" s="145">
        <v>0</v>
      </c>
      <c r="J786" s="145">
        <v>0</v>
      </c>
      <c r="K786" s="145">
        <f t="shared" si="416"/>
        <v>50000000</v>
      </c>
      <c r="L786" s="145">
        <v>0</v>
      </c>
      <c r="M786" s="145">
        <v>0</v>
      </c>
      <c r="N786" s="145">
        <f t="shared" si="419"/>
        <v>0</v>
      </c>
      <c r="O786" s="182">
        <v>0</v>
      </c>
      <c r="P786" s="145">
        <v>0</v>
      </c>
      <c r="Q786" s="145">
        <f t="shared" si="420"/>
        <v>0</v>
      </c>
      <c r="R786" s="145">
        <f t="shared" si="417"/>
        <v>50000000</v>
      </c>
      <c r="S786" s="145">
        <f t="shared" si="418"/>
        <v>0</v>
      </c>
      <c r="U786" s="246">
        <v>3130410101</v>
      </c>
      <c r="V786" s="385" t="s">
        <v>1593</v>
      </c>
      <c r="W786" s="387">
        <v>0</v>
      </c>
      <c r="X786" s="387">
        <v>12286000</v>
      </c>
      <c r="Y786" s="387">
        <v>0</v>
      </c>
      <c r="Z786" s="387">
        <v>0</v>
      </c>
      <c r="AA786" s="387">
        <v>0</v>
      </c>
      <c r="AB786" s="387">
        <v>0</v>
      </c>
      <c r="AC786" s="387">
        <v>12286000</v>
      </c>
      <c r="AD786" s="387">
        <v>2286000</v>
      </c>
      <c r="AE786" s="387">
        <v>10000000</v>
      </c>
      <c r="AF786" s="387">
        <v>1729095</v>
      </c>
      <c r="AG786" s="387">
        <v>556905</v>
      </c>
      <c r="AH786" s="387">
        <v>2286000</v>
      </c>
      <c r="AI786" s="387">
        <v>0</v>
      </c>
      <c r="AJ786" s="387">
        <v>10000000</v>
      </c>
      <c r="AK786" s="387">
        <v>0</v>
      </c>
      <c r="AL786" s="278"/>
      <c r="AM786" s="145"/>
      <c r="AN786" s="145"/>
      <c r="AO786" s="145"/>
      <c r="AP786" s="145"/>
    </row>
    <row r="787" spans="1:47" s="275" customFormat="1" x14ac:dyDescent="0.25">
      <c r="A787" s="14">
        <v>31102102</v>
      </c>
      <c r="B787" s="9" t="s">
        <v>1547</v>
      </c>
      <c r="C787" s="341"/>
      <c r="D787" s="10">
        <f>+D788</f>
        <v>0</v>
      </c>
      <c r="E787" s="10">
        <f t="shared" ref="E787:AO821" si="436">+E788</f>
        <v>25000000</v>
      </c>
      <c r="F787" s="10">
        <f t="shared" si="436"/>
        <v>0</v>
      </c>
      <c r="G787" s="10">
        <f t="shared" si="436"/>
        <v>0</v>
      </c>
      <c r="H787" s="10">
        <f t="shared" si="415"/>
        <v>25000000</v>
      </c>
      <c r="I787" s="10">
        <f t="shared" si="436"/>
        <v>0</v>
      </c>
      <c r="J787" s="10">
        <f t="shared" si="436"/>
        <v>0</v>
      </c>
      <c r="K787" s="10">
        <f t="shared" si="416"/>
        <v>25000000</v>
      </c>
      <c r="L787" s="10">
        <f t="shared" si="436"/>
        <v>0</v>
      </c>
      <c r="M787" s="10">
        <f t="shared" si="436"/>
        <v>0</v>
      </c>
      <c r="N787" s="10">
        <f t="shared" si="419"/>
        <v>0</v>
      </c>
      <c r="O787" s="10">
        <f t="shared" si="436"/>
        <v>0</v>
      </c>
      <c r="P787" s="10">
        <f t="shared" si="436"/>
        <v>0</v>
      </c>
      <c r="Q787" s="10">
        <f t="shared" si="436"/>
        <v>0</v>
      </c>
      <c r="R787" s="10">
        <f t="shared" si="417"/>
        <v>25000000</v>
      </c>
      <c r="S787" s="10">
        <f t="shared" si="436"/>
        <v>0</v>
      </c>
      <c r="T787" s="10">
        <f t="shared" si="436"/>
        <v>0</v>
      </c>
      <c r="U787" s="246">
        <v>3130410102</v>
      </c>
      <c r="V787" s="385" t="s">
        <v>1594</v>
      </c>
      <c r="W787" s="387">
        <v>0</v>
      </c>
      <c r="X787" s="387">
        <v>10000000</v>
      </c>
      <c r="Y787" s="387">
        <v>0</v>
      </c>
      <c r="Z787" s="387">
        <v>0</v>
      </c>
      <c r="AA787" s="387">
        <v>0</v>
      </c>
      <c r="AB787" s="387">
        <v>0</v>
      </c>
      <c r="AC787" s="387">
        <v>10000000</v>
      </c>
      <c r="AD787" s="387">
        <v>0</v>
      </c>
      <c r="AE787" s="387">
        <v>10000000</v>
      </c>
      <c r="AF787" s="387">
        <v>0</v>
      </c>
      <c r="AG787" s="387">
        <v>0</v>
      </c>
      <c r="AH787" s="387">
        <v>0</v>
      </c>
      <c r="AI787" s="387">
        <v>0</v>
      </c>
      <c r="AJ787" s="387">
        <v>10000000</v>
      </c>
      <c r="AK787" s="387">
        <v>0</v>
      </c>
      <c r="AL787" s="278"/>
      <c r="AM787" s="145"/>
      <c r="AN787" s="145"/>
      <c r="AO787" s="145"/>
      <c r="AP787" s="145"/>
    </row>
    <row r="788" spans="1:47" s="275" customFormat="1" x14ac:dyDescent="0.25">
      <c r="A788" s="183">
        <v>3110210201</v>
      </c>
      <c r="B788" s="184" t="s">
        <v>1548</v>
      </c>
      <c r="C788" s="145"/>
      <c r="D788" s="145"/>
      <c r="E788" s="145">
        <v>25000000</v>
      </c>
      <c r="F788" s="145"/>
      <c r="G788" s="145"/>
      <c r="H788" s="144">
        <f t="shared" si="415"/>
        <v>25000000</v>
      </c>
      <c r="I788" s="145">
        <v>0</v>
      </c>
      <c r="J788" s="145">
        <v>0</v>
      </c>
      <c r="K788" s="145">
        <f t="shared" si="416"/>
        <v>25000000</v>
      </c>
      <c r="L788" s="145">
        <v>0</v>
      </c>
      <c r="M788" s="145">
        <v>0</v>
      </c>
      <c r="N788" s="145">
        <f t="shared" si="419"/>
        <v>0</v>
      </c>
      <c r="O788" s="182">
        <v>0</v>
      </c>
      <c r="P788" s="145">
        <v>0</v>
      </c>
      <c r="Q788" s="145">
        <f t="shared" si="420"/>
        <v>0</v>
      </c>
      <c r="R788" s="145">
        <f t="shared" si="417"/>
        <v>25000000</v>
      </c>
      <c r="S788" s="145">
        <f t="shared" si="418"/>
        <v>0</v>
      </c>
      <c r="U788" s="246">
        <v>31304102</v>
      </c>
      <c r="V788" s="385" t="s">
        <v>1595</v>
      </c>
      <c r="W788" s="387">
        <v>0</v>
      </c>
      <c r="X788" s="387">
        <v>2286000</v>
      </c>
      <c r="Y788" s="387">
        <v>0</v>
      </c>
      <c r="Z788" s="387">
        <v>0</v>
      </c>
      <c r="AA788" s="387">
        <v>0</v>
      </c>
      <c r="AB788" s="387">
        <v>0</v>
      </c>
      <c r="AC788" s="387">
        <v>2286000</v>
      </c>
      <c r="AD788" s="387">
        <v>2286000</v>
      </c>
      <c r="AE788" s="387">
        <v>0</v>
      </c>
      <c r="AF788" s="387">
        <v>1729095</v>
      </c>
      <c r="AG788" s="387">
        <v>556905</v>
      </c>
      <c r="AH788" s="387">
        <v>2286000</v>
      </c>
      <c r="AI788" s="387">
        <v>0</v>
      </c>
      <c r="AJ788" s="387">
        <v>0</v>
      </c>
      <c r="AK788" s="387">
        <v>0</v>
      </c>
      <c r="AL788" s="156"/>
      <c r="AM788" s="156">
        <f t="shared" si="410"/>
        <v>0</v>
      </c>
      <c r="AN788" s="156">
        <f t="shared" si="410"/>
        <v>0</v>
      </c>
      <c r="AO788" s="156">
        <f t="shared" si="410"/>
        <v>0</v>
      </c>
      <c r="AP788" s="156"/>
    </row>
    <row r="789" spans="1:47" s="275" customFormat="1" x14ac:dyDescent="0.25">
      <c r="A789" s="249">
        <v>312</v>
      </c>
      <c r="B789" s="250" t="s">
        <v>1549</v>
      </c>
      <c r="C789" s="156"/>
      <c r="D789" s="156">
        <f>+D790+D794</f>
        <v>0</v>
      </c>
      <c r="E789" s="156">
        <f t="shared" ref="E789:AO823" si="437">+E790+E794</f>
        <v>715928089</v>
      </c>
      <c r="F789" s="156">
        <f t="shared" si="437"/>
        <v>0</v>
      </c>
      <c r="G789" s="156">
        <f t="shared" si="437"/>
        <v>0</v>
      </c>
      <c r="H789" s="156">
        <f t="shared" si="415"/>
        <v>715928089</v>
      </c>
      <c r="I789" s="156">
        <f t="shared" si="437"/>
        <v>0</v>
      </c>
      <c r="J789" s="156">
        <f t="shared" si="437"/>
        <v>0</v>
      </c>
      <c r="K789" s="156">
        <f t="shared" si="416"/>
        <v>715928089</v>
      </c>
      <c r="L789" s="156">
        <f t="shared" si="437"/>
        <v>0</v>
      </c>
      <c r="M789" s="156">
        <f t="shared" si="437"/>
        <v>0</v>
      </c>
      <c r="N789" s="156">
        <f t="shared" si="419"/>
        <v>0</v>
      </c>
      <c r="O789" s="156">
        <f t="shared" si="437"/>
        <v>0</v>
      </c>
      <c r="P789" s="156">
        <f t="shared" si="437"/>
        <v>0</v>
      </c>
      <c r="Q789" s="156">
        <f t="shared" si="437"/>
        <v>0</v>
      </c>
      <c r="R789" s="156">
        <f t="shared" si="417"/>
        <v>715928089</v>
      </c>
      <c r="S789" s="156">
        <f t="shared" si="437"/>
        <v>0</v>
      </c>
      <c r="T789" s="156">
        <f t="shared" si="437"/>
        <v>0</v>
      </c>
      <c r="U789" s="246">
        <v>3130410201</v>
      </c>
      <c r="V789" s="385" t="s">
        <v>1596</v>
      </c>
      <c r="W789" s="387">
        <v>0</v>
      </c>
      <c r="X789" s="387">
        <v>55000000</v>
      </c>
      <c r="Y789" s="387">
        <v>0</v>
      </c>
      <c r="Z789" s="387">
        <v>0</v>
      </c>
      <c r="AA789" s="387">
        <v>0</v>
      </c>
      <c r="AB789" s="387">
        <v>0</v>
      </c>
      <c r="AC789" s="387">
        <v>55000000</v>
      </c>
      <c r="AD789" s="387">
        <v>0</v>
      </c>
      <c r="AE789" s="387">
        <v>55000000</v>
      </c>
      <c r="AF789" s="387">
        <v>0</v>
      </c>
      <c r="AG789" s="387">
        <v>0</v>
      </c>
      <c r="AH789" s="387">
        <v>0</v>
      </c>
      <c r="AI789" s="387">
        <v>0</v>
      </c>
      <c r="AJ789" s="387">
        <v>55000000</v>
      </c>
      <c r="AK789" s="387">
        <v>0</v>
      </c>
      <c r="AL789" s="156"/>
      <c r="AM789" s="156">
        <f t="shared" si="411"/>
        <v>0</v>
      </c>
      <c r="AN789" s="156">
        <f t="shared" si="411"/>
        <v>0</v>
      </c>
      <c r="AO789" s="156">
        <f t="shared" si="411"/>
        <v>0</v>
      </c>
      <c r="AP789" s="156"/>
    </row>
    <row r="790" spans="1:47" s="275" customFormat="1" x14ac:dyDescent="0.25">
      <c r="A790" s="249">
        <v>31201</v>
      </c>
      <c r="B790" s="250" t="s">
        <v>1550</v>
      </c>
      <c r="C790" s="156"/>
      <c r="D790" s="156">
        <f>+D791</f>
        <v>0</v>
      </c>
      <c r="E790" s="156">
        <f t="shared" ref="E790:AO826" si="438">+E791</f>
        <v>5500000</v>
      </c>
      <c r="F790" s="156">
        <f t="shared" si="438"/>
        <v>0</v>
      </c>
      <c r="G790" s="156">
        <f t="shared" si="438"/>
        <v>0</v>
      </c>
      <c r="H790" s="156">
        <f t="shared" si="415"/>
        <v>5500000</v>
      </c>
      <c r="I790" s="156">
        <f t="shared" si="438"/>
        <v>0</v>
      </c>
      <c r="J790" s="156">
        <f t="shared" si="438"/>
        <v>0</v>
      </c>
      <c r="K790" s="156">
        <f t="shared" si="416"/>
        <v>5500000</v>
      </c>
      <c r="L790" s="156">
        <f t="shared" si="438"/>
        <v>0</v>
      </c>
      <c r="M790" s="156">
        <f t="shared" si="438"/>
        <v>0</v>
      </c>
      <c r="N790" s="156">
        <f t="shared" si="419"/>
        <v>0</v>
      </c>
      <c r="O790" s="156">
        <f t="shared" si="438"/>
        <v>0</v>
      </c>
      <c r="P790" s="156">
        <f t="shared" si="438"/>
        <v>0</v>
      </c>
      <c r="Q790" s="156">
        <f t="shared" si="438"/>
        <v>0</v>
      </c>
      <c r="R790" s="156">
        <f t="shared" si="417"/>
        <v>5500000</v>
      </c>
      <c r="S790" s="156">
        <f t="shared" si="438"/>
        <v>0</v>
      </c>
      <c r="T790" s="156">
        <f t="shared" si="438"/>
        <v>0</v>
      </c>
      <c r="U790" s="246">
        <v>31304103</v>
      </c>
      <c r="V790" s="385" t="s">
        <v>709</v>
      </c>
      <c r="W790" s="387">
        <v>0</v>
      </c>
      <c r="X790" s="387">
        <v>5000000</v>
      </c>
      <c r="Y790" s="387">
        <v>0</v>
      </c>
      <c r="Z790" s="387">
        <v>0</v>
      </c>
      <c r="AA790" s="387">
        <v>0</v>
      </c>
      <c r="AB790" s="387">
        <v>0</v>
      </c>
      <c r="AC790" s="387">
        <v>5000000</v>
      </c>
      <c r="AD790" s="387">
        <v>0</v>
      </c>
      <c r="AE790" s="387">
        <v>5000000</v>
      </c>
      <c r="AF790" s="387">
        <v>0</v>
      </c>
      <c r="AG790" s="387">
        <v>0</v>
      </c>
      <c r="AH790" s="387">
        <v>0</v>
      </c>
      <c r="AI790" s="387">
        <v>0</v>
      </c>
      <c r="AJ790" s="387">
        <v>5000000</v>
      </c>
      <c r="AK790" s="387">
        <v>0</v>
      </c>
      <c r="AL790" s="10"/>
      <c r="AM790" s="10">
        <f t="shared" si="412"/>
        <v>0</v>
      </c>
      <c r="AN790" s="10">
        <f t="shared" si="412"/>
        <v>0</v>
      </c>
      <c r="AO790" s="10">
        <f t="shared" si="412"/>
        <v>0</v>
      </c>
      <c r="AP790" s="10"/>
    </row>
    <row r="791" spans="1:47" s="275" customFormat="1" x14ac:dyDescent="0.25">
      <c r="A791" s="249">
        <v>312011</v>
      </c>
      <c r="B791" s="250" t="s">
        <v>1551</v>
      </c>
      <c r="C791" s="156"/>
      <c r="D791" s="156">
        <f>+D792</f>
        <v>0</v>
      </c>
      <c r="E791" s="156">
        <f t="shared" si="438"/>
        <v>5500000</v>
      </c>
      <c r="F791" s="156">
        <f t="shared" si="438"/>
        <v>0</v>
      </c>
      <c r="G791" s="156">
        <f t="shared" si="438"/>
        <v>0</v>
      </c>
      <c r="H791" s="156">
        <f t="shared" si="415"/>
        <v>5500000</v>
      </c>
      <c r="I791" s="156">
        <f t="shared" si="438"/>
        <v>0</v>
      </c>
      <c r="J791" s="156">
        <f t="shared" si="438"/>
        <v>0</v>
      </c>
      <c r="K791" s="156">
        <f t="shared" si="416"/>
        <v>5500000</v>
      </c>
      <c r="L791" s="156">
        <f t="shared" si="438"/>
        <v>0</v>
      </c>
      <c r="M791" s="156">
        <f t="shared" si="438"/>
        <v>0</v>
      </c>
      <c r="N791" s="156">
        <f t="shared" si="419"/>
        <v>0</v>
      </c>
      <c r="O791" s="156">
        <f t="shared" si="438"/>
        <v>0</v>
      </c>
      <c r="P791" s="156">
        <f t="shared" si="438"/>
        <v>0</v>
      </c>
      <c r="Q791" s="156">
        <f t="shared" si="438"/>
        <v>0</v>
      </c>
      <c r="R791" s="156">
        <f t="shared" si="417"/>
        <v>5500000</v>
      </c>
      <c r="S791" s="156">
        <f t="shared" si="438"/>
        <v>0</v>
      </c>
      <c r="T791" s="156">
        <f t="shared" si="438"/>
        <v>0</v>
      </c>
      <c r="U791" s="246">
        <v>3130410302</v>
      </c>
      <c r="V791" s="385" t="s">
        <v>1597</v>
      </c>
      <c r="W791" s="387">
        <v>0</v>
      </c>
      <c r="X791" s="387">
        <v>20000000</v>
      </c>
      <c r="Y791" s="387">
        <v>0</v>
      </c>
      <c r="Z791" s="387">
        <v>0</v>
      </c>
      <c r="AA791" s="387">
        <v>0</v>
      </c>
      <c r="AB791" s="387">
        <v>0</v>
      </c>
      <c r="AC791" s="387">
        <v>20000000</v>
      </c>
      <c r="AD791" s="387">
        <v>0</v>
      </c>
      <c r="AE791" s="387">
        <v>20000000</v>
      </c>
      <c r="AF791" s="387">
        <v>0</v>
      </c>
      <c r="AG791" s="387">
        <v>0</v>
      </c>
      <c r="AH791" s="387">
        <v>0</v>
      </c>
      <c r="AI791" s="387">
        <v>0</v>
      </c>
      <c r="AJ791" s="387">
        <v>20000000</v>
      </c>
      <c r="AK791" s="387">
        <v>0</v>
      </c>
      <c r="AL791" s="278"/>
      <c r="AM791" s="145"/>
      <c r="AN791" s="145"/>
      <c r="AO791" s="145"/>
      <c r="AP791" s="145"/>
    </row>
    <row r="792" spans="1:47" s="275" customFormat="1" x14ac:dyDescent="0.25">
      <c r="A792" s="14">
        <v>31201101</v>
      </c>
      <c r="B792" s="9" t="s">
        <v>1552</v>
      </c>
      <c r="C792" s="341"/>
      <c r="D792" s="10">
        <f>+D793</f>
        <v>0</v>
      </c>
      <c r="E792" s="10">
        <f t="shared" si="438"/>
        <v>5500000</v>
      </c>
      <c r="F792" s="10">
        <f t="shared" si="438"/>
        <v>0</v>
      </c>
      <c r="G792" s="10">
        <f t="shared" si="438"/>
        <v>0</v>
      </c>
      <c r="H792" s="10">
        <f t="shared" si="415"/>
        <v>5500000</v>
      </c>
      <c r="I792" s="10">
        <f t="shared" si="438"/>
        <v>0</v>
      </c>
      <c r="J792" s="10">
        <f t="shared" si="438"/>
        <v>0</v>
      </c>
      <c r="K792" s="10">
        <f t="shared" si="416"/>
        <v>5500000</v>
      </c>
      <c r="L792" s="10">
        <f t="shared" si="438"/>
        <v>0</v>
      </c>
      <c r="M792" s="10">
        <f t="shared" si="438"/>
        <v>0</v>
      </c>
      <c r="N792" s="10">
        <f t="shared" si="419"/>
        <v>0</v>
      </c>
      <c r="O792" s="10">
        <f t="shared" si="438"/>
        <v>0</v>
      </c>
      <c r="P792" s="10">
        <f t="shared" si="438"/>
        <v>0</v>
      </c>
      <c r="Q792" s="10">
        <f t="shared" si="438"/>
        <v>0</v>
      </c>
      <c r="R792" s="10">
        <f t="shared" si="417"/>
        <v>5500000</v>
      </c>
      <c r="S792" s="10">
        <f t="shared" si="438"/>
        <v>0</v>
      </c>
      <c r="T792" s="10">
        <f t="shared" si="438"/>
        <v>0</v>
      </c>
      <c r="U792" s="246">
        <v>3130410303</v>
      </c>
      <c r="V792" s="385" t="s">
        <v>1598</v>
      </c>
      <c r="W792" s="387">
        <v>0</v>
      </c>
      <c r="X792" s="387">
        <v>30000000</v>
      </c>
      <c r="Y792" s="387">
        <v>0</v>
      </c>
      <c r="Z792" s="387">
        <v>0</v>
      </c>
      <c r="AA792" s="387">
        <v>0</v>
      </c>
      <c r="AB792" s="387">
        <v>0</v>
      </c>
      <c r="AC792" s="387">
        <v>30000000</v>
      </c>
      <c r="AD792" s="387">
        <v>0</v>
      </c>
      <c r="AE792" s="387">
        <v>30000000</v>
      </c>
      <c r="AF792" s="387">
        <v>0</v>
      </c>
      <c r="AG792" s="387">
        <v>0</v>
      </c>
      <c r="AH792" s="387">
        <v>0</v>
      </c>
      <c r="AI792" s="387">
        <v>0</v>
      </c>
      <c r="AJ792" s="387">
        <v>30000000</v>
      </c>
      <c r="AK792" s="387">
        <v>0</v>
      </c>
      <c r="AL792" s="278"/>
      <c r="AM792" s="145"/>
      <c r="AN792" s="145"/>
      <c r="AO792" s="145"/>
      <c r="AP792" s="145"/>
    </row>
    <row r="793" spans="1:47" s="275" customFormat="1" x14ac:dyDescent="0.25">
      <c r="A793" s="183">
        <v>3120110101</v>
      </c>
      <c r="B793" s="184" t="s">
        <v>1553</v>
      </c>
      <c r="C793" s="145"/>
      <c r="D793" s="145"/>
      <c r="E793" s="145">
        <v>5500000</v>
      </c>
      <c r="F793" s="145"/>
      <c r="G793" s="145"/>
      <c r="H793" s="144">
        <f t="shared" si="415"/>
        <v>5500000</v>
      </c>
      <c r="I793" s="145">
        <v>0</v>
      </c>
      <c r="J793" s="145">
        <v>0</v>
      </c>
      <c r="K793" s="145">
        <f t="shared" si="416"/>
        <v>5500000</v>
      </c>
      <c r="L793" s="145">
        <v>0</v>
      </c>
      <c r="M793" s="145">
        <v>0</v>
      </c>
      <c r="N793" s="145">
        <f t="shared" si="419"/>
        <v>0</v>
      </c>
      <c r="O793" s="182">
        <v>0</v>
      </c>
      <c r="P793" s="145">
        <v>0</v>
      </c>
      <c r="Q793" s="145">
        <f t="shared" si="420"/>
        <v>0</v>
      </c>
      <c r="R793" s="145">
        <f t="shared" si="417"/>
        <v>5500000</v>
      </c>
      <c r="S793" s="145">
        <f t="shared" si="418"/>
        <v>0</v>
      </c>
      <c r="U793" s="246">
        <v>31304104</v>
      </c>
      <c r="V793" s="385" t="s">
        <v>1599</v>
      </c>
      <c r="W793" s="387">
        <v>0</v>
      </c>
      <c r="X793" s="387">
        <v>237000000</v>
      </c>
      <c r="Y793" s="387">
        <v>0</v>
      </c>
      <c r="Z793" s="387">
        <v>0</v>
      </c>
      <c r="AA793" s="387">
        <v>0</v>
      </c>
      <c r="AB793" s="387">
        <v>0</v>
      </c>
      <c r="AC793" s="387">
        <v>237000000</v>
      </c>
      <c r="AD793" s="387">
        <v>0</v>
      </c>
      <c r="AE793" s="387">
        <v>237000000</v>
      </c>
      <c r="AF793" s="387">
        <v>0</v>
      </c>
      <c r="AG793" s="387">
        <v>0</v>
      </c>
      <c r="AH793" s="387">
        <v>0</v>
      </c>
      <c r="AI793" s="387">
        <v>0</v>
      </c>
      <c r="AJ793" s="387">
        <v>237000000</v>
      </c>
      <c r="AK793" s="387">
        <v>0</v>
      </c>
      <c r="AL793" s="278"/>
      <c r="AM793" s="145"/>
      <c r="AN793" s="145"/>
      <c r="AO793" s="145"/>
      <c r="AP793" s="145"/>
    </row>
    <row r="794" spans="1:47" s="275" customFormat="1" x14ac:dyDescent="0.25">
      <c r="A794" s="249">
        <v>31202</v>
      </c>
      <c r="B794" s="250" t="s">
        <v>1554</v>
      </c>
      <c r="C794" s="156"/>
      <c r="D794" s="156">
        <f>+D795</f>
        <v>0</v>
      </c>
      <c r="E794" s="156">
        <f t="shared" ref="E794:AO828" si="439">+E795</f>
        <v>710428089</v>
      </c>
      <c r="F794" s="156">
        <f t="shared" si="439"/>
        <v>0</v>
      </c>
      <c r="G794" s="156">
        <f t="shared" si="439"/>
        <v>0</v>
      </c>
      <c r="H794" s="156">
        <f t="shared" si="415"/>
        <v>710428089</v>
      </c>
      <c r="I794" s="156">
        <f t="shared" si="439"/>
        <v>0</v>
      </c>
      <c r="J794" s="156">
        <f t="shared" si="439"/>
        <v>0</v>
      </c>
      <c r="K794" s="156">
        <f t="shared" si="416"/>
        <v>710428089</v>
      </c>
      <c r="L794" s="156">
        <f t="shared" si="439"/>
        <v>0</v>
      </c>
      <c r="M794" s="156">
        <f t="shared" si="439"/>
        <v>0</v>
      </c>
      <c r="N794" s="156">
        <f t="shared" si="419"/>
        <v>0</v>
      </c>
      <c r="O794" s="156">
        <f t="shared" si="439"/>
        <v>0</v>
      </c>
      <c r="P794" s="156">
        <f t="shared" si="439"/>
        <v>0</v>
      </c>
      <c r="Q794" s="156">
        <f t="shared" si="439"/>
        <v>0</v>
      </c>
      <c r="R794" s="156">
        <f t="shared" si="417"/>
        <v>710428089</v>
      </c>
      <c r="S794" s="156">
        <f t="shared" si="439"/>
        <v>0</v>
      </c>
      <c r="T794" s="156">
        <f t="shared" si="439"/>
        <v>0</v>
      </c>
      <c r="U794" s="246">
        <v>3130410401</v>
      </c>
      <c r="V794" s="385" t="s">
        <v>1600</v>
      </c>
      <c r="W794" s="387">
        <v>0</v>
      </c>
      <c r="X794" s="387">
        <v>150000000</v>
      </c>
      <c r="Y794" s="387">
        <v>0</v>
      </c>
      <c r="Z794" s="387">
        <v>0</v>
      </c>
      <c r="AA794" s="387">
        <v>0</v>
      </c>
      <c r="AB794" s="387">
        <v>0</v>
      </c>
      <c r="AC794" s="387">
        <v>150000000</v>
      </c>
      <c r="AD794" s="387">
        <v>0</v>
      </c>
      <c r="AE794" s="387">
        <v>150000000</v>
      </c>
      <c r="AF794" s="387">
        <v>0</v>
      </c>
      <c r="AG794" s="387">
        <v>0</v>
      </c>
      <c r="AH794" s="387">
        <v>0</v>
      </c>
      <c r="AI794" s="387">
        <v>0</v>
      </c>
      <c r="AJ794" s="387">
        <v>150000000</v>
      </c>
      <c r="AK794" s="387">
        <v>0</v>
      </c>
      <c r="AL794" s="156"/>
      <c r="AM794" s="156">
        <f t="shared" si="413"/>
        <v>0</v>
      </c>
      <c r="AN794" s="156">
        <f t="shared" si="413"/>
        <v>0</v>
      </c>
      <c r="AO794" s="156">
        <f t="shared" si="413"/>
        <v>0</v>
      </c>
      <c r="AP794" s="156"/>
    </row>
    <row r="795" spans="1:47" s="275" customFormat="1" x14ac:dyDescent="0.25">
      <c r="A795" s="14">
        <v>312021</v>
      </c>
      <c r="B795" s="9" t="s">
        <v>1555</v>
      </c>
      <c r="C795" s="341"/>
      <c r="D795" s="10">
        <f>+D796+D797+D798</f>
        <v>0</v>
      </c>
      <c r="E795" s="10">
        <f t="shared" ref="E795:AO829" si="440">+E796+E797+E798</f>
        <v>710428089</v>
      </c>
      <c r="F795" s="10">
        <f t="shared" si="440"/>
        <v>0</v>
      </c>
      <c r="G795" s="10">
        <f t="shared" si="440"/>
        <v>0</v>
      </c>
      <c r="H795" s="10">
        <f t="shared" si="415"/>
        <v>710428089</v>
      </c>
      <c r="I795" s="10">
        <f t="shared" si="440"/>
        <v>0</v>
      </c>
      <c r="J795" s="10">
        <f t="shared" si="440"/>
        <v>0</v>
      </c>
      <c r="K795" s="10">
        <f t="shared" si="416"/>
        <v>710428089</v>
      </c>
      <c r="L795" s="10">
        <f t="shared" si="440"/>
        <v>0</v>
      </c>
      <c r="M795" s="10">
        <f t="shared" si="440"/>
        <v>0</v>
      </c>
      <c r="N795" s="10">
        <f t="shared" si="419"/>
        <v>0</v>
      </c>
      <c r="O795" s="10">
        <f t="shared" si="440"/>
        <v>0</v>
      </c>
      <c r="P795" s="10">
        <f t="shared" si="440"/>
        <v>0</v>
      </c>
      <c r="Q795" s="10">
        <f t="shared" si="440"/>
        <v>0</v>
      </c>
      <c r="R795" s="10">
        <f t="shared" si="417"/>
        <v>710428089</v>
      </c>
      <c r="S795" s="10">
        <f t="shared" si="440"/>
        <v>0</v>
      </c>
      <c r="T795" s="10">
        <f t="shared" si="440"/>
        <v>0</v>
      </c>
      <c r="U795" s="246">
        <v>3130410402</v>
      </c>
      <c r="V795" s="385" t="s">
        <v>1601</v>
      </c>
      <c r="W795" s="387">
        <v>0</v>
      </c>
      <c r="X795" s="387">
        <v>87000000</v>
      </c>
      <c r="Y795" s="387">
        <v>0</v>
      </c>
      <c r="Z795" s="387">
        <v>0</v>
      </c>
      <c r="AA795" s="387">
        <v>0</v>
      </c>
      <c r="AB795" s="387">
        <v>0</v>
      </c>
      <c r="AC795" s="387">
        <v>87000000</v>
      </c>
      <c r="AD795" s="387">
        <v>0</v>
      </c>
      <c r="AE795" s="387">
        <v>87000000</v>
      </c>
      <c r="AF795" s="387">
        <v>0</v>
      </c>
      <c r="AG795" s="387">
        <v>0</v>
      </c>
      <c r="AH795" s="387">
        <v>0</v>
      </c>
      <c r="AI795" s="387">
        <v>0</v>
      </c>
      <c r="AJ795" s="387">
        <v>87000000</v>
      </c>
      <c r="AK795" s="387">
        <v>0</v>
      </c>
      <c r="AL795" s="10"/>
      <c r="AM795" s="10">
        <f t="shared" si="414"/>
        <v>0</v>
      </c>
      <c r="AN795" s="10">
        <f t="shared" si="414"/>
        <v>0</v>
      </c>
      <c r="AO795" s="10">
        <f t="shared" si="414"/>
        <v>0</v>
      </c>
      <c r="AP795" s="10"/>
    </row>
    <row r="796" spans="1:47" s="275" customFormat="1" x14ac:dyDescent="0.25">
      <c r="A796" s="183">
        <v>31202101</v>
      </c>
      <c r="B796" s="184" t="s">
        <v>1556</v>
      </c>
      <c r="C796" s="145"/>
      <c r="D796" s="145"/>
      <c r="E796" s="145">
        <v>10000000</v>
      </c>
      <c r="F796" s="145"/>
      <c r="G796" s="145"/>
      <c r="H796" s="144">
        <f t="shared" si="415"/>
        <v>10000000</v>
      </c>
      <c r="I796" s="145">
        <v>0</v>
      </c>
      <c r="J796" s="145">
        <v>0</v>
      </c>
      <c r="K796" s="145">
        <f t="shared" si="416"/>
        <v>10000000</v>
      </c>
      <c r="L796" s="145">
        <v>0</v>
      </c>
      <c r="M796" s="145">
        <v>0</v>
      </c>
      <c r="N796" s="145">
        <f t="shared" si="419"/>
        <v>0</v>
      </c>
      <c r="O796" s="182">
        <v>0</v>
      </c>
      <c r="P796" s="145">
        <v>0</v>
      </c>
      <c r="Q796" s="145">
        <f t="shared" si="420"/>
        <v>0</v>
      </c>
      <c r="R796" s="145">
        <f t="shared" si="417"/>
        <v>10000000</v>
      </c>
      <c r="S796" s="145">
        <f t="shared" si="418"/>
        <v>0</v>
      </c>
      <c r="U796" s="246">
        <v>3130410403</v>
      </c>
      <c r="V796" s="385" t="s">
        <v>1602</v>
      </c>
      <c r="W796" s="387">
        <v>0</v>
      </c>
      <c r="X796" s="387">
        <v>1463069980</v>
      </c>
      <c r="Y796" s="387">
        <v>0</v>
      </c>
      <c r="Z796" s="387">
        <v>0</v>
      </c>
      <c r="AA796" s="387">
        <v>0</v>
      </c>
      <c r="AB796" s="387">
        <v>0</v>
      </c>
      <c r="AC796" s="387">
        <v>1463069980</v>
      </c>
      <c r="AD796" s="387">
        <v>161475500</v>
      </c>
      <c r="AE796" s="387">
        <v>1301594480</v>
      </c>
      <c r="AF796" s="387">
        <v>0</v>
      </c>
      <c r="AG796" s="387">
        <v>161475500</v>
      </c>
      <c r="AH796" s="387">
        <v>460050546</v>
      </c>
      <c r="AI796" s="387">
        <v>298575046</v>
      </c>
      <c r="AJ796" s="387">
        <v>1003019434</v>
      </c>
      <c r="AK796" s="387">
        <v>0</v>
      </c>
      <c r="AL796" s="278"/>
      <c r="AM796" s="145"/>
      <c r="AN796" s="145"/>
      <c r="AO796" s="145"/>
      <c r="AP796" s="145"/>
    </row>
    <row r="797" spans="1:47" s="275" customFormat="1" x14ac:dyDescent="0.25">
      <c r="A797" s="44">
        <v>31202102</v>
      </c>
      <c r="B797" s="184" t="s">
        <v>1557</v>
      </c>
      <c r="C797" s="145"/>
      <c r="D797" s="145"/>
      <c r="E797" s="145">
        <v>10000000</v>
      </c>
      <c r="F797" s="145"/>
      <c r="G797" s="145"/>
      <c r="H797" s="144">
        <f t="shared" si="415"/>
        <v>10000000</v>
      </c>
      <c r="I797" s="145">
        <v>0</v>
      </c>
      <c r="J797" s="145">
        <v>0</v>
      </c>
      <c r="K797" s="145">
        <f t="shared" si="416"/>
        <v>10000000</v>
      </c>
      <c r="L797" s="145">
        <v>0</v>
      </c>
      <c r="M797" s="145">
        <v>0</v>
      </c>
      <c r="N797" s="145">
        <f t="shared" si="419"/>
        <v>0</v>
      </c>
      <c r="O797" s="182">
        <v>0</v>
      </c>
      <c r="P797" s="145">
        <v>0</v>
      </c>
      <c r="Q797" s="145">
        <f t="shared" si="420"/>
        <v>0</v>
      </c>
      <c r="R797" s="145">
        <f t="shared" si="417"/>
        <v>10000000</v>
      </c>
      <c r="S797" s="145">
        <f t="shared" si="418"/>
        <v>0</v>
      </c>
      <c r="U797" s="246">
        <v>31304105</v>
      </c>
      <c r="V797" s="385" t="s">
        <v>1603</v>
      </c>
      <c r="W797" s="387">
        <v>0</v>
      </c>
      <c r="X797" s="387">
        <v>850000000</v>
      </c>
      <c r="Y797" s="387">
        <v>0</v>
      </c>
      <c r="Z797" s="387">
        <v>0</v>
      </c>
      <c r="AA797" s="387">
        <v>0</v>
      </c>
      <c r="AB797" s="387">
        <v>0</v>
      </c>
      <c r="AC797" s="387">
        <v>850000000</v>
      </c>
      <c r="AD797" s="387">
        <v>0</v>
      </c>
      <c r="AE797" s="387">
        <v>850000000</v>
      </c>
      <c r="AF797" s="387">
        <v>0</v>
      </c>
      <c r="AG797" s="387">
        <v>0</v>
      </c>
      <c r="AH797" s="387">
        <v>0</v>
      </c>
      <c r="AI797" s="387">
        <v>0</v>
      </c>
      <c r="AJ797" s="387">
        <v>850000000</v>
      </c>
      <c r="AK797" s="387">
        <v>0</v>
      </c>
      <c r="AL797" s="278"/>
      <c r="AM797" s="145"/>
      <c r="AN797" s="145"/>
      <c r="AO797" s="145"/>
      <c r="AP797" s="145"/>
    </row>
    <row r="798" spans="1:47" s="275" customFormat="1" x14ac:dyDescent="0.25">
      <c r="A798" s="183">
        <v>31202103</v>
      </c>
      <c r="B798" s="184" t="s">
        <v>1558</v>
      </c>
      <c r="C798" s="145"/>
      <c r="D798" s="145"/>
      <c r="E798" s="145">
        <v>690428089</v>
      </c>
      <c r="F798" s="145"/>
      <c r="G798" s="145"/>
      <c r="H798" s="144">
        <f t="shared" si="415"/>
        <v>690428089</v>
      </c>
      <c r="I798" s="145">
        <v>0</v>
      </c>
      <c r="J798" s="145">
        <v>0</v>
      </c>
      <c r="K798" s="145">
        <f t="shared" si="416"/>
        <v>690428089</v>
      </c>
      <c r="L798" s="145">
        <v>0</v>
      </c>
      <c r="M798" s="145">
        <v>0</v>
      </c>
      <c r="N798" s="145">
        <f t="shared" si="419"/>
        <v>0</v>
      </c>
      <c r="O798" s="182">
        <v>0</v>
      </c>
      <c r="P798" s="145">
        <v>0</v>
      </c>
      <c r="Q798" s="145">
        <f t="shared" si="420"/>
        <v>0</v>
      </c>
      <c r="R798" s="145">
        <f t="shared" si="417"/>
        <v>690428089</v>
      </c>
      <c r="S798" s="145">
        <f t="shared" si="418"/>
        <v>0</v>
      </c>
      <c r="U798" s="246">
        <v>3130410501</v>
      </c>
      <c r="V798" s="385" t="s">
        <v>1604</v>
      </c>
      <c r="W798" s="387">
        <v>0</v>
      </c>
      <c r="X798" s="387">
        <v>140000000</v>
      </c>
      <c r="Y798" s="387">
        <v>0</v>
      </c>
      <c r="Z798" s="387">
        <v>0</v>
      </c>
      <c r="AA798" s="387">
        <v>0</v>
      </c>
      <c r="AB798" s="387">
        <v>0</v>
      </c>
      <c r="AC798" s="387">
        <v>140000000</v>
      </c>
      <c r="AD798" s="387">
        <v>0</v>
      </c>
      <c r="AE798" s="387">
        <v>140000000</v>
      </c>
      <c r="AF798" s="387">
        <v>0</v>
      </c>
      <c r="AG798" s="387">
        <v>0</v>
      </c>
      <c r="AH798" s="387">
        <v>0</v>
      </c>
      <c r="AI798" s="387">
        <v>0</v>
      </c>
      <c r="AJ798" s="387">
        <v>140000000</v>
      </c>
      <c r="AK798" s="387">
        <v>0</v>
      </c>
      <c r="AL798" s="156"/>
      <c r="AM798" s="156">
        <f t="shared" si="421"/>
        <v>0</v>
      </c>
      <c r="AN798" s="156">
        <f t="shared" si="421"/>
        <v>0</v>
      </c>
      <c r="AO798" s="156">
        <f t="shared" si="421"/>
        <v>0</v>
      </c>
      <c r="AP798" s="156"/>
    </row>
    <row r="799" spans="1:47" s="275" customFormat="1" x14ac:dyDescent="0.25">
      <c r="A799" s="249">
        <v>313</v>
      </c>
      <c r="B799" s="250" t="s">
        <v>1559</v>
      </c>
      <c r="C799" s="156"/>
      <c r="D799" s="156">
        <f>+D800+D815+D823+D835</f>
        <v>0</v>
      </c>
      <c r="E799" s="156">
        <f t="shared" ref="E799:AO833" si="441">+E800+E815+E823+E835</f>
        <v>4603233845.04</v>
      </c>
      <c r="F799" s="156">
        <f t="shared" si="441"/>
        <v>0</v>
      </c>
      <c r="G799" s="156">
        <f t="shared" si="441"/>
        <v>0</v>
      </c>
      <c r="H799" s="156">
        <f t="shared" si="415"/>
        <v>4603233845.04</v>
      </c>
      <c r="I799" s="156">
        <f t="shared" si="441"/>
        <v>16329554</v>
      </c>
      <c r="J799" s="156">
        <f t="shared" si="441"/>
        <v>16329554</v>
      </c>
      <c r="K799" s="156">
        <f t="shared" si="416"/>
        <v>4586904291.04</v>
      </c>
      <c r="L799" s="156">
        <f t="shared" si="441"/>
        <v>13719554</v>
      </c>
      <c r="M799" s="156">
        <f t="shared" si="441"/>
        <v>13719554</v>
      </c>
      <c r="N799" s="156">
        <f t="shared" si="419"/>
        <v>2610000</v>
      </c>
      <c r="O799" s="156">
        <f t="shared" si="441"/>
        <v>550129426</v>
      </c>
      <c r="P799" s="156">
        <f t="shared" si="441"/>
        <v>537425426</v>
      </c>
      <c r="Q799" s="156">
        <f t="shared" si="441"/>
        <v>521095872</v>
      </c>
      <c r="R799" s="156">
        <f t="shared" si="417"/>
        <v>4065808419.04</v>
      </c>
      <c r="S799" s="156">
        <f t="shared" si="441"/>
        <v>13719554</v>
      </c>
      <c r="T799" s="156">
        <f t="shared" si="441"/>
        <v>0</v>
      </c>
      <c r="U799" s="246">
        <v>3130410502</v>
      </c>
      <c r="V799" s="385" t="s">
        <v>1605</v>
      </c>
      <c r="W799" s="387">
        <v>0</v>
      </c>
      <c r="X799" s="387">
        <v>473069980</v>
      </c>
      <c r="Y799" s="387">
        <v>0</v>
      </c>
      <c r="Z799" s="387">
        <v>0</v>
      </c>
      <c r="AA799" s="387">
        <v>0</v>
      </c>
      <c r="AB799" s="387">
        <v>0</v>
      </c>
      <c r="AC799" s="387">
        <v>473069980</v>
      </c>
      <c r="AD799" s="387">
        <v>161475500</v>
      </c>
      <c r="AE799" s="387">
        <v>311594480</v>
      </c>
      <c r="AF799" s="387">
        <v>0</v>
      </c>
      <c r="AG799" s="387">
        <v>161475500</v>
      </c>
      <c r="AH799" s="387">
        <v>460050546</v>
      </c>
      <c r="AI799" s="387">
        <v>298575046</v>
      </c>
      <c r="AJ799" s="387">
        <v>13019434</v>
      </c>
      <c r="AK799" s="387">
        <v>0</v>
      </c>
      <c r="AL799" s="10"/>
      <c r="AM799" s="10">
        <f t="shared" si="421"/>
        <v>0</v>
      </c>
      <c r="AN799" s="10">
        <f t="shared" si="421"/>
        <v>0</v>
      </c>
      <c r="AO799" s="10">
        <f t="shared" si="421"/>
        <v>0</v>
      </c>
      <c r="AP799" s="10"/>
      <c r="AU799" s="281"/>
    </row>
    <row r="800" spans="1:47" s="275" customFormat="1" x14ac:dyDescent="0.25">
      <c r="A800" s="249">
        <v>31301</v>
      </c>
      <c r="B800" s="250" t="s">
        <v>1560</v>
      </c>
      <c r="C800" s="156"/>
      <c r="D800" s="156">
        <f>+D801</f>
        <v>0</v>
      </c>
      <c r="E800" s="156">
        <f t="shared" ref="E800:AO834" si="442">+E801</f>
        <v>637013500</v>
      </c>
      <c r="F800" s="156">
        <f t="shared" si="442"/>
        <v>0</v>
      </c>
      <c r="G800" s="156">
        <f t="shared" si="442"/>
        <v>0</v>
      </c>
      <c r="H800" s="156">
        <f t="shared" si="415"/>
        <v>637013500</v>
      </c>
      <c r="I800" s="156">
        <f t="shared" si="442"/>
        <v>14051429</v>
      </c>
      <c r="J800" s="156">
        <f t="shared" si="442"/>
        <v>14051429</v>
      </c>
      <c r="K800" s="156">
        <f t="shared" si="416"/>
        <v>622962071</v>
      </c>
      <c r="L800" s="156">
        <f t="shared" si="442"/>
        <v>11441429</v>
      </c>
      <c r="M800" s="156">
        <f t="shared" si="442"/>
        <v>11441429</v>
      </c>
      <c r="N800" s="156">
        <f t="shared" si="419"/>
        <v>2610000</v>
      </c>
      <c r="O800" s="156">
        <f t="shared" si="442"/>
        <v>14051429</v>
      </c>
      <c r="P800" s="156">
        <f t="shared" si="442"/>
        <v>14051429</v>
      </c>
      <c r="Q800" s="156">
        <f t="shared" si="442"/>
        <v>0</v>
      </c>
      <c r="R800" s="156">
        <f t="shared" si="417"/>
        <v>622962071</v>
      </c>
      <c r="S800" s="156">
        <f t="shared" si="442"/>
        <v>11441429</v>
      </c>
      <c r="T800" s="156">
        <f t="shared" si="442"/>
        <v>0</v>
      </c>
      <c r="U800" s="246">
        <v>31304106</v>
      </c>
      <c r="V800" s="385" t="s">
        <v>635</v>
      </c>
      <c r="W800" s="387">
        <v>0</v>
      </c>
      <c r="X800" s="387">
        <v>166450000</v>
      </c>
      <c r="Y800" s="387">
        <v>0</v>
      </c>
      <c r="Z800" s="387">
        <v>0</v>
      </c>
      <c r="AA800" s="387">
        <v>0</v>
      </c>
      <c r="AB800" s="387">
        <v>0</v>
      </c>
      <c r="AC800" s="387">
        <v>166450000</v>
      </c>
      <c r="AD800" s="387">
        <v>97092000</v>
      </c>
      <c r="AE800" s="387">
        <v>69358000</v>
      </c>
      <c r="AF800" s="387">
        <v>97092000</v>
      </c>
      <c r="AG800" s="387">
        <v>0</v>
      </c>
      <c r="AH800" s="387">
        <v>97092000</v>
      </c>
      <c r="AI800" s="387">
        <v>0</v>
      </c>
      <c r="AJ800" s="387">
        <v>69358000</v>
      </c>
      <c r="AK800" s="387">
        <v>0</v>
      </c>
      <c r="AL800" s="278"/>
      <c r="AM800" s="145"/>
      <c r="AN800" s="145"/>
      <c r="AO800" s="145"/>
      <c r="AP800" s="145"/>
      <c r="AU800" s="281"/>
    </row>
    <row r="801" spans="1:48" s="275" customFormat="1" x14ac:dyDescent="0.25">
      <c r="A801" s="249">
        <v>313011</v>
      </c>
      <c r="B801" s="250" t="s">
        <v>1561</v>
      </c>
      <c r="C801" s="156"/>
      <c r="D801" s="156">
        <f>+D802+D806+D808+D812</f>
        <v>0</v>
      </c>
      <c r="E801" s="156">
        <f t="shared" ref="E801:AO835" si="443">+E802+E806+E808+E812</f>
        <v>637013500</v>
      </c>
      <c r="F801" s="156">
        <f t="shared" si="443"/>
        <v>0</v>
      </c>
      <c r="G801" s="156">
        <f t="shared" si="443"/>
        <v>0</v>
      </c>
      <c r="H801" s="156">
        <f t="shared" si="415"/>
        <v>637013500</v>
      </c>
      <c r="I801" s="156">
        <f t="shared" si="443"/>
        <v>14051429</v>
      </c>
      <c r="J801" s="156">
        <f t="shared" si="443"/>
        <v>14051429</v>
      </c>
      <c r="K801" s="156">
        <f t="shared" si="416"/>
        <v>622962071</v>
      </c>
      <c r="L801" s="156">
        <f t="shared" si="443"/>
        <v>11441429</v>
      </c>
      <c r="M801" s="156">
        <f t="shared" si="443"/>
        <v>11441429</v>
      </c>
      <c r="N801" s="156">
        <f t="shared" si="419"/>
        <v>2610000</v>
      </c>
      <c r="O801" s="156">
        <f t="shared" si="443"/>
        <v>14051429</v>
      </c>
      <c r="P801" s="156">
        <f t="shared" si="443"/>
        <v>14051429</v>
      </c>
      <c r="Q801" s="156">
        <f t="shared" si="443"/>
        <v>0</v>
      </c>
      <c r="R801" s="156">
        <f t="shared" si="417"/>
        <v>622962071</v>
      </c>
      <c r="S801" s="156">
        <f t="shared" si="443"/>
        <v>11441429</v>
      </c>
      <c r="T801" s="156">
        <f t="shared" si="443"/>
        <v>0</v>
      </c>
      <c r="U801" s="246">
        <v>3130410601</v>
      </c>
      <c r="V801" s="385" t="s">
        <v>1606</v>
      </c>
      <c r="W801" s="387">
        <v>0</v>
      </c>
      <c r="X801" s="387">
        <v>40000000</v>
      </c>
      <c r="Y801" s="387">
        <v>0</v>
      </c>
      <c r="Z801" s="387">
        <v>0</v>
      </c>
      <c r="AA801" s="387">
        <v>0</v>
      </c>
      <c r="AB801" s="387">
        <v>0</v>
      </c>
      <c r="AC801" s="387">
        <v>40000000</v>
      </c>
      <c r="AD801" s="387">
        <v>0</v>
      </c>
      <c r="AE801" s="387">
        <v>40000000</v>
      </c>
      <c r="AF801" s="387">
        <v>0</v>
      </c>
      <c r="AG801" s="387">
        <v>0</v>
      </c>
      <c r="AH801" s="387">
        <v>0</v>
      </c>
      <c r="AI801" s="387">
        <v>0</v>
      </c>
      <c r="AJ801" s="387">
        <v>40000000</v>
      </c>
      <c r="AK801" s="387">
        <v>0</v>
      </c>
      <c r="AL801" s="156"/>
      <c r="AM801" s="156">
        <f t="shared" si="422"/>
        <v>0</v>
      </c>
      <c r="AN801" s="156">
        <f t="shared" si="422"/>
        <v>0</v>
      </c>
      <c r="AO801" s="156">
        <f t="shared" si="422"/>
        <v>0</v>
      </c>
      <c r="AP801" s="156"/>
      <c r="AU801" s="281"/>
    </row>
    <row r="802" spans="1:48" s="275" customFormat="1" x14ac:dyDescent="0.25">
      <c r="A802" s="14">
        <v>31301101</v>
      </c>
      <c r="B802" s="9" t="s">
        <v>627</v>
      </c>
      <c r="C802" s="341"/>
      <c r="D802" s="10">
        <f>+D803+D804+D805</f>
        <v>0</v>
      </c>
      <c r="E802" s="10">
        <f t="shared" ref="E802:AO836" si="444">+E803+E804+E805</f>
        <v>225354200</v>
      </c>
      <c r="F802" s="10">
        <f t="shared" si="444"/>
        <v>0</v>
      </c>
      <c r="G802" s="10">
        <f t="shared" si="444"/>
        <v>0</v>
      </c>
      <c r="H802" s="10">
        <f t="shared" si="415"/>
        <v>225354200</v>
      </c>
      <c r="I802" s="10">
        <f t="shared" si="444"/>
        <v>1581429</v>
      </c>
      <c r="J802" s="10">
        <f t="shared" si="444"/>
        <v>1581429</v>
      </c>
      <c r="K802" s="10">
        <f t="shared" si="416"/>
        <v>223772771</v>
      </c>
      <c r="L802" s="10">
        <f t="shared" si="444"/>
        <v>1581429</v>
      </c>
      <c r="M802" s="10">
        <f t="shared" si="444"/>
        <v>1581429</v>
      </c>
      <c r="N802" s="10">
        <f t="shared" si="419"/>
        <v>0</v>
      </c>
      <c r="O802" s="10">
        <f t="shared" si="444"/>
        <v>1581429</v>
      </c>
      <c r="P802" s="10">
        <f t="shared" si="444"/>
        <v>1581429</v>
      </c>
      <c r="Q802" s="10">
        <f t="shared" si="444"/>
        <v>0</v>
      </c>
      <c r="R802" s="10">
        <f t="shared" si="417"/>
        <v>223772771</v>
      </c>
      <c r="S802" s="10">
        <f t="shared" si="444"/>
        <v>1581429</v>
      </c>
      <c r="T802" s="10">
        <f t="shared" si="444"/>
        <v>0</v>
      </c>
      <c r="U802" s="246">
        <v>3130410602</v>
      </c>
      <c r="V802" s="385" t="s">
        <v>1607</v>
      </c>
      <c r="W802" s="387">
        <v>0</v>
      </c>
      <c r="X802" s="387">
        <v>126450000</v>
      </c>
      <c r="Y802" s="387">
        <v>0</v>
      </c>
      <c r="Z802" s="387">
        <v>0</v>
      </c>
      <c r="AA802" s="387">
        <v>0</v>
      </c>
      <c r="AB802" s="387">
        <v>0</v>
      </c>
      <c r="AC802" s="387">
        <v>126450000</v>
      </c>
      <c r="AD802" s="387">
        <v>97092000</v>
      </c>
      <c r="AE802" s="387">
        <v>29358000</v>
      </c>
      <c r="AF802" s="387">
        <v>97092000</v>
      </c>
      <c r="AG802" s="387">
        <v>0</v>
      </c>
      <c r="AH802" s="387">
        <v>97092000</v>
      </c>
      <c r="AI802" s="387">
        <v>0</v>
      </c>
      <c r="AJ802" s="387">
        <v>29358000</v>
      </c>
      <c r="AK802" s="387">
        <v>0</v>
      </c>
      <c r="AL802" s="156"/>
      <c r="AM802" s="156">
        <f t="shared" si="423"/>
        <v>0</v>
      </c>
      <c r="AN802" s="156">
        <f t="shared" si="423"/>
        <v>0</v>
      </c>
      <c r="AO802" s="156">
        <f t="shared" si="423"/>
        <v>0</v>
      </c>
      <c r="AP802" s="156"/>
    </row>
    <row r="803" spans="1:48" s="275" customFormat="1" x14ac:dyDescent="0.25">
      <c r="A803" s="183">
        <v>3130110101</v>
      </c>
      <c r="B803" s="184" t="s">
        <v>1562</v>
      </c>
      <c r="C803" s="145"/>
      <c r="D803" s="145"/>
      <c r="E803" s="145">
        <v>50000000</v>
      </c>
      <c r="F803" s="145"/>
      <c r="G803" s="145"/>
      <c r="H803" s="144">
        <f t="shared" si="415"/>
        <v>50000000</v>
      </c>
      <c r="I803" s="145">
        <v>0</v>
      </c>
      <c r="J803" s="145">
        <v>0</v>
      </c>
      <c r="K803" s="145">
        <f t="shared" si="416"/>
        <v>50000000</v>
      </c>
      <c r="L803" s="145">
        <v>0</v>
      </c>
      <c r="M803" s="145">
        <v>0</v>
      </c>
      <c r="N803" s="145">
        <f t="shared" si="419"/>
        <v>0</v>
      </c>
      <c r="O803" s="182">
        <v>0</v>
      </c>
      <c r="P803" s="145">
        <v>0</v>
      </c>
      <c r="Q803" s="145">
        <f t="shared" si="420"/>
        <v>0</v>
      </c>
      <c r="R803" s="145">
        <f t="shared" si="417"/>
        <v>50000000</v>
      </c>
      <c r="S803" s="145">
        <f t="shared" si="418"/>
        <v>0</v>
      </c>
      <c r="U803" s="246">
        <v>3130410603</v>
      </c>
      <c r="V803" s="385" t="s">
        <v>1608</v>
      </c>
      <c r="W803" s="387">
        <v>0</v>
      </c>
      <c r="X803" s="387">
        <v>309100162</v>
      </c>
      <c r="Y803" s="387">
        <v>0</v>
      </c>
      <c r="Z803" s="387">
        <v>0</v>
      </c>
      <c r="AA803" s="387">
        <v>0</v>
      </c>
      <c r="AB803" s="387">
        <v>0</v>
      </c>
      <c r="AC803" s="387">
        <v>309100162</v>
      </c>
      <c r="AD803" s="387">
        <v>6890400</v>
      </c>
      <c r="AE803" s="387">
        <v>302209762</v>
      </c>
      <c r="AF803" s="387">
        <v>2714400</v>
      </c>
      <c r="AG803" s="387">
        <v>4176000</v>
      </c>
      <c r="AH803" s="387">
        <v>9443200</v>
      </c>
      <c r="AI803" s="387">
        <v>2552800</v>
      </c>
      <c r="AJ803" s="387">
        <v>299656962</v>
      </c>
      <c r="AK803" s="387">
        <v>0</v>
      </c>
      <c r="AL803" s="10"/>
      <c r="AM803" s="10">
        <f t="shared" si="423"/>
        <v>0</v>
      </c>
      <c r="AN803" s="10">
        <f t="shared" si="423"/>
        <v>0</v>
      </c>
      <c r="AO803" s="10">
        <f t="shared" si="423"/>
        <v>0</v>
      </c>
      <c r="AP803" s="10"/>
    </row>
    <row r="804" spans="1:48" s="275" customFormat="1" x14ac:dyDescent="0.25">
      <c r="A804" s="44">
        <v>3130110102</v>
      </c>
      <c r="B804" s="184" t="s">
        <v>1563</v>
      </c>
      <c r="C804" s="145"/>
      <c r="D804" s="145"/>
      <c r="E804" s="145">
        <v>50000000</v>
      </c>
      <c r="F804" s="145"/>
      <c r="G804" s="145"/>
      <c r="H804" s="144">
        <f t="shared" si="415"/>
        <v>50000000</v>
      </c>
      <c r="I804" s="145">
        <v>0</v>
      </c>
      <c r="J804" s="145">
        <v>0</v>
      </c>
      <c r="K804" s="145">
        <f t="shared" si="416"/>
        <v>50000000</v>
      </c>
      <c r="L804" s="145">
        <v>0</v>
      </c>
      <c r="M804" s="145">
        <v>0</v>
      </c>
      <c r="N804" s="145">
        <f t="shared" si="419"/>
        <v>0</v>
      </c>
      <c r="O804" s="182">
        <v>0</v>
      </c>
      <c r="P804" s="145">
        <v>0</v>
      </c>
      <c r="Q804" s="145">
        <f t="shared" si="420"/>
        <v>0</v>
      </c>
      <c r="R804" s="145">
        <f t="shared" si="417"/>
        <v>50000000</v>
      </c>
      <c r="S804" s="145">
        <f t="shared" si="418"/>
        <v>0</v>
      </c>
      <c r="U804" s="246">
        <v>31304107</v>
      </c>
      <c r="V804" s="385" t="s">
        <v>639</v>
      </c>
      <c r="W804" s="387">
        <v>0</v>
      </c>
      <c r="X804" s="387">
        <v>67514212</v>
      </c>
      <c r="Y804" s="387">
        <v>0</v>
      </c>
      <c r="Z804" s="387">
        <v>0</v>
      </c>
      <c r="AA804" s="387">
        <v>0</v>
      </c>
      <c r="AB804" s="387">
        <v>0</v>
      </c>
      <c r="AC804" s="387">
        <v>67514212</v>
      </c>
      <c r="AD804" s="387">
        <v>0</v>
      </c>
      <c r="AE804" s="387">
        <v>67514212</v>
      </c>
      <c r="AF804" s="387">
        <v>0</v>
      </c>
      <c r="AG804" s="387">
        <v>0</v>
      </c>
      <c r="AH804" s="387">
        <v>0</v>
      </c>
      <c r="AI804" s="387">
        <v>0</v>
      </c>
      <c r="AJ804" s="387">
        <v>67514212</v>
      </c>
      <c r="AK804" s="387">
        <v>0</v>
      </c>
      <c r="AL804" s="278"/>
      <c r="AM804" s="145"/>
      <c r="AN804" s="145"/>
      <c r="AO804" s="145"/>
      <c r="AP804" s="145"/>
    </row>
    <row r="805" spans="1:48" s="275" customFormat="1" x14ac:dyDescent="0.25">
      <c r="A805" s="183">
        <v>3130110103</v>
      </c>
      <c r="B805" s="184" t="s">
        <v>1564</v>
      </c>
      <c r="C805" s="145"/>
      <c r="D805" s="145"/>
      <c r="E805" s="145">
        <v>125354200</v>
      </c>
      <c r="F805" s="145"/>
      <c r="G805" s="145"/>
      <c r="H805" s="144">
        <f t="shared" si="415"/>
        <v>125354200</v>
      </c>
      <c r="I805" s="145">
        <v>1581429</v>
      </c>
      <c r="J805" s="145">
        <v>1581429</v>
      </c>
      <c r="K805" s="145">
        <f t="shared" si="416"/>
        <v>123772771</v>
      </c>
      <c r="L805" s="145">
        <v>1581429</v>
      </c>
      <c r="M805" s="145">
        <v>1581429</v>
      </c>
      <c r="N805" s="145">
        <f t="shared" si="419"/>
        <v>0</v>
      </c>
      <c r="O805" s="145">
        <v>1581429</v>
      </c>
      <c r="P805" s="145">
        <v>1581429</v>
      </c>
      <c r="Q805" s="145">
        <f t="shared" si="420"/>
        <v>0</v>
      </c>
      <c r="R805" s="145">
        <f t="shared" si="417"/>
        <v>123772771</v>
      </c>
      <c r="S805" s="145">
        <f t="shared" si="418"/>
        <v>1581429</v>
      </c>
      <c r="U805" s="246">
        <v>3130410702</v>
      </c>
      <c r="V805" s="385" t="s">
        <v>1609</v>
      </c>
      <c r="W805" s="387">
        <v>0</v>
      </c>
      <c r="X805" s="387">
        <v>40000000</v>
      </c>
      <c r="Y805" s="387">
        <v>0</v>
      </c>
      <c r="Z805" s="387">
        <v>0</v>
      </c>
      <c r="AA805" s="387">
        <v>0</v>
      </c>
      <c r="AB805" s="387">
        <v>0</v>
      </c>
      <c r="AC805" s="387">
        <v>40000000</v>
      </c>
      <c r="AD805" s="387">
        <v>0</v>
      </c>
      <c r="AE805" s="387">
        <v>40000000</v>
      </c>
      <c r="AF805" s="387">
        <v>0</v>
      </c>
      <c r="AG805" s="387">
        <v>0</v>
      </c>
      <c r="AH805" s="387">
        <v>0</v>
      </c>
      <c r="AI805" s="387">
        <v>0</v>
      </c>
      <c r="AJ805" s="387">
        <v>40000000</v>
      </c>
      <c r="AK805" s="387">
        <v>0</v>
      </c>
      <c r="AL805" s="156"/>
      <c r="AM805" s="156">
        <f t="shared" si="424"/>
        <v>0</v>
      </c>
      <c r="AN805" s="156">
        <f t="shared" si="424"/>
        <v>0</v>
      </c>
      <c r="AO805" s="156">
        <f t="shared" si="424"/>
        <v>0</v>
      </c>
      <c r="AP805" s="156"/>
    </row>
    <row r="806" spans="1:48" x14ac:dyDescent="0.25">
      <c r="A806" s="14">
        <v>31301103</v>
      </c>
      <c r="B806" s="9" t="s">
        <v>1565</v>
      </c>
      <c r="C806" s="341"/>
      <c r="D806" s="10">
        <f>+D807</f>
        <v>0</v>
      </c>
      <c r="E806" s="10">
        <f t="shared" ref="E806:AO840" si="445">+E807</f>
        <v>150000000</v>
      </c>
      <c r="F806" s="10">
        <f t="shared" si="445"/>
        <v>0</v>
      </c>
      <c r="G806" s="10">
        <f t="shared" si="445"/>
        <v>0</v>
      </c>
      <c r="H806" s="10">
        <f t="shared" si="415"/>
        <v>150000000</v>
      </c>
      <c r="I806" s="10">
        <f t="shared" si="445"/>
        <v>0</v>
      </c>
      <c r="J806" s="10">
        <f t="shared" si="445"/>
        <v>0</v>
      </c>
      <c r="K806" s="10">
        <f t="shared" si="416"/>
        <v>150000000</v>
      </c>
      <c r="L806" s="10">
        <f t="shared" si="445"/>
        <v>0</v>
      </c>
      <c r="M806" s="10">
        <f t="shared" si="445"/>
        <v>0</v>
      </c>
      <c r="N806" s="10">
        <f t="shared" si="419"/>
        <v>0</v>
      </c>
      <c r="O806" s="10">
        <f t="shared" si="445"/>
        <v>0</v>
      </c>
      <c r="P806" s="10">
        <f t="shared" si="445"/>
        <v>0</v>
      </c>
      <c r="Q806" s="10">
        <f t="shared" si="445"/>
        <v>0</v>
      </c>
      <c r="R806" s="10">
        <f t="shared" si="417"/>
        <v>150000000</v>
      </c>
      <c r="S806" s="10">
        <f t="shared" si="445"/>
        <v>0</v>
      </c>
      <c r="T806" s="10">
        <f t="shared" si="445"/>
        <v>0</v>
      </c>
      <c r="U806" s="246">
        <v>3130410703</v>
      </c>
      <c r="V806" s="385" t="s">
        <v>1610</v>
      </c>
      <c r="W806" s="387">
        <v>0</v>
      </c>
      <c r="X806" s="387">
        <v>201585950</v>
      </c>
      <c r="Y806" s="387">
        <v>0</v>
      </c>
      <c r="Z806" s="387">
        <v>0</v>
      </c>
      <c r="AA806" s="387">
        <v>0</v>
      </c>
      <c r="AB806" s="387">
        <v>0</v>
      </c>
      <c r="AC806" s="387">
        <v>201585950</v>
      </c>
      <c r="AD806" s="387">
        <v>6890400</v>
      </c>
      <c r="AE806" s="387">
        <v>194695550</v>
      </c>
      <c r="AF806" s="387">
        <v>2714400</v>
      </c>
      <c r="AG806" s="387">
        <v>4176000</v>
      </c>
      <c r="AH806" s="387">
        <v>9443200</v>
      </c>
      <c r="AI806" s="387">
        <v>2552800</v>
      </c>
      <c r="AJ806" s="387">
        <v>192142750</v>
      </c>
      <c r="AK806" s="387">
        <v>0</v>
      </c>
      <c r="AL806" s="10"/>
      <c r="AM806" s="10">
        <f t="shared" si="425"/>
        <v>0</v>
      </c>
      <c r="AN806" s="10">
        <f t="shared" si="425"/>
        <v>0</v>
      </c>
      <c r="AO806" s="10">
        <f t="shared" si="425"/>
        <v>0</v>
      </c>
      <c r="AP806" s="10"/>
      <c r="AQ806" s="275"/>
      <c r="AR806" s="275"/>
      <c r="AS806" s="275"/>
      <c r="AT806" s="275"/>
      <c r="AU806" s="275"/>
      <c r="AV806" s="275"/>
    </row>
    <row r="807" spans="1:48" x14ac:dyDescent="0.25">
      <c r="A807" s="183">
        <v>3130110303</v>
      </c>
      <c r="B807" s="184" t="s">
        <v>1566</v>
      </c>
      <c r="C807" s="145"/>
      <c r="D807" s="145"/>
      <c r="E807" s="145">
        <v>150000000</v>
      </c>
      <c r="F807" s="145"/>
      <c r="G807" s="145"/>
      <c r="H807" s="144">
        <f t="shared" si="415"/>
        <v>150000000</v>
      </c>
      <c r="I807" s="145">
        <v>0</v>
      </c>
      <c r="J807" s="145">
        <v>0</v>
      </c>
      <c r="K807" s="145">
        <f t="shared" si="416"/>
        <v>150000000</v>
      </c>
      <c r="L807" s="145">
        <v>0</v>
      </c>
      <c r="M807" s="145">
        <v>0</v>
      </c>
      <c r="N807" s="145">
        <f t="shared" si="419"/>
        <v>0</v>
      </c>
      <c r="O807" s="182">
        <v>0</v>
      </c>
      <c r="P807" s="145">
        <v>0</v>
      </c>
      <c r="Q807" s="145">
        <f t="shared" si="420"/>
        <v>0</v>
      </c>
      <c r="R807" s="145">
        <f t="shared" si="417"/>
        <v>150000000</v>
      </c>
      <c r="S807" s="145">
        <f t="shared" si="418"/>
        <v>0</v>
      </c>
      <c r="T807" s="275"/>
      <c r="U807" s="246">
        <v>31304108</v>
      </c>
      <c r="V807" s="385" t="s">
        <v>1611</v>
      </c>
      <c r="W807" s="387">
        <v>0</v>
      </c>
      <c r="X807" s="387">
        <v>31228527</v>
      </c>
      <c r="Y807" s="387">
        <v>0</v>
      </c>
      <c r="Z807" s="387">
        <v>0</v>
      </c>
      <c r="AA807" s="387">
        <v>0</v>
      </c>
      <c r="AB807" s="387">
        <v>0</v>
      </c>
      <c r="AC807" s="387">
        <v>31228527</v>
      </c>
      <c r="AD807" s="387">
        <v>0</v>
      </c>
      <c r="AE807" s="387">
        <v>31228527</v>
      </c>
      <c r="AF807" s="387">
        <v>0</v>
      </c>
      <c r="AG807" s="387">
        <v>0</v>
      </c>
      <c r="AH807" s="387">
        <v>0</v>
      </c>
      <c r="AI807" s="387">
        <v>0</v>
      </c>
      <c r="AJ807" s="387">
        <v>31228527</v>
      </c>
      <c r="AK807" s="387">
        <v>0</v>
      </c>
      <c r="AL807" s="278"/>
      <c r="AM807" s="145"/>
      <c r="AN807" s="145"/>
      <c r="AO807" s="145"/>
      <c r="AP807" s="145"/>
      <c r="AQ807" s="275"/>
      <c r="AR807" s="275"/>
      <c r="AS807" s="275"/>
      <c r="AT807" s="275"/>
      <c r="AU807" s="275"/>
    </row>
    <row r="808" spans="1:48" x14ac:dyDescent="0.25">
      <c r="A808" s="14">
        <v>31301104</v>
      </c>
      <c r="B808" s="9" t="s">
        <v>646</v>
      </c>
      <c r="C808" s="341"/>
      <c r="D808" s="10">
        <f>+D809+D810+D811</f>
        <v>0</v>
      </c>
      <c r="E808" s="10">
        <f t="shared" ref="E808:AO842" si="446">+E809+E810+E811</f>
        <v>99659300</v>
      </c>
      <c r="F808" s="10">
        <f t="shared" si="446"/>
        <v>0</v>
      </c>
      <c r="G808" s="10">
        <f t="shared" si="446"/>
        <v>0</v>
      </c>
      <c r="H808" s="10">
        <f t="shared" si="415"/>
        <v>99659300</v>
      </c>
      <c r="I808" s="10">
        <f t="shared" si="446"/>
        <v>12470000</v>
      </c>
      <c r="J808" s="10">
        <f t="shared" si="446"/>
        <v>12470000</v>
      </c>
      <c r="K808" s="10">
        <f t="shared" si="416"/>
        <v>87189300</v>
      </c>
      <c r="L808" s="10">
        <f t="shared" si="446"/>
        <v>9860000</v>
      </c>
      <c r="M808" s="10">
        <f t="shared" si="446"/>
        <v>9860000</v>
      </c>
      <c r="N808" s="10">
        <f t="shared" si="419"/>
        <v>2610000</v>
      </c>
      <c r="O808" s="10">
        <f t="shared" si="446"/>
        <v>12470000</v>
      </c>
      <c r="P808" s="10">
        <f t="shared" si="446"/>
        <v>12470000</v>
      </c>
      <c r="Q808" s="10">
        <f t="shared" si="446"/>
        <v>0</v>
      </c>
      <c r="R808" s="10">
        <f t="shared" si="417"/>
        <v>87189300</v>
      </c>
      <c r="S808" s="10">
        <f t="shared" si="446"/>
        <v>9860000</v>
      </c>
      <c r="T808" s="10">
        <f t="shared" si="446"/>
        <v>0</v>
      </c>
      <c r="U808" s="246">
        <v>3130410801</v>
      </c>
      <c r="V808" s="385" t="s">
        <v>1612</v>
      </c>
      <c r="W808" s="387">
        <v>0</v>
      </c>
      <c r="X808" s="387">
        <v>10000000</v>
      </c>
      <c r="Y808" s="387">
        <v>0</v>
      </c>
      <c r="Z808" s="387">
        <v>0</v>
      </c>
      <c r="AA808" s="387">
        <v>0</v>
      </c>
      <c r="AB808" s="387">
        <v>0</v>
      </c>
      <c r="AC808" s="387">
        <v>10000000</v>
      </c>
      <c r="AD808" s="387">
        <v>0</v>
      </c>
      <c r="AE808" s="387">
        <v>10000000</v>
      </c>
      <c r="AF808" s="387">
        <v>0</v>
      </c>
      <c r="AG808" s="387">
        <v>0</v>
      </c>
      <c r="AH808" s="387">
        <v>0</v>
      </c>
      <c r="AI808" s="387">
        <v>0</v>
      </c>
      <c r="AJ808" s="387">
        <v>10000000</v>
      </c>
      <c r="AK808" s="387">
        <v>0</v>
      </c>
      <c r="AL808" s="278"/>
      <c r="AM808" s="145"/>
      <c r="AN808" s="145"/>
      <c r="AO808" s="145"/>
      <c r="AP808" s="145"/>
      <c r="AQ808" s="275"/>
      <c r="AR808" s="275"/>
      <c r="AS808" s="275"/>
      <c r="AT808" s="275"/>
      <c r="AU808" s="275"/>
    </row>
    <row r="809" spans="1:48" x14ac:dyDescent="0.25">
      <c r="A809" s="183">
        <v>3130110401</v>
      </c>
      <c r="B809" s="184" t="s">
        <v>1567</v>
      </c>
      <c r="C809" s="145"/>
      <c r="D809" s="145"/>
      <c r="E809" s="145">
        <v>40000000</v>
      </c>
      <c r="F809" s="145"/>
      <c r="G809" s="145"/>
      <c r="H809" s="144">
        <f t="shared" si="415"/>
        <v>40000000</v>
      </c>
      <c r="I809" s="145">
        <v>0</v>
      </c>
      <c r="J809" s="145">
        <v>0</v>
      </c>
      <c r="K809" s="145">
        <f t="shared" si="416"/>
        <v>40000000</v>
      </c>
      <c r="L809" s="145">
        <v>0</v>
      </c>
      <c r="M809" s="145">
        <v>0</v>
      </c>
      <c r="N809" s="145">
        <f t="shared" si="419"/>
        <v>0</v>
      </c>
      <c r="O809" s="182">
        <v>0</v>
      </c>
      <c r="P809" s="145">
        <v>0</v>
      </c>
      <c r="Q809" s="145">
        <f t="shared" si="420"/>
        <v>0</v>
      </c>
      <c r="R809" s="145">
        <f t="shared" si="417"/>
        <v>40000000</v>
      </c>
      <c r="S809" s="145">
        <f t="shared" si="418"/>
        <v>0</v>
      </c>
      <c r="T809" s="275"/>
      <c r="U809" s="246">
        <v>3130410802</v>
      </c>
      <c r="V809" s="385" t="s">
        <v>1613</v>
      </c>
      <c r="W809" s="387">
        <v>0</v>
      </c>
      <c r="X809" s="387">
        <v>4732727</v>
      </c>
      <c r="Y809" s="387">
        <v>0</v>
      </c>
      <c r="Z809" s="387">
        <v>0</v>
      </c>
      <c r="AA809" s="387">
        <v>0</v>
      </c>
      <c r="AB809" s="387">
        <v>0</v>
      </c>
      <c r="AC809" s="387">
        <v>4732727</v>
      </c>
      <c r="AD809" s="387">
        <v>0</v>
      </c>
      <c r="AE809" s="387">
        <v>4732727</v>
      </c>
      <c r="AF809" s="387">
        <v>0</v>
      </c>
      <c r="AG809" s="387">
        <v>0</v>
      </c>
      <c r="AH809" s="387">
        <v>0</v>
      </c>
      <c r="AI809" s="387">
        <v>0</v>
      </c>
      <c r="AJ809" s="387">
        <v>4732727</v>
      </c>
      <c r="AK809" s="387">
        <v>0</v>
      </c>
      <c r="AL809" s="156"/>
      <c r="AM809" s="156">
        <f t="shared" si="426"/>
        <v>0</v>
      </c>
      <c r="AN809" s="156">
        <f t="shared" si="426"/>
        <v>0</v>
      </c>
      <c r="AO809" s="156">
        <f t="shared" si="426"/>
        <v>0</v>
      </c>
      <c r="AP809" s="156"/>
      <c r="AQ809" s="275"/>
      <c r="AR809" s="275"/>
      <c r="AS809" s="275"/>
      <c r="AT809" s="275"/>
      <c r="AU809" s="275"/>
    </row>
    <row r="810" spans="1:48" s="47" customFormat="1" x14ac:dyDescent="0.25">
      <c r="A810" s="44">
        <v>3130110402</v>
      </c>
      <c r="B810" s="184" t="s">
        <v>1568</v>
      </c>
      <c r="C810" s="145"/>
      <c r="D810" s="145"/>
      <c r="E810" s="145">
        <v>30000000</v>
      </c>
      <c r="F810" s="145"/>
      <c r="G810" s="145"/>
      <c r="H810" s="144">
        <f t="shared" si="415"/>
        <v>30000000</v>
      </c>
      <c r="I810" s="145">
        <v>0</v>
      </c>
      <c r="J810" s="145">
        <v>0</v>
      </c>
      <c r="K810" s="145">
        <f t="shared" si="416"/>
        <v>30000000</v>
      </c>
      <c r="L810" s="145">
        <v>0</v>
      </c>
      <c r="M810" s="145">
        <v>0</v>
      </c>
      <c r="N810" s="145">
        <f t="shared" si="419"/>
        <v>0</v>
      </c>
      <c r="O810" s="182">
        <v>0</v>
      </c>
      <c r="P810" s="145">
        <v>0</v>
      </c>
      <c r="Q810" s="145">
        <f t="shared" si="420"/>
        <v>0</v>
      </c>
      <c r="R810" s="145">
        <f t="shared" si="417"/>
        <v>30000000</v>
      </c>
      <c r="S810" s="145">
        <f t="shared" si="418"/>
        <v>0</v>
      </c>
      <c r="T810" s="275"/>
      <c r="U810" s="246">
        <v>3130410803</v>
      </c>
      <c r="V810" s="385" t="s">
        <v>1614</v>
      </c>
      <c r="W810" s="387">
        <v>0</v>
      </c>
      <c r="X810" s="387">
        <v>16495800</v>
      </c>
      <c r="Y810" s="387">
        <v>0</v>
      </c>
      <c r="Z810" s="387">
        <v>0</v>
      </c>
      <c r="AA810" s="387">
        <v>0</v>
      </c>
      <c r="AB810" s="387">
        <v>0</v>
      </c>
      <c r="AC810" s="387">
        <v>16495800</v>
      </c>
      <c r="AD810" s="387">
        <v>0</v>
      </c>
      <c r="AE810" s="387">
        <v>16495800</v>
      </c>
      <c r="AF810" s="387">
        <v>0</v>
      </c>
      <c r="AG810" s="387">
        <v>0</v>
      </c>
      <c r="AH810" s="387">
        <v>0</v>
      </c>
      <c r="AI810" s="387">
        <v>0</v>
      </c>
      <c r="AJ810" s="387">
        <v>16495800</v>
      </c>
      <c r="AK810" s="387">
        <v>0</v>
      </c>
      <c r="AL810" s="10"/>
      <c r="AM810" s="10">
        <f t="shared" si="427"/>
        <v>0</v>
      </c>
      <c r="AN810" s="10">
        <f t="shared" si="427"/>
        <v>0</v>
      </c>
      <c r="AO810" s="10">
        <f t="shared" si="427"/>
        <v>0</v>
      </c>
      <c r="AP810" s="10"/>
      <c r="AQ810" s="275"/>
      <c r="AR810" s="281"/>
      <c r="AS810" s="281"/>
      <c r="AT810" s="281"/>
      <c r="AU810" s="275"/>
      <c r="AV810"/>
    </row>
    <row r="811" spans="1:48" s="47" customFormat="1" x14ac:dyDescent="0.25">
      <c r="A811" s="183">
        <v>3130110403</v>
      </c>
      <c r="B811" s="184" t="s">
        <v>1569</v>
      </c>
      <c r="C811" s="145"/>
      <c r="D811" s="145"/>
      <c r="E811" s="145">
        <v>29659300</v>
      </c>
      <c r="F811" s="145"/>
      <c r="G811" s="145"/>
      <c r="H811" s="144">
        <f t="shared" si="415"/>
        <v>29659300</v>
      </c>
      <c r="I811" s="145">
        <v>12470000</v>
      </c>
      <c r="J811" s="145">
        <v>12470000</v>
      </c>
      <c r="K811" s="145">
        <f t="shared" si="416"/>
        <v>17189300</v>
      </c>
      <c r="L811" s="145">
        <v>9860000</v>
      </c>
      <c r="M811" s="145">
        <v>9860000</v>
      </c>
      <c r="N811" s="145">
        <f t="shared" si="419"/>
        <v>2610000</v>
      </c>
      <c r="O811" s="145">
        <v>12470000</v>
      </c>
      <c r="P811" s="145">
        <v>12470000</v>
      </c>
      <c r="Q811" s="145">
        <f t="shared" si="420"/>
        <v>0</v>
      </c>
      <c r="R811" s="145">
        <f t="shared" si="417"/>
        <v>17189300</v>
      </c>
      <c r="S811" s="145">
        <f t="shared" si="418"/>
        <v>9860000</v>
      </c>
      <c r="T811" s="275"/>
      <c r="U811" s="246">
        <v>31304109</v>
      </c>
      <c r="V811" s="385" t="s">
        <v>675</v>
      </c>
      <c r="W811" s="387">
        <v>0</v>
      </c>
      <c r="X811" s="387">
        <v>16936311</v>
      </c>
      <c r="Y811" s="387">
        <v>0</v>
      </c>
      <c r="Z811" s="387">
        <v>0</v>
      </c>
      <c r="AA811" s="387">
        <v>0</v>
      </c>
      <c r="AB811" s="387">
        <v>0</v>
      </c>
      <c r="AC811" s="387">
        <v>16936311</v>
      </c>
      <c r="AD811" s="387">
        <v>0</v>
      </c>
      <c r="AE811" s="387">
        <v>16936311</v>
      </c>
      <c r="AF811" s="387">
        <v>0</v>
      </c>
      <c r="AG811" s="387">
        <v>0</v>
      </c>
      <c r="AH811" s="387">
        <v>0</v>
      </c>
      <c r="AI811" s="387">
        <v>0</v>
      </c>
      <c r="AJ811" s="387">
        <v>16936311</v>
      </c>
      <c r="AK811" s="387">
        <v>0</v>
      </c>
      <c r="AL811" s="278"/>
      <c r="AM811" s="145"/>
      <c r="AN811" s="145"/>
      <c r="AO811" s="145"/>
      <c r="AP811" s="145"/>
      <c r="AQ811" s="275"/>
      <c r="AR811" s="281"/>
      <c r="AS811" s="281"/>
      <c r="AT811" s="281"/>
      <c r="AU811" s="275"/>
    </row>
    <row r="812" spans="1:48" x14ac:dyDescent="0.25">
      <c r="A812" s="14">
        <v>31301105</v>
      </c>
      <c r="B812" s="9" t="s">
        <v>642</v>
      </c>
      <c r="C812" s="341"/>
      <c r="D812" s="10">
        <f>+D813+D814</f>
        <v>0</v>
      </c>
      <c r="E812" s="10">
        <f t="shared" ref="E812:AO846" si="447">+E813+E814</f>
        <v>162000000</v>
      </c>
      <c r="F812" s="10">
        <f t="shared" si="447"/>
        <v>0</v>
      </c>
      <c r="G812" s="10">
        <f t="shared" si="447"/>
        <v>0</v>
      </c>
      <c r="H812" s="10">
        <f t="shared" si="415"/>
        <v>162000000</v>
      </c>
      <c r="I812" s="10">
        <f t="shared" si="447"/>
        <v>0</v>
      </c>
      <c r="J812" s="10">
        <f t="shared" si="447"/>
        <v>0</v>
      </c>
      <c r="K812" s="10">
        <f t="shared" si="416"/>
        <v>162000000</v>
      </c>
      <c r="L812" s="10">
        <f t="shared" si="447"/>
        <v>0</v>
      </c>
      <c r="M812" s="10">
        <f t="shared" si="447"/>
        <v>0</v>
      </c>
      <c r="N812" s="10">
        <f t="shared" si="419"/>
        <v>0</v>
      </c>
      <c r="O812" s="10">
        <f t="shared" si="447"/>
        <v>0</v>
      </c>
      <c r="P812" s="10">
        <f t="shared" si="447"/>
        <v>0</v>
      </c>
      <c r="Q812" s="10">
        <f t="shared" si="447"/>
        <v>0</v>
      </c>
      <c r="R812" s="10">
        <f t="shared" si="417"/>
        <v>162000000</v>
      </c>
      <c r="S812" s="10">
        <f t="shared" si="447"/>
        <v>0</v>
      </c>
      <c r="T812" s="10">
        <f t="shared" si="447"/>
        <v>0</v>
      </c>
      <c r="U812" s="246">
        <v>3130410901</v>
      </c>
      <c r="V812" s="385" t="s">
        <v>1615</v>
      </c>
      <c r="W812" s="387">
        <v>0</v>
      </c>
      <c r="X812" s="387">
        <v>16936311</v>
      </c>
      <c r="Y812" s="387">
        <v>0</v>
      </c>
      <c r="Z812" s="387">
        <v>0</v>
      </c>
      <c r="AA812" s="387">
        <v>0</v>
      </c>
      <c r="AB812" s="387">
        <v>0</v>
      </c>
      <c r="AC812" s="387">
        <v>16936311</v>
      </c>
      <c r="AD812" s="387">
        <v>0</v>
      </c>
      <c r="AE812" s="387">
        <v>16936311</v>
      </c>
      <c r="AF812" s="387">
        <v>0</v>
      </c>
      <c r="AG812" s="387">
        <v>0</v>
      </c>
      <c r="AH812" s="387">
        <v>0</v>
      </c>
      <c r="AI812" s="387">
        <v>0</v>
      </c>
      <c r="AJ812" s="387">
        <v>16936311</v>
      </c>
      <c r="AK812" s="387">
        <v>0</v>
      </c>
      <c r="AL812" s="278"/>
      <c r="AM812" s="145"/>
      <c r="AN812" s="145"/>
      <c r="AO812" s="145"/>
      <c r="AP812" s="145"/>
      <c r="AQ812" s="275"/>
      <c r="AR812" s="281"/>
      <c r="AS812" s="281"/>
      <c r="AT812" s="281"/>
      <c r="AU812" s="275"/>
      <c r="AV812" s="47"/>
    </row>
    <row r="813" spans="1:48" x14ac:dyDescent="0.25">
      <c r="A813" s="183">
        <v>3130110501</v>
      </c>
      <c r="B813" s="184" t="s">
        <v>1570</v>
      </c>
      <c r="C813" s="145"/>
      <c r="D813" s="145"/>
      <c r="E813" s="145">
        <v>150000000</v>
      </c>
      <c r="F813" s="145"/>
      <c r="G813" s="145"/>
      <c r="H813" s="144">
        <f t="shared" si="415"/>
        <v>150000000</v>
      </c>
      <c r="I813" s="145">
        <v>0</v>
      </c>
      <c r="J813" s="145">
        <v>0</v>
      </c>
      <c r="K813" s="145">
        <f t="shared" si="416"/>
        <v>150000000</v>
      </c>
      <c r="L813" s="145">
        <v>0</v>
      </c>
      <c r="M813" s="145">
        <v>0</v>
      </c>
      <c r="N813" s="145">
        <f t="shared" si="419"/>
        <v>0</v>
      </c>
      <c r="O813" s="182">
        <v>0</v>
      </c>
      <c r="P813" s="145">
        <v>0</v>
      </c>
      <c r="Q813" s="145">
        <f t="shared" si="420"/>
        <v>0</v>
      </c>
      <c r="R813" s="145">
        <f t="shared" si="417"/>
        <v>150000000</v>
      </c>
      <c r="S813" s="145">
        <f t="shared" si="418"/>
        <v>0</v>
      </c>
      <c r="T813" s="275"/>
      <c r="U813" s="246">
        <v>3130410902</v>
      </c>
      <c r="V813" s="385" t="s">
        <v>1616</v>
      </c>
      <c r="W813" s="387">
        <v>0</v>
      </c>
      <c r="X813" s="387">
        <v>28014212</v>
      </c>
      <c r="Y813" s="387">
        <v>12171864</v>
      </c>
      <c r="Z813" s="387">
        <v>0</v>
      </c>
      <c r="AA813" s="387">
        <v>0</v>
      </c>
      <c r="AB813" s="387">
        <v>0</v>
      </c>
      <c r="AC813" s="387">
        <v>15842348</v>
      </c>
      <c r="AD813" s="387">
        <v>0</v>
      </c>
      <c r="AE813" s="387">
        <v>15842348</v>
      </c>
      <c r="AF813" s="387">
        <v>0</v>
      </c>
      <c r="AG813" s="387">
        <v>0</v>
      </c>
      <c r="AH813" s="387">
        <v>0</v>
      </c>
      <c r="AI813" s="387">
        <v>0</v>
      </c>
      <c r="AJ813" s="387">
        <v>15842348</v>
      </c>
      <c r="AK813" s="387">
        <v>0</v>
      </c>
      <c r="AL813" s="156"/>
      <c r="AM813" s="156">
        <f t="shared" si="430"/>
        <v>0</v>
      </c>
      <c r="AN813" s="156">
        <f t="shared" si="430"/>
        <v>0</v>
      </c>
      <c r="AO813" s="156">
        <f t="shared" si="430"/>
        <v>0</v>
      </c>
      <c r="AP813" s="156"/>
      <c r="AQ813" s="275"/>
      <c r="AR813" s="275"/>
      <c r="AS813" s="275"/>
      <c r="AT813" s="275"/>
      <c r="AU813" s="275"/>
    </row>
    <row r="814" spans="1:48" x14ac:dyDescent="0.25">
      <c r="A814" s="183">
        <v>3130110503</v>
      </c>
      <c r="B814" s="184" t="s">
        <v>1571</v>
      </c>
      <c r="C814" s="145"/>
      <c r="D814" s="145"/>
      <c r="E814" s="145">
        <v>12000000</v>
      </c>
      <c r="F814" s="145"/>
      <c r="G814" s="145"/>
      <c r="H814" s="144">
        <f t="shared" si="415"/>
        <v>12000000</v>
      </c>
      <c r="I814" s="145">
        <v>0</v>
      </c>
      <c r="J814" s="145">
        <v>0</v>
      </c>
      <c r="K814" s="145">
        <f t="shared" si="416"/>
        <v>12000000</v>
      </c>
      <c r="L814" s="145">
        <v>0</v>
      </c>
      <c r="M814" s="145">
        <v>0</v>
      </c>
      <c r="N814" s="145">
        <f t="shared" si="419"/>
        <v>0</v>
      </c>
      <c r="O814" s="182">
        <v>0</v>
      </c>
      <c r="P814" s="145">
        <v>0</v>
      </c>
      <c r="Q814" s="145">
        <f t="shared" si="420"/>
        <v>0</v>
      </c>
      <c r="R814" s="145">
        <f t="shared" si="417"/>
        <v>12000000</v>
      </c>
      <c r="S814" s="145">
        <f t="shared" si="418"/>
        <v>0</v>
      </c>
      <c r="T814" s="275"/>
      <c r="U814" s="246">
        <v>3130410903</v>
      </c>
      <c r="V814" s="385" t="s">
        <v>1617</v>
      </c>
      <c r="W814" s="387">
        <v>0</v>
      </c>
      <c r="X814" s="387">
        <v>5014212</v>
      </c>
      <c r="Y814" s="387">
        <v>0</v>
      </c>
      <c r="Z814" s="387">
        <v>0</v>
      </c>
      <c r="AA814" s="387">
        <v>0</v>
      </c>
      <c r="AB814" s="387">
        <v>0</v>
      </c>
      <c r="AC814" s="387">
        <v>5014212</v>
      </c>
      <c r="AD814" s="387">
        <v>0</v>
      </c>
      <c r="AE814" s="387">
        <v>5014212</v>
      </c>
      <c r="AF814" s="387">
        <v>0</v>
      </c>
      <c r="AG814" s="387">
        <v>0</v>
      </c>
      <c r="AH814" s="387">
        <v>0</v>
      </c>
      <c r="AI814" s="387">
        <v>0</v>
      </c>
      <c r="AJ814" s="387">
        <v>5014212</v>
      </c>
      <c r="AK814" s="387">
        <v>0</v>
      </c>
      <c r="AL814" s="156"/>
      <c r="AM814" s="156"/>
      <c r="AN814" s="156"/>
      <c r="AO814" s="156"/>
      <c r="AP814" s="156"/>
      <c r="AQ814" s="281"/>
      <c r="AR814" s="275"/>
      <c r="AS814" s="275"/>
      <c r="AT814" s="275"/>
      <c r="AU814" s="275"/>
    </row>
    <row r="815" spans="1:48" x14ac:dyDescent="0.25">
      <c r="A815" s="249">
        <v>31302</v>
      </c>
      <c r="B815" s="250" t="s">
        <v>1572</v>
      </c>
      <c r="C815" s="156"/>
      <c r="D815" s="156">
        <f>+D816</f>
        <v>0</v>
      </c>
      <c r="E815" s="156">
        <f t="shared" ref="E815:AO849" si="448">+E816</f>
        <v>401559266.03999996</v>
      </c>
      <c r="F815" s="156">
        <f t="shared" si="448"/>
        <v>0</v>
      </c>
      <c r="G815" s="156">
        <f t="shared" si="448"/>
        <v>0</v>
      </c>
      <c r="H815" s="156">
        <f t="shared" si="415"/>
        <v>401559266.03999996</v>
      </c>
      <c r="I815" s="156">
        <f t="shared" si="448"/>
        <v>1643747</v>
      </c>
      <c r="J815" s="156">
        <f t="shared" si="448"/>
        <v>1643747</v>
      </c>
      <c r="K815" s="156">
        <f t="shared" si="416"/>
        <v>399915519.03999996</v>
      </c>
      <c r="L815" s="156">
        <f t="shared" si="448"/>
        <v>1643747</v>
      </c>
      <c r="M815" s="156">
        <f t="shared" si="448"/>
        <v>1643747</v>
      </c>
      <c r="N815" s="156">
        <f t="shared" si="419"/>
        <v>0</v>
      </c>
      <c r="O815" s="156">
        <f t="shared" si="448"/>
        <v>1643747</v>
      </c>
      <c r="P815" s="156">
        <f t="shared" si="448"/>
        <v>1643747</v>
      </c>
      <c r="Q815" s="156">
        <f t="shared" si="448"/>
        <v>0</v>
      </c>
      <c r="R815" s="156">
        <f t="shared" si="417"/>
        <v>399915519.03999996</v>
      </c>
      <c r="S815" s="156">
        <f t="shared" si="448"/>
        <v>1643747</v>
      </c>
      <c r="T815" s="156">
        <f t="shared" si="448"/>
        <v>0</v>
      </c>
      <c r="U815" s="246">
        <v>31304110</v>
      </c>
      <c r="V815" s="385" t="s">
        <v>1618</v>
      </c>
      <c r="W815" s="387">
        <v>0</v>
      </c>
      <c r="X815" s="387">
        <v>3000000</v>
      </c>
      <c r="Y815" s="387">
        <v>0</v>
      </c>
      <c r="Z815" s="387">
        <v>0</v>
      </c>
      <c r="AA815" s="387">
        <v>0</v>
      </c>
      <c r="AB815" s="387">
        <v>0</v>
      </c>
      <c r="AC815" s="387">
        <v>3000000</v>
      </c>
      <c r="AD815" s="387">
        <v>0</v>
      </c>
      <c r="AE815" s="387">
        <v>3000000</v>
      </c>
      <c r="AF815" s="387">
        <v>0</v>
      </c>
      <c r="AG815" s="387">
        <v>0</v>
      </c>
      <c r="AH815" s="387">
        <v>0</v>
      </c>
      <c r="AI815" s="387">
        <v>0</v>
      </c>
      <c r="AJ815" s="387">
        <v>3000000</v>
      </c>
      <c r="AK815" s="387">
        <v>0</v>
      </c>
      <c r="AL815" s="156"/>
      <c r="AM815" s="156"/>
      <c r="AN815" s="156"/>
      <c r="AO815" s="156"/>
      <c r="AP815" s="156"/>
      <c r="AQ815" s="281"/>
      <c r="AR815" s="275"/>
      <c r="AS815" s="275"/>
      <c r="AT815" s="275"/>
      <c r="AU815" s="275"/>
    </row>
    <row r="816" spans="1:48" x14ac:dyDescent="0.25">
      <c r="A816" s="249">
        <v>313021</v>
      </c>
      <c r="B816" s="250" t="s">
        <v>1573</v>
      </c>
      <c r="C816" s="156"/>
      <c r="D816" s="156">
        <f>+D817+D821</f>
        <v>0</v>
      </c>
      <c r="E816" s="156">
        <f t="shared" ref="E816:AO850" si="449">+E817+E821</f>
        <v>401559266.03999996</v>
      </c>
      <c r="F816" s="156">
        <f t="shared" si="449"/>
        <v>0</v>
      </c>
      <c r="G816" s="156">
        <f t="shared" si="449"/>
        <v>0</v>
      </c>
      <c r="H816" s="156">
        <f t="shared" si="415"/>
        <v>401559266.03999996</v>
      </c>
      <c r="I816" s="156">
        <f t="shared" si="449"/>
        <v>1643747</v>
      </c>
      <c r="J816" s="156">
        <f t="shared" si="449"/>
        <v>1643747</v>
      </c>
      <c r="K816" s="156">
        <f t="shared" si="416"/>
        <v>399915519.03999996</v>
      </c>
      <c r="L816" s="156">
        <f t="shared" si="449"/>
        <v>1643747</v>
      </c>
      <c r="M816" s="156">
        <f t="shared" si="449"/>
        <v>1643747</v>
      </c>
      <c r="N816" s="156">
        <f t="shared" si="419"/>
        <v>0</v>
      </c>
      <c r="O816" s="156">
        <f t="shared" si="449"/>
        <v>1643747</v>
      </c>
      <c r="P816" s="156">
        <f t="shared" si="449"/>
        <v>1643747</v>
      </c>
      <c r="Q816" s="156">
        <f t="shared" si="449"/>
        <v>0</v>
      </c>
      <c r="R816" s="156">
        <f t="shared" si="417"/>
        <v>399915519.03999996</v>
      </c>
      <c r="S816" s="156">
        <f t="shared" si="449"/>
        <v>1643747</v>
      </c>
      <c r="T816" s="156">
        <f t="shared" si="449"/>
        <v>0</v>
      </c>
      <c r="U816" s="246">
        <v>3130411002</v>
      </c>
      <c r="V816" s="385" t="s">
        <v>1619</v>
      </c>
      <c r="W816" s="387">
        <v>0</v>
      </c>
      <c r="X816" s="387">
        <v>20000000</v>
      </c>
      <c r="Y816" s="387">
        <v>12171864</v>
      </c>
      <c r="Z816" s="387">
        <v>0</v>
      </c>
      <c r="AA816" s="387">
        <v>0</v>
      </c>
      <c r="AB816" s="387">
        <v>0</v>
      </c>
      <c r="AC816" s="387">
        <v>7828136</v>
      </c>
      <c r="AD816" s="387">
        <v>0</v>
      </c>
      <c r="AE816" s="387">
        <v>7828136</v>
      </c>
      <c r="AF816" s="387">
        <v>0</v>
      </c>
      <c r="AG816" s="387">
        <v>0</v>
      </c>
      <c r="AH816" s="387">
        <v>0</v>
      </c>
      <c r="AI816" s="387">
        <v>0</v>
      </c>
      <c r="AJ816" s="387">
        <v>7828136</v>
      </c>
      <c r="AK816" s="387">
        <v>0</v>
      </c>
      <c r="AL816" s="278"/>
      <c r="AM816" s="145"/>
      <c r="AN816" s="145"/>
      <c r="AO816" s="145"/>
      <c r="AP816" s="145"/>
      <c r="AQ816" s="281"/>
      <c r="AR816" s="275"/>
      <c r="AS816" s="275"/>
      <c r="AT816" s="275"/>
      <c r="AU816" s="275"/>
    </row>
    <row r="817" spans="1:47" x14ac:dyDescent="0.25">
      <c r="A817" s="14">
        <v>31302101</v>
      </c>
      <c r="B817" s="9" t="s">
        <v>1574</v>
      </c>
      <c r="C817" s="341"/>
      <c r="D817" s="10">
        <f>+D818+D819+D820</f>
        <v>0</v>
      </c>
      <c r="E817" s="10">
        <f t="shared" ref="E817:AO851" si="450">+E818+E819+E820</f>
        <v>391559266.03999996</v>
      </c>
      <c r="F817" s="10">
        <f t="shared" si="450"/>
        <v>0</v>
      </c>
      <c r="G817" s="10">
        <f t="shared" si="450"/>
        <v>0</v>
      </c>
      <c r="H817" s="10">
        <f t="shared" si="415"/>
        <v>391559266.03999996</v>
      </c>
      <c r="I817" s="10">
        <f t="shared" si="450"/>
        <v>1643747</v>
      </c>
      <c r="J817" s="10">
        <f t="shared" si="450"/>
        <v>1643747</v>
      </c>
      <c r="K817" s="10">
        <f t="shared" si="416"/>
        <v>389915519.03999996</v>
      </c>
      <c r="L817" s="10">
        <f t="shared" si="450"/>
        <v>1643747</v>
      </c>
      <c r="M817" s="10">
        <f t="shared" si="450"/>
        <v>1643747</v>
      </c>
      <c r="N817" s="10">
        <f t="shared" si="419"/>
        <v>0</v>
      </c>
      <c r="O817" s="10">
        <f t="shared" si="450"/>
        <v>1643747</v>
      </c>
      <c r="P817" s="10">
        <f t="shared" si="450"/>
        <v>1643747</v>
      </c>
      <c r="Q817" s="10">
        <f t="shared" si="450"/>
        <v>0</v>
      </c>
      <c r="R817" s="10">
        <f t="shared" si="417"/>
        <v>389915519.03999996</v>
      </c>
      <c r="S817" s="10">
        <f t="shared" si="450"/>
        <v>1643747</v>
      </c>
      <c r="T817" s="10">
        <f t="shared" si="450"/>
        <v>0</v>
      </c>
      <c r="U817" s="246">
        <v>31304112</v>
      </c>
      <c r="V817" s="385" t="s">
        <v>1620</v>
      </c>
      <c r="W817" s="387">
        <v>0</v>
      </c>
      <c r="X817" s="387">
        <v>129537500</v>
      </c>
      <c r="Y817" s="387">
        <v>0</v>
      </c>
      <c r="Z817" s="387">
        <v>0</v>
      </c>
      <c r="AA817" s="387">
        <v>0</v>
      </c>
      <c r="AB817" s="387">
        <v>0</v>
      </c>
      <c r="AC817" s="387">
        <v>129537500</v>
      </c>
      <c r="AD817" s="387">
        <v>0</v>
      </c>
      <c r="AE817" s="387">
        <v>129537500</v>
      </c>
      <c r="AF817" s="387">
        <v>164375</v>
      </c>
      <c r="AG817" s="387">
        <v>0</v>
      </c>
      <c r="AH817" s="387">
        <v>6072660</v>
      </c>
      <c r="AI817" s="387">
        <v>6072660</v>
      </c>
      <c r="AJ817" s="387">
        <v>123464840</v>
      </c>
      <c r="AK817" s="387">
        <v>0</v>
      </c>
      <c r="AL817" s="156"/>
      <c r="AM817" s="156">
        <f t="shared" si="433"/>
        <v>0</v>
      </c>
      <c r="AN817" s="156">
        <f t="shared" si="433"/>
        <v>0</v>
      </c>
      <c r="AO817" s="156">
        <f t="shared" si="433"/>
        <v>0</v>
      </c>
      <c r="AP817" s="156"/>
      <c r="AQ817" s="275"/>
      <c r="AR817" s="275"/>
      <c r="AS817" s="275"/>
      <c r="AT817" s="275"/>
      <c r="AU817" s="275"/>
    </row>
    <row r="818" spans="1:47" x14ac:dyDescent="0.25">
      <c r="A818" s="183">
        <v>3130210101</v>
      </c>
      <c r="B818" s="184" t="s">
        <v>1575</v>
      </c>
      <c r="C818" s="145"/>
      <c r="D818" s="145"/>
      <c r="E818" s="145">
        <v>80000000</v>
      </c>
      <c r="F818" s="145"/>
      <c r="G818" s="145"/>
      <c r="H818" s="144">
        <f t="shared" si="415"/>
        <v>80000000</v>
      </c>
      <c r="I818" s="145">
        <v>0</v>
      </c>
      <c r="J818" s="145">
        <v>0</v>
      </c>
      <c r="K818" s="145">
        <f t="shared" si="416"/>
        <v>80000000</v>
      </c>
      <c r="L818" s="145">
        <v>0</v>
      </c>
      <c r="M818" s="145">
        <v>0</v>
      </c>
      <c r="N818" s="145">
        <f t="shared" si="419"/>
        <v>0</v>
      </c>
      <c r="O818" s="182">
        <v>0</v>
      </c>
      <c r="P818" s="145">
        <v>0</v>
      </c>
      <c r="Q818" s="145">
        <f t="shared" si="420"/>
        <v>0</v>
      </c>
      <c r="R818" s="145">
        <f t="shared" si="417"/>
        <v>80000000</v>
      </c>
      <c r="S818" s="145">
        <f t="shared" si="418"/>
        <v>0</v>
      </c>
      <c r="T818" s="275"/>
      <c r="U818" s="246">
        <v>3130411201</v>
      </c>
      <c r="V818" s="385" t="s">
        <v>1621</v>
      </c>
      <c r="W818" s="387">
        <v>0</v>
      </c>
      <c r="X818" s="387">
        <v>20000000</v>
      </c>
      <c r="Y818" s="387">
        <v>0</v>
      </c>
      <c r="Z818" s="387">
        <v>0</v>
      </c>
      <c r="AA818" s="387">
        <v>0</v>
      </c>
      <c r="AB818" s="387">
        <v>0</v>
      </c>
      <c r="AC818" s="387">
        <v>20000000</v>
      </c>
      <c r="AD818" s="387">
        <v>0</v>
      </c>
      <c r="AE818" s="387">
        <v>20000000</v>
      </c>
      <c r="AF818" s="387">
        <v>0</v>
      </c>
      <c r="AG818" s="387">
        <v>0</v>
      </c>
      <c r="AH818" s="387">
        <v>0</v>
      </c>
      <c r="AI818" s="387">
        <v>0</v>
      </c>
      <c r="AJ818" s="387">
        <v>20000000</v>
      </c>
      <c r="AK818" s="387">
        <v>0</v>
      </c>
      <c r="AL818" s="156"/>
      <c r="AM818" s="156">
        <f t="shared" si="434"/>
        <v>0</v>
      </c>
      <c r="AN818" s="156">
        <f t="shared" si="434"/>
        <v>0</v>
      </c>
      <c r="AO818" s="156">
        <f t="shared" si="434"/>
        <v>0</v>
      </c>
      <c r="AP818" s="156"/>
      <c r="AQ818" s="275"/>
      <c r="AR818" s="275"/>
      <c r="AS818" s="275"/>
      <c r="AT818" s="275"/>
      <c r="AU818" s="275"/>
    </row>
    <row r="819" spans="1:47" x14ac:dyDescent="0.25">
      <c r="A819" s="44">
        <v>3130210102</v>
      </c>
      <c r="B819" s="184" t="s">
        <v>1576</v>
      </c>
      <c r="C819" s="145"/>
      <c r="D819" s="145"/>
      <c r="E819" s="145">
        <v>150000000</v>
      </c>
      <c r="F819" s="145"/>
      <c r="G819" s="145"/>
      <c r="H819" s="144">
        <f t="shared" si="415"/>
        <v>150000000</v>
      </c>
      <c r="I819" s="145">
        <v>0</v>
      </c>
      <c r="J819" s="145">
        <v>0</v>
      </c>
      <c r="K819" s="145">
        <f t="shared" si="416"/>
        <v>150000000</v>
      </c>
      <c r="L819" s="145">
        <v>0</v>
      </c>
      <c r="M819" s="145">
        <v>0</v>
      </c>
      <c r="N819" s="145">
        <f t="shared" si="419"/>
        <v>0</v>
      </c>
      <c r="O819" s="182">
        <v>0</v>
      </c>
      <c r="P819" s="145">
        <v>0</v>
      </c>
      <c r="Q819" s="145">
        <f t="shared" si="420"/>
        <v>0</v>
      </c>
      <c r="R819" s="145">
        <f t="shared" si="417"/>
        <v>150000000</v>
      </c>
      <c r="S819" s="145">
        <f t="shared" si="418"/>
        <v>0</v>
      </c>
      <c r="T819" s="275"/>
      <c r="U819" s="246">
        <v>3130411202</v>
      </c>
      <c r="V819" s="385" t="s">
        <v>1622</v>
      </c>
      <c r="W819" s="387">
        <v>0</v>
      </c>
      <c r="X819" s="387">
        <v>25000000</v>
      </c>
      <c r="Y819" s="387">
        <v>0</v>
      </c>
      <c r="Z819" s="387">
        <v>0</v>
      </c>
      <c r="AA819" s="387">
        <v>0</v>
      </c>
      <c r="AB819" s="387">
        <v>0</v>
      </c>
      <c r="AC819" s="387">
        <v>25000000</v>
      </c>
      <c r="AD819" s="387">
        <v>0</v>
      </c>
      <c r="AE819" s="387">
        <v>25000000</v>
      </c>
      <c r="AF819" s="387">
        <v>0</v>
      </c>
      <c r="AG819" s="387">
        <v>0</v>
      </c>
      <c r="AH819" s="387">
        <v>0</v>
      </c>
      <c r="AI819" s="387">
        <v>0</v>
      </c>
      <c r="AJ819" s="387">
        <v>25000000</v>
      </c>
      <c r="AK819" s="387">
        <v>0</v>
      </c>
      <c r="AL819" s="10"/>
      <c r="AM819" s="10">
        <f t="shared" si="435"/>
        <v>0</v>
      </c>
      <c r="AN819" s="10">
        <f t="shared" si="435"/>
        <v>0</v>
      </c>
      <c r="AO819" s="10">
        <f t="shared" si="435"/>
        <v>0</v>
      </c>
      <c r="AP819" s="10"/>
      <c r="AQ819" s="275"/>
      <c r="AR819" s="275"/>
      <c r="AS819" s="275"/>
      <c r="AT819" s="275"/>
      <c r="AU819" s="275"/>
    </row>
    <row r="820" spans="1:47" x14ac:dyDescent="0.25">
      <c r="A820" s="183">
        <v>3130210103</v>
      </c>
      <c r="B820" s="184" t="s">
        <v>1577</v>
      </c>
      <c r="C820" s="145"/>
      <c r="D820" s="145"/>
      <c r="E820" s="145">
        <f>159428508+2130758.04</f>
        <v>161559266.03999999</v>
      </c>
      <c r="F820" s="145"/>
      <c r="G820" s="145"/>
      <c r="H820" s="144">
        <f t="shared" si="415"/>
        <v>161559266.03999999</v>
      </c>
      <c r="I820" s="145">
        <v>1643747</v>
      </c>
      <c r="J820" s="145">
        <v>1643747</v>
      </c>
      <c r="K820" s="145">
        <f t="shared" si="416"/>
        <v>159915519.03999999</v>
      </c>
      <c r="L820" s="145">
        <v>1643747</v>
      </c>
      <c r="M820" s="145">
        <v>1643747</v>
      </c>
      <c r="N820" s="145">
        <f t="shared" si="419"/>
        <v>0</v>
      </c>
      <c r="O820" s="145">
        <v>1643747</v>
      </c>
      <c r="P820" s="145">
        <v>1643747</v>
      </c>
      <c r="Q820" s="145">
        <f t="shared" si="420"/>
        <v>0</v>
      </c>
      <c r="R820" s="145">
        <f t="shared" si="417"/>
        <v>159915519.03999999</v>
      </c>
      <c r="S820" s="145">
        <f t="shared" si="418"/>
        <v>1643747</v>
      </c>
      <c r="T820" s="275"/>
      <c r="U820" s="246">
        <v>3130411203</v>
      </c>
      <c r="V820" s="385" t="s">
        <v>1623</v>
      </c>
      <c r="W820" s="387">
        <v>0</v>
      </c>
      <c r="X820" s="387">
        <v>84537500</v>
      </c>
      <c r="Y820" s="387">
        <v>0</v>
      </c>
      <c r="Z820" s="387">
        <v>0</v>
      </c>
      <c r="AA820" s="387">
        <v>0</v>
      </c>
      <c r="AB820" s="387">
        <v>0</v>
      </c>
      <c r="AC820" s="387">
        <v>84537500</v>
      </c>
      <c r="AD820" s="387">
        <v>0</v>
      </c>
      <c r="AE820" s="387">
        <v>84537500</v>
      </c>
      <c r="AF820" s="387">
        <v>164375</v>
      </c>
      <c r="AG820" s="387">
        <v>0</v>
      </c>
      <c r="AH820" s="387">
        <v>6072660</v>
      </c>
      <c r="AI820" s="387">
        <v>6072660</v>
      </c>
      <c r="AJ820" s="387">
        <v>78464840</v>
      </c>
      <c r="AK820" s="387">
        <v>0</v>
      </c>
      <c r="AL820" s="278"/>
      <c r="AM820" s="145"/>
      <c r="AN820" s="145"/>
      <c r="AO820" s="145"/>
      <c r="AP820" s="145"/>
      <c r="AQ820" s="275"/>
      <c r="AR820" s="275"/>
      <c r="AS820" s="275"/>
      <c r="AT820" s="275"/>
      <c r="AU820" s="275"/>
    </row>
    <row r="821" spans="1:47" x14ac:dyDescent="0.25">
      <c r="A821" s="14">
        <v>31302102</v>
      </c>
      <c r="B821" s="9" t="s">
        <v>1578</v>
      </c>
      <c r="C821" s="341"/>
      <c r="D821" s="10">
        <f>+D822</f>
        <v>0</v>
      </c>
      <c r="E821" s="10">
        <f t="shared" ref="E821:AO855" si="451">+E822</f>
        <v>10000000</v>
      </c>
      <c r="F821" s="10">
        <f t="shared" si="451"/>
        <v>0</v>
      </c>
      <c r="G821" s="10">
        <f t="shared" si="451"/>
        <v>0</v>
      </c>
      <c r="H821" s="10">
        <f t="shared" si="415"/>
        <v>10000000</v>
      </c>
      <c r="I821" s="10">
        <f t="shared" si="451"/>
        <v>0</v>
      </c>
      <c r="J821" s="10">
        <f t="shared" si="451"/>
        <v>0</v>
      </c>
      <c r="K821" s="10">
        <f t="shared" si="416"/>
        <v>10000000</v>
      </c>
      <c r="L821" s="10">
        <f t="shared" si="451"/>
        <v>0</v>
      </c>
      <c r="M821" s="10">
        <f t="shared" si="451"/>
        <v>0</v>
      </c>
      <c r="N821" s="10">
        <f t="shared" si="419"/>
        <v>0</v>
      </c>
      <c r="O821" s="10">
        <f t="shared" si="451"/>
        <v>0</v>
      </c>
      <c r="P821" s="10">
        <f t="shared" si="451"/>
        <v>0</v>
      </c>
      <c r="Q821" s="10">
        <f t="shared" si="451"/>
        <v>0</v>
      </c>
      <c r="R821" s="10">
        <f t="shared" si="417"/>
        <v>10000000</v>
      </c>
      <c r="S821" s="10">
        <f t="shared" si="451"/>
        <v>0</v>
      </c>
      <c r="T821" s="10">
        <f t="shared" si="451"/>
        <v>0</v>
      </c>
      <c r="U821" s="246">
        <v>31304113</v>
      </c>
      <c r="V821" s="385" t="s">
        <v>1624</v>
      </c>
      <c r="W821" s="387">
        <v>0</v>
      </c>
      <c r="X821" s="387">
        <v>139575779</v>
      </c>
      <c r="Y821" s="387">
        <v>0</v>
      </c>
      <c r="Z821" s="387">
        <v>0</v>
      </c>
      <c r="AA821" s="387">
        <v>0</v>
      </c>
      <c r="AB821" s="387">
        <v>0</v>
      </c>
      <c r="AC821" s="387">
        <v>139575779</v>
      </c>
      <c r="AD821" s="387">
        <v>35070894.5</v>
      </c>
      <c r="AE821" s="387">
        <v>104504884.5</v>
      </c>
      <c r="AF821" s="387">
        <v>2134038</v>
      </c>
      <c r="AG821" s="387">
        <v>34064401</v>
      </c>
      <c r="AH821" s="387">
        <v>37869293.5</v>
      </c>
      <c r="AI821" s="387">
        <v>2798399</v>
      </c>
      <c r="AJ821" s="387">
        <v>101706485.5</v>
      </c>
      <c r="AK821" s="387">
        <v>0</v>
      </c>
      <c r="AL821" s="10"/>
      <c r="AM821" s="10">
        <f t="shared" si="436"/>
        <v>0</v>
      </c>
      <c r="AN821" s="10">
        <f t="shared" si="436"/>
        <v>0</v>
      </c>
      <c r="AO821" s="10">
        <f t="shared" si="436"/>
        <v>0</v>
      </c>
      <c r="AP821" s="10"/>
      <c r="AQ821" s="275"/>
      <c r="AR821" s="275"/>
      <c r="AS821" s="275"/>
      <c r="AT821" s="275"/>
      <c r="AU821" s="275"/>
    </row>
    <row r="822" spans="1:47" x14ac:dyDescent="0.25">
      <c r="A822" s="183">
        <v>3130210201</v>
      </c>
      <c r="B822" s="184" t="s">
        <v>1579</v>
      </c>
      <c r="C822" s="145"/>
      <c r="D822" s="145"/>
      <c r="E822" s="145">
        <v>10000000</v>
      </c>
      <c r="F822" s="145"/>
      <c r="G822" s="145"/>
      <c r="H822" s="144">
        <f t="shared" si="415"/>
        <v>10000000</v>
      </c>
      <c r="I822" s="145">
        <v>0</v>
      </c>
      <c r="J822" s="145">
        <v>0</v>
      </c>
      <c r="K822" s="145">
        <f t="shared" si="416"/>
        <v>10000000</v>
      </c>
      <c r="L822" s="145">
        <v>0</v>
      </c>
      <c r="M822" s="145">
        <v>0</v>
      </c>
      <c r="N822" s="145">
        <f t="shared" si="419"/>
        <v>0</v>
      </c>
      <c r="O822" s="182">
        <v>0</v>
      </c>
      <c r="P822" s="145">
        <v>0</v>
      </c>
      <c r="Q822" s="145">
        <f t="shared" si="420"/>
        <v>0</v>
      </c>
      <c r="R822" s="145">
        <f t="shared" si="417"/>
        <v>10000000</v>
      </c>
      <c r="S822" s="145">
        <f t="shared" si="418"/>
        <v>0</v>
      </c>
      <c r="T822" s="275"/>
      <c r="U822" s="246">
        <v>3130411301</v>
      </c>
      <c r="V822" s="385" t="s">
        <v>1625</v>
      </c>
      <c r="W822" s="387">
        <v>0</v>
      </c>
      <c r="X822" s="387">
        <v>15000000</v>
      </c>
      <c r="Y822" s="387">
        <v>0</v>
      </c>
      <c r="Z822" s="387">
        <v>0</v>
      </c>
      <c r="AA822" s="387">
        <v>0</v>
      </c>
      <c r="AB822" s="387">
        <v>0</v>
      </c>
      <c r="AC822" s="387">
        <v>15000000</v>
      </c>
      <c r="AD822" s="387">
        <v>0</v>
      </c>
      <c r="AE822" s="387">
        <v>15000000</v>
      </c>
      <c r="AF822" s="387">
        <v>0</v>
      </c>
      <c r="AG822" s="387">
        <v>0</v>
      </c>
      <c r="AH822" s="387">
        <v>0</v>
      </c>
      <c r="AI822" s="387">
        <v>0</v>
      </c>
      <c r="AJ822" s="387">
        <v>15000000</v>
      </c>
      <c r="AK822" s="387">
        <v>0</v>
      </c>
      <c r="AL822" s="278"/>
      <c r="AM822" s="145"/>
      <c r="AN822" s="145"/>
      <c r="AO822" s="145"/>
      <c r="AP822" s="145"/>
      <c r="AQ822" s="275"/>
      <c r="AR822" s="275"/>
      <c r="AS822" s="275"/>
      <c r="AT822" s="275"/>
      <c r="AU822" s="275"/>
    </row>
    <row r="823" spans="1:47" x14ac:dyDescent="0.25">
      <c r="A823" s="249">
        <v>31303</v>
      </c>
      <c r="B823" s="250" t="s">
        <v>1580</v>
      </c>
      <c r="C823" s="156"/>
      <c r="D823" s="156">
        <f>+D824</f>
        <v>0</v>
      </c>
      <c r="E823" s="156">
        <f t="shared" ref="E823:AO857" si="452">+E824</f>
        <v>744499929</v>
      </c>
      <c r="F823" s="156">
        <f t="shared" si="452"/>
        <v>0</v>
      </c>
      <c r="G823" s="156">
        <f t="shared" si="452"/>
        <v>0</v>
      </c>
      <c r="H823" s="156">
        <f t="shared" si="415"/>
        <v>744499929</v>
      </c>
      <c r="I823" s="156">
        <f t="shared" si="452"/>
        <v>420000</v>
      </c>
      <c r="J823" s="156">
        <f t="shared" si="452"/>
        <v>420000</v>
      </c>
      <c r="K823" s="156">
        <f t="shared" si="416"/>
        <v>744079929</v>
      </c>
      <c r="L823" s="156">
        <f t="shared" si="452"/>
        <v>420000</v>
      </c>
      <c r="M823" s="156">
        <f t="shared" si="452"/>
        <v>420000</v>
      </c>
      <c r="N823" s="156">
        <f t="shared" si="419"/>
        <v>0</v>
      </c>
      <c r="O823" s="156">
        <f t="shared" si="452"/>
        <v>58212872</v>
      </c>
      <c r="P823" s="156">
        <f t="shared" si="452"/>
        <v>58212872</v>
      </c>
      <c r="Q823" s="156">
        <f t="shared" si="452"/>
        <v>57792872</v>
      </c>
      <c r="R823" s="156">
        <f t="shared" si="417"/>
        <v>686287057</v>
      </c>
      <c r="S823" s="156">
        <f t="shared" si="452"/>
        <v>420000</v>
      </c>
      <c r="T823" s="156">
        <f t="shared" si="452"/>
        <v>0</v>
      </c>
      <c r="U823" s="246">
        <v>3130411302</v>
      </c>
      <c r="V823" s="385" t="s">
        <v>1626</v>
      </c>
      <c r="W823" s="387">
        <v>0</v>
      </c>
      <c r="X823" s="387">
        <v>10000000</v>
      </c>
      <c r="Y823" s="387">
        <v>0</v>
      </c>
      <c r="Z823" s="387">
        <v>0</v>
      </c>
      <c r="AA823" s="387">
        <v>0</v>
      </c>
      <c r="AB823" s="387">
        <v>0</v>
      </c>
      <c r="AC823" s="387">
        <v>10000000</v>
      </c>
      <c r="AD823" s="387">
        <v>0</v>
      </c>
      <c r="AE823" s="387">
        <v>10000000</v>
      </c>
      <c r="AF823" s="387">
        <v>0</v>
      </c>
      <c r="AG823" s="387">
        <v>0</v>
      </c>
      <c r="AH823" s="387">
        <v>0</v>
      </c>
      <c r="AI823" s="387">
        <v>0</v>
      </c>
      <c r="AJ823" s="387">
        <v>10000000</v>
      </c>
      <c r="AK823" s="387">
        <v>0</v>
      </c>
      <c r="AL823" s="156"/>
      <c r="AM823" s="156">
        <f t="shared" si="437"/>
        <v>0</v>
      </c>
      <c r="AN823" s="156">
        <f t="shared" si="437"/>
        <v>0</v>
      </c>
      <c r="AO823" s="156">
        <f t="shared" si="437"/>
        <v>0</v>
      </c>
      <c r="AP823" s="156"/>
      <c r="AQ823" s="275"/>
      <c r="AR823" s="275"/>
      <c r="AS823" s="275"/>
      <c r="AT823" s="275"/>
      <c r="AU823" s="275"/>
    </row>
    <row r="824" spans="1:47" x14ac:dyDescent="0.25">
      <c r="A824" s="249">
        <v>313031</v>
      </c>
      <c r="B824" s="250" t="s">
        <v>1581</v>
      </c>
      <c r="C824" s="156"/>
      <c r="D824" s="156">
        <f>+D825+D828+D832</f>
        <v>0</v>
      </c>
      <c r="E824" s="156">
        <f t="shared" ref="E824:AO858" si="453">+E825+E828+E832</f>
        <v>744499929</v>
      </c>
      <c r="F824" s="156">
        <f t="shared" si="453"/>
        <v>0</v>
      </c>
      <c r="G824" s="156">
        <f t="shared" si="453"/>
        <v>0</v>
      </c>
      <c r="H824" s="156">
        <f t="shared" si="415"/>
        <v>744499929</v>
      </c>
      <c r="I824" s="156">
        <f t="shared" si="453"/>
        <v>420000</v>
      </c>
      <c r="J824" s="156">
        <f t="shared" si="453"/>
        <v>420000</v>
      </c>
      <c r="K824" s="156">
        <f t="shared" si="416"/>
        <v>744079929</v>
      </c>
      <c r="L824" s="156">
        <f t="shared" si="453"/>
        <v>420000</v>
      </c>
      <c r="M824" s="156">
        <f t="shared" si="453"/>
        <v>420000</v>
      </c>
      <c r="N824" s="156">
        <f t="shared" si="419"/>
        <v>0</v>
      </c>
      <c r="O824" s="156">
        <f t="shared" si="453"/>
        <v>58212872</v>
      </c>
      <c r="P824" s="156">
        <f t="shared" si="453"/>
        <v>58212872</v>
      </c>
      <c r="Q824" s="156">
        <f t="shared" si="453"/>
        <v>57792872</v>
      </c>
      <c r="R824" s="156">
        <f t="shared" si="417"/>
        <v>686287057</v>
      </c>
      <c r="S824" s="156">
        <f t="shared" si="453"/>
        <v>420000</v>
      </c>
      <c r="T824" s="156">
        <f t="shared" si="453"/>
        <v>0</v>
      </c>
      <c r="U824" s="246">
        <v>3130411303</v>
      </c>
      <c r="V824" s="385" t="s">
        <v>1627</v>
      </c>
      <c r="W824" s="387">
        <v>0</v>
      </c>
      <c r="X824" s="387">
        <v>114575779</v>
      </c>
      <c r="Y824" s="387">
        <v>0</v>
      </c>
      <c r="Z824" s="387">
        <v>0</v>
      </c>
      <c r="AA824" s="387">
        <v>0</v>
      </c>
      <c r="AB824" s="387">
        <v>0</v>
      </c>
      <c r="AC824" s="387">
        <v>114575779</v>
      </c>
      <c r="AD824" s="387">
        <v>35070894.5</v>
      </c>
      <c r="AE824" s="387">
        <v>79504884.5</v>
      </c>
      <c r="AF824" s="387">
        <v>2134038</v>
      </c>
      <c r="AG824" s="387">
        <v>34064401</v>
      </c>
      <c r="AH824" s="387">
        <v>37869293.5</v>
      </c>
      <c r="AI824" s="387">
        <v>2798399</v>
      </c>
      <c r="AJ824" s="387">
        <v>76706485.5</v>
      </c>
      <c r="AK824" s="387">
        <v>0</v>
      </c>
      <c r="AL824" s="156"/>
      <c r="AM824" s="156">
        <f t="shared" si="438"/>
        <v>0</v>
      </c>
      <c r="AN824" s="156">
        <f t="shared" si="438"/>
        <v>0</v>
      </c>
      <c r="AO824" s="156">
        <f t="shared" si="438"/>
        <v>0</v>
      </c>
      <c r="AP824" s="156"/>
      <c r="AQ824" s="275"/>
      <c r="AR824" s="275"/>
      <c r="AS824" s="275"/>
      <c r="AT824" s="275"/>
      <c r="AU824" s="275"/>
    </row>
    <row r="825" spans="1:47" x14ac:dyDescent="0.25">
      <c r="A825" s="14">
        <v>31303101</v>
      </c>
      <c r="B825" s="9" t="s">
        <v>1582</v>
      </c>
      <c r="C825" s="341"/>
      <c r="D825" s="10">
        <f>+D826+D827</f>
        <v>0</v>
      </c>
      <c r="E825" s="10">
        <f t="shared" ref="E825:AO859" si="454">+E826+E827</f>
        <v>142959266</v>
      </c>
      <c r="F825" s="10">
        <f t="shared" si="454"/>
        <v>0</v>
      </c>
      <c r="G825" s="10">
        <f t="shared" si="454"/>
        <v>0</v>
      </c>
      <c r="H825" s="10">
        <f t="shared" si="415"/>
        <v>142959266</v>
      </c>
      <c r="I825" s="10">
        <f t="shared" si="454"/>
        <v>0</v>
      </c>
      <c r="J825" s="10">
        <f t="shared" si="454"/>
        <v>0</v>
      </c>
      <c r="K825" s="10">
        <f t="shared" si="416"/>
        <v>142959266</v>
      </c>
      <c r="L825" s="10">
        <f t="shared" si="454"/>
        <v>0</v>
      </c>
      <c r="M825" s="10">
        <f t="shared" si="454"/>
        <v>0</v>
      </c>
      <c r="N825" s="10">
        <f t="shared" si="419"/>
        <v>0</v>
      </c>
      <c r="O825" s="10">
        <f t="shared" si="454"/>
        <v>40000000</v>
      </c>
      <c r="P825" s="10">
        <f t="shared" si="454"/>
        <v>40000000</v>
      </c>
      <c r="Q825" s="10">
        <f t="shared" si="454"/>
        <v>40000000</v>
      </c>
      <c r="R825" s="10">
        <f t="shared" si="417"/>
        <v>102959266</v>
      </c>
      <c r="S825" s="10">
        <f t="shared" si="454"/>
        <v>0</v>
      </c>
      <c r="T825" s="10">
        <f t="shared" si="454"/>
        <v>0</v>
      </c>
      <c r="U825" s="246">
        <v>31304114</v>
      </c>
      <c r="V825" s="385" t="s">
        <v>1628</v>
      </c>
      <c r="W825" s="387">
        <v>0</v>
      </c>
      <c r="X825" s="387">
        <v>100000000</v>
      </c>
      <c r="Y825" s="387">
        <v>0</v>
      </c>
      <c r="Z825" s="387">
        <v>0</v>
      </c>
      <c r="AA825" s="387">
        <v>0</v>
      </c>
      <c r="AB825" s="387">
        <v>0</v>
      </c>
      <c r="AC825" s="387">
        <v>100000000</v>
      </c>
      <c r="AD825" s="387">
        <v>6994000</v>
      </c>
      <c r="AE825" s="387">
        <v>93006000</v>
      </c>
      <c r="AF825" s="387">
        <v>6994000</v>
      </c>
      <c r="AG825" s="387">
        <v>0</v>
      </c>
      <c r="AH825" s="387">
        <v>6994000</v>
      </c>
      <c r="AI825" s="387">
        <v>0</v>
      </c>
      <c r="AJ825" s="387">
        <v>93006000</v>
      </c>
      <c r="AK825" s="387">
        <v>0</v>
      </c>
      <c r="AL825" s="156"/>
      <c r="AM825" s="156">
        <f t="shared" si="438"/>
        <v>0</v>
      </c>
      <c r="AN825" s="156">
        <f t="shared" si="438"/>
        <v>0</v>
      </c>
      <c r="AO825" s="156">
        <f t="shared" si="438"/>
        <v>0</v>
      </c>
      <c r="AP825" s="156"/>
      <c r="AQ825" s="275"/>
      <c r="AR825" s="275"/>
      <c r="AS825" s="275"/>
      <c r="AT825" s="275"/>
      <c r="AU825" s="275"/>
    </row>
    <row r="826" spans="1:47" x14ac:dyDescent="0.25">
      <c r="A826" s="44">
        <v>3130310102</v>
      </c>
      <c r="B826" s="184" t="s">
        <v>1583</v>
      </c>
      <c r="C826" s="145"/>
      <c r="D826" s="145"/>
      <c r="E826" s="145">
        <v>20000000</v>
      </c>
      <c r="F826" s="145"/>
      <c r="G826" s="145"/>
      <c r="H826" s="144">
        <f t="shared" ref="H826:H889" si="455">+D826+E826-F826+G826</f>
        <v>20000000</v>
      </c>
      <c r="I826" s="145">
        <v>0</v>
      </c>
      <c r="J826" s="145">
        <v>0</v>
      </c>
      <c r="K826" s="145">
        <f t="shared" ref="K826:K889" si="456">+H826-J826</f>
        <v>20000000</v>
      </c>
      <c r="L826" s="145">
        <v>0</v>
      </c>
      <c r="M826" s="145">
        <v>0</v>
      </c>
      <c r="N826" s="145">
        <f t="shared" si="419"/>
        <v>0</v>
      </c>
      <c r="O826" s="182">
        <v>0</v>
      </c>
      <c r="P826" s="145">
        <v>0</v>
      </c>
      <c r="Q826" s="145">
        <f t="shared" si="420"/>
        <v>0</v>
      </c>
      <c r="R826" s="145">
        <f t="shared" ref="R826:R889" si="457">+H826-P826</f>
        <v>20000000</v>
      </c>
      <c r="S826" s="145">
        <f t="shared" si="418"/>
        <v>0</v>
      </c>
      <c r="T826" s="275"/>
      <c r="U826" s="246">
        <v>3130411401</v>
      </c>
      <c r="V826" s="385" t="s">
        <v>1629</v>
      </c>
      <c r="W826" s="387">
        <v>0</v>
      </c>
      <c r="X826" s="387">
        <v>5000000</v>
      </c>
      <c r="Y826" s="387">
        <v>0</v>
      </c>
      <c r="Z826" s="387">
        <v>0</v>
      </c>
      <c r="AA826" s="387">
        <v>0</v>
      </c>
      <c r="AB826" s="387">
        <v>0</v>
      </c>
      <c r="AC826" s="387">
        <v>5000000</v>
      </c>
      <c r="AD826" s="387">
        <v>0</v>
      </c>
      <c r="AE826" s="387">
        <v>5000000</v>
      </c>
      <c r="AF826" s="387">
        <v>0</v>
      </c>
      <c r="AG826" s="387">
        <v>0</v>
      </c>
      <c r="AH826" s="387">
        <v>0</v>
      </c>
      <c r="AI826" s="387">
        <v>0</v>
      </c>
      <c r="AJ826" s="387">
        <v>5000000</v>
      </c>
      <c r="AK826" s="387">
        <v>0</v>
      </c>
      <c r="AL826" s="10"/>
      <c r="AM826" s="10">
        <f t="shared" si="438"/>
        <v>0</v>
      </c>
      <c r="AN826" s="10">
        <f t="shared" si="438"/>
        <v>0</v>
      </c>
      <c r="AO826" s="10">
        <f t="shared" si="438"/>
        <v>0</v>
      </c>
      <c r="AP826" s="10"/>
      <c r="AQ826" s="275"/>
      <c r="AR826" s="275"/>
      <c r="AS826" s="275"/>
      <c r="AT826" s="275"/>
      <c r="AU826" s="275"/>
    </row>
    <row r="827" spans="1:47" x14ac:dyDescent="0.25">
      <c r="A827" s="183">
        <v>3130310103</v>
      </c>
      <c r="B827" s="184" t="s">
        <v>1584</v>
      </c>
      <c r="C827" s="145"/>
      <c r="D827" s="145"/>
      <c r="E827" s="145">
        <v>122959266</v>
      </c>
      <c r="F827" s="145"/>
      <c r="G827" s="145"/>
      <c r="H827" s="144">
        <f t="shared" si="455"/>
        <v>122959266</v>
      </c>
      <c r="I827" s="145">
        <v>0</v>
      </c>
      <c r="J827" s="145">
        <v>0</v>
      </c>
      <c r="K827" s="145">
        <f t="shared" si="456"/>
        <v>122959266</v>
      </c>
      <c r="L827" s="145">
        <v>0</v>
      </c>
      <c r="M827" s="145">
        <v>0</v>
      </c>
      <c r="N827" s="145">
        <f t="shared" ref="N827:N890" si="458">+J827-M827</f>
        <v>0</v>
      </c>
      <c r="O827" s="145">
        <v>40000000</v>
      </c>
      <c r="P827" s="145">
        <v>40000000</v>
      </c>
      <c r="Q827" s="145">
        <f t="shared" si="420"/>
        <v>40000000</v>
      </c>
      <c r="R827" s="145">
        <f t="shared" si="457"/>
        <v>82959266</v>
      </c>
      <c r="S827" s="145">
        <f t="shared" si="418"/>
        <v>0</v>
      </c>
      <c r="T827" s="275"/>
      <c r="U827" s="246">
        <v>3130411402</v>
      </c>
      <c r="V827" s="385" t="s">
        <v>1630</v>
      </c>
      <c r="W827" s="387">
        <v>0</v>
      </c>
      <c r="X827" s="387">
        <v>10000000</v>
      </c>
      <c r="Y827" s="387">
        <v>0</v>
      </c>
      <c r="Z827" s="387">
        <v>0</v>
      </c>
      <c r="AA827" s="387">
        <v>0</v>
      </c>
      <c r="AB827" s="387">
        <v>0</v>
      </c>
      <c r="AC827" s="387">
        <v>10000000</v>
      </c>
      <c r="AD827" s="387">
        <v>0</v>
      </c>
      <c r="AE827" s="387">
        <v>10000000</v>
      </c>
      <c r="AF827" s="387">
        <v>0</v>
      </c>
      <c r="AG827" s="387">
        <v>0</v>
      </c>
      <c r="AH827" s="387">
        <v>0</v>
      </c>
      <c r="AI827" s="387">
        <v>0</v>
      </c>
      <c r="AJ827" s="387">
        <v>10000000</v>
      </c>
      <c r="AK827" s="387">
        <v>0</v>
      </c>
      <c r="AL827" s="278"/>
      <c r="AM827" s="145"/>
      <c r="AN827" s="145"/>
      <c r="AO827" s="145"/>
      <c r="AP827" s="145"/>
      <c r="AQ827" s="275"/>
      <c r="AR827" s="275"/>
      <c r="AS827" s="275"/>
      <c r="AT827" s="275"/>
      <c r="AU827" s="275"/>
    </row>
    <row r="828" spans="1:47" x14ac:dyDescent="0.25">
      <c r="A828" s="14">
        <v>31303102</v>
      </c>
      <c r="B828" s="9" t="s">
        <v>662</v>
      </c>
      <c r="C828" s="341"/>
      <c r="D828" s="10">
        <f>+D829+D830+D831</f>
        <v>0</v>
      </c>
      <c r="E828" s="10">
        <f t="shared" ref="E828:AO866" si="459">+E829+E830+E831</f>
        <v>589459750</v>
      </c>
      <c r="F828" s="10">
        <f t="shared" si="459"/>
        <v>0</v>
      </c>
      <c r="G828" s="10">
        <f t="shared" si="459"/>
        <v>0</v>
      </c>
      <c r="H828" s="10">
        <f t="shared" si="455"/>
        <v>589459750</v>
      </c>
      <c r="I828" s="10">
        <f t="shared" si="459"/>
        <v>420000</v>
      </c>
      <c r="J828" s="10">
        <f t="shared" si="459"/>
        <v>420000</v>
      </c>
      <c r="K828" s="10">
        <f t="shared" si="456"/>
        <v>589039750</v>
      </c>
      <c r="L828" s="10">
        <f t="shared" si="459"/>
        <v>420000</v>
      </c>
      <c r="M828" s="10">
        <f t="shared" si="459"/>
        <v>420000</v>
      </c>
      <c r="N828" s="10">
        <f t="shared" si="458"/>
        <v>0</v>
      </c>
      <c r="O828" s="10">
        <f t="shared" si="459"/>
        <v>18212872</v>
      </c>
      <c r="P828" s="10">
        <f t="shared" si="459"/>
        <v>18212872</v>
      </c>
      <c r="Q828" s="10">
        <f t="shared" si="459"/>
        <v>17792872</v>
      </c>
      <c r="R828" s="10">
        <f t="shared" si="457"/>
        <v>571246878</v>
      </c>
      <c r="S828" s="10">
        <f t="shared" si="459"/>
        <v>420000</v>
      </c>
      <c r="T828" s="10">
        <f t="shared" si="459"/>
        <v>0</v>
      </c>
      <c r="U828" s="246">
        <v>3130411403</v>
      </c>
      <c r="V828" s="385" t="s">
        <v>1631</v>
      </c>
      <c r="W828" s="387">
        <v>0</v>
      </c>
      <c r="X828" s="387">
        <v>85000000</v>
      </c>
      <c r="Y828" s="387">
        <v>0</v>
      </c>
      <c r="Z828" s="387">
        <v>0</v>
      </c>
      <c r="AA828" s="387">
        <v>0</v>
      </c>
      <c r="AB828" s="387">
        <v>0</v>
      </c>
      <c r="AC828" s="387">
        <v>85000000</v>
      </c>
      <c r="AD828" s="387">
        <v>6994000</v>
      </c>
      <c r="AE828" s="387">
        <v>78006000</v>
      </c>
      <c r="AF828" s="387">
        <v>6994000</v>
      </c>
      <c r="AG828" s="387">
        <v>0</v>
      </c>
      <c r="AH828" s="387">
        <v>6994000</v>
      </c>
      <c r="AI828" s="387">
        <v>0</v>
      </c>
      <c r="AJ828" s="387">
        <v>78006000</v>
      </c>
      <c r="AK828" s="387">
        <v>0</v>
      </c>
      <c r="AL828" s="156"/>
      <c r="AM828" s="156">
        <f t="shared" si="439"/>
        <v>0</v>
      </c>
      <c r="AN828" s="156">
        <f t="shared" si="439"/>
        <v>0</v>
      </c>
      <c r="AO828" s="156">
        <f t="shared" si="439"/>
        <v>0</v>
      </c>
      <c r="AP828" s="156"/>
      <c r="AQ828" s="275"/>
      <c r="AR828" s="275"/>
      <c r="AS828" s="275"/>
      <c r="AT828" s="275"/>
      <c r="AU828" s="275"/>
    </row>
    <row r="829" spans="1:47" x14ac:dyDescent="0.25">
      <c r="A829" s="183">
        <v>3130310201</v>
      </c>
      <c r="B829" s="184" t="s">
        <v>1585</v>
      </c>
      <c r="C829" s="145"/>
      <c r="D829" s="145"/>
      <c r="E829" s="145">
        <v>100000000</v>
      </c>
      <c r="F829" s="145"/>
      <c r="G829" s="145"/>
      <c r="H829" s="144">
        <f t="shared" si="455"/>
        <v>100000000</v>
      </c>
      <c r="I829" s="145">
        <v>0</v>
      </c>
      <c r="J829" s="145">
        <v>0</v>
      </c>
      <c r="K829" s="145">
        <f t="shared" si="456"/>
        <v>100000000</v>
      </c>
      <c r="L829" s="145">
        <v>0</v>
      </c>
      <c r="M829" s="145">
        <v>0</v>
      </c>
      <c r="N829" s="145">
        <f t="shared" si="458"/>
        <v>0</v>
      </c>
      <c r="O829" s="182">
        <v>0</v>
      </c>
      <c r="P829" s="145">
        <v>0</v>
      </c>
      <c r="Q829" s="145">
        <f t="shared" si="420"/>
        <v>0</v>
      </c>
      <c r="R829" s="145">
        <f t="shared" si="457"/>
        <v>100000000</v>
      </c>
      <c r="S829" s="145">
        <f t="shared" ref="S829:S890" si="460">+M829</f>
        <v>0</v>
      </c>
      <c r="T829" s="275"/>
      <c r="U829" s="246">
        <v>31304115</v>
      </c>
      <c r="V829" s="385" t="s">
        <v>1632</v>
      </c>
      <c r="W829" s="387">
        <v>0</v>
      </c>
      <c r="X829" s="387">
        <v>389324741</v>
      </c>
      <c r="Y829" s="387">
        <v>0</v>
      </c>
      <c r="Z829" s="387">
        <v>0</v>
      </c>
      <c r="AA829" s="387">
        <v>0</v>
      </c>
      <c r="AB829" s="387">
        <v>0</v>
      </c>
      <c r="AC829" s="387">
        <v>389324741</v>
      </c>
      <c r="AD829" s="387">
        <v>109120590</v>
      </c>
      <c r="AE829" s="387">
        <v>280204151</v>
      </c>
      <c r="AF829" s="387">
        <v>60663161</v>
      </c>
      <c r="AG829" s="387">
        <v>48457429</v>
      </c>
      <c r="AH829" s="387">
        <v>148120590</v>
      </c>
      <c r="AI829" s="387">
        <v>39000000</v>
      </c>
      <c r="AJ829" s="387">
        <v>241204151</v>
      </c>
      <c r="AK829" s="387">
        <v>0</v>
      </c>
      <c r="AL829" s="10"/>
      <c r="AM829" s="10">
        <f t="shared" si="440"/>
        <v>0</v>
      </c>
      <c r="AN829" s="10">
        <f t="shared" si="440"/>
        <v>0</v>
      </c>
      <c r="AO829" s="10">
        <f t="shared" si="440"/>
        <v>0</v>
      </c>
      <c r="AP829" s="10"/>
      <c r="AQ829" s="275"/>
      <c r="AR829" s="275"/>
      <c r="AS829" s="275"/>
      <c r="AT829" s="275"/>
      <c r="AU829" s="275"/>
    </row>
    <row r="830" spans="1:47" x14ac:dyDescent="0.25">
      <c r="A830" s="44">
        <v>3130310202</v>
      </c>
      <c r="B830" s="184" t="s">
        <v>1586</v>
      </c>
      <c r="C830" s="145"/>
      <c r="D830" s="145"/>
      <c r="E830" s="145">
        <v>48000000</v>
      </c>
      <c r="F830" s="145"/>
      <c r="G830" s="145"/>
      <c r="H830" s="144">
        <f t="shared" si="455"/>
        <v>48000000</v>
      </c>
      <c r="I830" s="145">
        <v>420000</v>
      </c>
      <c r="J830" s="145">
        <v>420000</v>
      </c>
      <c r="K830" s="145">
        <f t="shared" si="456"/>
        <v>47580000</v>
      </c>
      <c r="L830" s="145">
        <v>420000</v>
      </c>
      <c r="M830" s="145">
        <v>420000</v>
      </c>
      <c r="N830" s="145">
        <f t="shared" si="458"/>
        <v>0</v>
      </c>
      <c r="O830" s="145">
        <v>420000</v>
      </c>
      <c r="P830" s="145">
        <v>420000</v>
      </c>
      <c r="Q830" s="145">
        <f t="shared" ref="Q830:Q890" si="461">+P830-J830</f>
        <v>0</v>
      </c>
      <c r="R830" s="145">
        <f t="shared" si="457"/>
        <v>47580000</v>
      </c>
      <c r="S830" s="145">
        <f t="shared" si="460"/>
        <v>420000</v>
      </c>
      <c r="T830" s="275"/>
      <c r="U830" s="246">
        <v>3130411501</v>
      </c>
      <c r="V830" s="385" t="s">
        <v>1633</v>
      </c>
      <c r="W830" s="387">
        <v>0</v>
      </c>
      <c r="X830" s="387">
        <v>389324741</v>
      </c>
      <c r="Y830" s="387">
        <v>0</v>
      </c>
      <c r="Z830" s="387">
        <v>0</v>
      </c>
      <c r="AA830" s="387">
        <v>0</v>
      </c>
      <c r="AB830" s="387">
        <v>0</v>
      </c>
      <c r="AC830" s="387">
        <v>389324741</v>
      </c>
      <c r="AD830" s="387">
        <v>109120590</v>
      </c>
      <c r="AE830" s="387">
        <v>280204151</v>
      </c>
      <c r="AF830" s="387">
        <v>60663161</v>
      </c>
      <c r="AG830" s="387">
        <v>48457429</v>
      </c>
      <c r="AH830" s="387">
        <v>148120590</v>
      </c>
      <c r="AI830" s="387">
        <v>39000000</v>
      </c>
      <c r="AJ830" s="387">
        <v>241204151</v>
      </c>
      <c r="AK830" s="387">
        <v>0</v>
      </c>
      <c r="AL830" s="278"/>
      <c r="AM830" s="145"/>
      <c r="AN830" s="145"/>
      <c r="AO830" s="145"/>
      <c r="AP830" s="145"/>
      <c r="AQ830" s="275"/>
      <c r="AR830" s="275"/>
      <c r="AS830" s="275"/>
      <c r="AT830" s="275"/>
      <c r="AU830" s="275"/>
    </row>
    <row r="831" spans="1:47" x14ac:dyDescent="0.25">
      <c r="A831" s="183">
        <v>3130310203</v>
      </c>
      <c r="B831" s="184" t="s">
        <v>1587</v>
      </c>
      <c r="C831" s="145"/>
      <c r="D831" s="145"/>
      <c r="E831" s="145">
        <v>441459750</v>
      </c>
      <c r="F831" s="145"/>
      <c r="G831" s="145"/>
      <c r="H831" s="144">
        <f t="shared" si="455"/>
        <v>441459750</v>
      </c>
      <c r="I831" s="145">
        <v>0</v>
      </c>
      <c r="J831" s="145">
        <v>0</v>
      </c>
      <c r="K831" s="145">
        <f t="shared" si="456"/>
        <v>441459750</v>
      </c>
      <c r="L831" s="145">
        <v>0</v>
      </c>
      <c r="M831" s="145">
        <v>0</v>
      </c>
      <c r="N831" s="145">
        <f t="shared" si="458"/>
        <v>0</v>
      </c>
      <c r="O831" s="145">
        <v>17792872</v>
      </c>
      <c r="P831" s="145">
        <v>17792872</v>
      </c>
      <c r="Q831" s="145">
        <f t="shared" si="461"/>
        <v>17792872</v>
      </c>
      <c r="R831" s="145">
        <f t="shared" si="457"/>
        <v>423666878</v>
      </c>
      <c r="S831" s="145">
        <f t="shared" si="460"/>
        <v>0</v>
      </c>
      <c r="T831" s="275"/>
      <c r="U831" s="246">
        <v>3130411502</v>
      </c>
      <c r="V831" s="385" t="s">
        <v>1634</v>
      </c>
      <c r="W831" s="387">
        <v>0</v>
      </c>
      <c r="X831" s="387">
        <v>389324741</v>
      </c>
      <c r="Y831" s="387">
        <v>0</v>
      </c>
      <c r="Z831" s="387">
        <v>0</v>
      </c>
      <c r="AA831" s="387">
        <v>0</v>
      </c>
      <c r="AB831" s="387">
        <v>0</v>
      </c>
      <c r="AC831" s="387">
        <v>389324741</v>
      </c>
      <c r="AD831" s="387">
        <v>109120590</v>
      </c>
      <c r="AE831" s="387">
        <v>280204151</v>
      </c>
      <c r="AF831" s="387">
        <v>60663161</v>
      </c>
      <c r="AG831" s="387">
        <v>48457429</v>
      </c>
      <c r="AH831" s="387">
        <v>148120590</v>
      </c>
      <c r="AI831" s="387">
        <v>39000000</v>
      </c>
      <c r="AJ831" s="387">
        <v>241204151</v>
      </c>
      <c r="AK831" s="387">
        <v>0</v>
      </c>
      <c r="AL831" s="278"/>
      <c r="AM831" s="145"/>
      <c r="AN831" s="145"/>
      <c r="AO831" s="145"/>
      <c r="AP831" s="145"/>
      <c r="AQ831" s="275"/>
      <c r="AR831" s="275"/>
      <c r="AS831" s="275"/>
      <c r="AT831" s="275"/>
      <c r="AU831" s="275"/>
    </row>
    <row r="832" spans="1:47" x14ac:dyDescent="0.25">
      <c r="A832" s="14">
        <v>31303103</v>
      </c>
      <c r="B832" s="9" t="s">
        <v>1588</v>
      </c>
      <c r="C832" s="341"/>
      <c r="D832" s="10">
        <f>+D833+D834</f>
        <v>0</v>
      </c>
      <c r="E832" s="10">
        <f t="shared" ref="E832:AO870" si="462">+E833+E834</f>
        <v>12080913</v>
      </c>
      <c r="F832" s="10">
        <f t="shared" si="462"/>
        <v>0</v>
      </c>
      <c r="G832" s="10">
        <f t="shared" si="462"/>
        <v>0</v>
      </c>
      <c r="H832" s="10">
        <f t="shared" si="455"/>
        <v>12080913</v>
      </c>
      <c r="I832" s="10">
        <f t="shared" si="462"/>
        <v>0</v>
      </c>
      <c r="J832" s="10">
        <f t="shared" si="462"/>
        <v>0</v>
      </c>
      <c r="K832" s="10">
        <f t="shared" si="456"/>
        <v>12080913</v>
      </c>
      <c r="L832" s="10">
        <f t="shared" si="462"/>
        <v>0</v>
      </c>
      <c r="M832" s="10">
        <f t="shared" si="462"/>
        <v>0</v>
      </c>
      <c r="N832" s="10">
        <f t="shared" si="458"/>
        <v>0</v>
      </c>
      <c r="O832" s="10">
        <f t="shared" si="462"/>
        <v>0</v>
      </c>
      <c r="P832" s="10">
        <f t="shared" si="462"/>
        <v>0</v>
      </c>
      <c r="Q832" s="10">
        <f t="shared" si="462"/>
        <v>0</v>
      </c>
      <c r="R832" s="10">
        <f t="shared" si="457"/>
        <v>12080913</v>
      </c>
      <c r="S832" s="10">
        <f t="shared" si="462"/>
        <v>0</v>
      </c>
      <c r="T832" s="10">
        <f t="shared" si="462"/>
        <v>0</v>
      </c>
      <c r="U832" s="246">
        <v>3130411503</v>
      </c>
      <c r="V832" s="385" t="s">
        <v>1635</v>
      </c>
      <c r="W832" s="387">
        <v>0</v>
      </c>
      <c r="X832" s="387">
        <v>389324741</v>
      </c>
      <c r="Y832" s="387">
        <v>0</v>
      </c>
      <c r="Z832" s="387">
        <v>0</v>
      </c>
      <c r="AA832" s="387">
        <v>0</v>
      </c>
      <c r="AB832" s="387">
        <v>0</v>
      </c>
      <c r="AC832" s="387">
        <v>389324741</v>
      </c>
      <c r="AD832" s="387">
        <v>109120590</v>
      </c>
      <c r="AE832" s="387">
        <v>280204151</v>
      </c>
      <c r="AF832" s="387">
        <v>60663161</v>
      </c>
      <c r="AG832" s="387">
        <v>48457429</v>
      </c>
      <c r="AH832" s="387">
        <v>148120590</v>
      </c>
      <c r="AI832" s="387">
        <v>39000000</v>
      </c>
      <c r="AJ832" s="387">
        <v>241204151</v>
      </c>
      <c r="AK832" s="387">
        <v>0</v>
      </c>
      <c r="AL832" s="278"/>
      <c r="AM832" s="145"/>
      <c r="AN832" s="145"/>
      <c r="AO832" s="145"/>
      <c r="AP832" s="145"/>
      <c r="AQ832" s="275"/>
      <c r="AR832" s="275"/>
      <c r="AS832" s="275"/>
      <c r="AT832" s="275"/>
      <c r="AU832" s="275"/>
    </row>
    <row r="833" spans="1:47" x14ac:dyDescent="0.25">
      <c r="A833" s="183">
        <v>3130310301</v>
      </c>
      <c r="B833" s="184" t="s">
        <v>1589</v>
      </c>
      <c r="C833" s="145"/>
      <c r="D833" s="145"/>
      <c r="E833" s="145">
        <v>12000000</v>
      </c>
      <c r="F833" s="145"/>
      <c r="G833" s="145"/>
      <c r="H833" s="144">
        <f t="shared" si="455"/>
        <v>12000000</v>
      </c>
      <c r="I833" s="145">
        <v>0</v>
      </c>
      <c r="J833" s="145">
        <v>0</v>
      </c>
      <c r="K833" s="145">
        <f t="shared" si="456"/>
        <v>12000000</v>
      </c>
      <c r="L833" s="145">
        <v>0</v>
      </c>
      <c r="M833" s="145">
        <v>0</v>
      </c>
      <c r="N833" s="145">
        <f t="shared" si="458"/>
        <v>0</v>
      </c>
      <c r="O833" s="182">
        <v>0</v>
      </c>
      <c r="P833" s="145">
        <v>0</v>
      </c>
      <c r="Q833" s="145">
        <f t="shared" si="461"/>
        <v>0</v>
      </c>
      <c r="R833" s="145">
        <f t="shared" si="457"/>
        <v>12000000</v>
      </c>
      <c r="S833" s="145">
        <f t="shared" si="460"/>
        <v>0</v>
      </c>
      <c r="T833" s="275"/>
      <c r="U833" s="246">
        <v>314</v>
      </c>
      <c r="V833" s="385" t="s">
        <v>1636</v>
      </c>
      <c r="W833" s="387">
        <v>0</v>
      </c>
      <c r="X833" s="387">
        <v>170000000</v>
      </c>
      <c r="Y833" s="387">
        <v>0</v>
      </c>
      <c r="Z833" s="387">
        <v>0</v>
      </c>
      <c r="AA833" s="387">
        <v>0</v>
      </c>
      <c r="AB833" s="387">
        <v>0</v>
      </c>
      <c r="AC833" s="387">
        <v>170000000</v>
      </c>
      <c r="AD833" s="387">
        <v>0</v>
      </c>
      <c r="AE833" s="387">
        <v>170000000</v>
      </c>
      <c r="AF833" s="387">
        <v>0</v>
      </c>
      <c r="AG833" s="387">
        <v>0</v>
      </c>
      <c r="AH833" s="387">
        <v>0</v>
      </c>
      <c r="AI833" s="387">
        <v>0</v>
      </c>
      <c r="AJ833" s="387">
        <v>170000000</v>
      </c>
      <c r="AK833" s="387">
        <v>0</v>
      </c>
      <c r="AL833" s="156"/>
      <c r="AM833" s="156">
        <f t="shared" si="441"/>
        <v>0</v>
      </c>
      <c r="AN833" s="156">
        <f t="shared" si="441"/>
        <v>0</v>
      </c>
      <c r="AO833" s="156">
        <f t="shared" si="441"/>
        <v>0</v>
      </c>
      <c r="AP833" s="156"/>
      <c r="AQ833" s="275"/>
      <c r="AR833" s="275"/>
      <c r="AS833" s="275"/>
      <c r="AT833" s="275"/>
      <c r="AU833" s="275"/>
    </row>
    <row r="834" spans="1:47" x14ac:dyDescent="0.25">
      <c r="A834" s="183">
        <v>3130310303</v>
      </c>
      <c r="B834" s="184" t="s">
        <v>1590</v>
      </c>
      <c r="C834" s="145"/>
      <c r="D834" s="145"/>
      <c r="E834" s="145">
        <v>80913</v>
      </c>
      <c r="F834" s="145"/>
      <c r="G834" s="145"/>
      <c r="H834" s="144">
        <f t="shared" si="455"/>
        <v>80913</v>
      </c>
      <c r="I834" s="145">
        <v>0</v>
      </c>
      <c r="J834" s="145">
        <v>0</v>
      </c>
      <c r="K834" s="145">
        <f t="shared" si="456"/>
        <v>80913</v>
      </c>
      <c r="L834" s="145">
        <v>0</v>
      </c>
      <c r="M834" s="145">
        <v>0</v>
      </c>
      <c r="N834" s="145">
        <f t="shared" si="458"/>
        <v>0</v>
      </c>
      <c r="O834" s="182">
        <v>0</v>
      </c>
      <c r="P834" s="145">
        <v>0</v>
      </c>
      <c r="Q834" s="145">
        <f t="shared" si="461"/>
        <v>0</v>
      </c>
      <c r="R834" s="145">
        <f t="shared" si="457"/>
        <v>80913</v>
      </c>
      <c r="S834" s="145">
        <f t="shared" si="460"/>
        <v>0</v>
      </c>
      <c r="T834" s="275"/>
      <c r="U834" s="246">
        <v>31401</v>
      </c>
      <c r="V834" s="385" t="s">
        <v>1637</v>
      </c>
      <c r="W834" s="387">
        <v>0</v>
      </c>
      <c r="X834" s="387">
        <v>219324741</v>
      </c>
      <c r="Y834" s="387">
        <v>0</v>
      </c>
      <c r="Z834" s="387">
        <v>0</v>
      </c>
      <c r="AA834" s="387">
        <v>0</v>
      </c>
      <c r="AB834" s="387">
        <v>0</v>
      </c>
      <c r="AC834" s="387">
        <v>219324741</v>
      </c>
      <c r="AD834" s="387">
        <v>109120590</v>
      </c>
      <c r="AE834" s="387">
        <v>110204151</v>
      </c>
      <c r="AF834" s="387">
        <v>60663161</v>
      </c>
      <c r="AG834" s="387">
        <v>48457429</v>
      </c>
      <c r="AH834" s="387">
        <v>148120590</v>
      </c>
      <c r="AI834" s="387">
        <v>39000000</v>
      </c>
      <c r="AJ834" s="387">
        <v>71204151</v>
      </c>
      <c r="AK834" s="387">
        <v>0</v>
      </c>
      <c r="AL834" s="156"/>
      <c r="AM834" s="156">
        <f t="shared" si="442"/>
        <v>0</v>
      </c>
      <c r="AN834" s="156">
        <f t="shared" si="442"/>
        <v>0</v>
      </c>
      <c r="AO834" s="156">
        <f t="shared" si="442"/>
        <v>0</v>
      </c>
      <c r="AP834" s="156"/>
      <c r="AQ834" s="275"/>
      <c r="AR834" s="275"/>
      <c r="AS834" s="275"/>
      <c r="AT834" s="275"/>
      <c r="AU834" s="275"/>
    </row>
    <row r="835" spans="1:47" x14ac:dyDescent="0.25">
      <c r="A835" s="249">
        <v>31304</v>
      </c>
      <c r="B835" s="250" t="s">
        <v>1591</v>
      </c>
      <c r="C835" s="156"/>
      <c r="D835" s="156">
        <f>+D836</f>
        <v>0</v>
      </c>
      <c r="E835" s="156">
        <f t="shared" ref="E835:AO873" si="463">+E836</f>
        <v>2820161150</v>
      </c>
      <c r="F835" s="156">
        <f t="shared" si="463"/>
        <v>0</v>
      </c>
      <c r="G835" s="156">
        <f t="shared" si="463"/>
        <v>0</v>
      </c>
      <c r="H835" s="156">
        <f t="shared" si="455"/>
        <v>2820161150</v>
      </c>
      <c r="I835" s="156">
        <f t="shared" si="463"/>
        <v>214378</v>
      </c>
      <c r="J835" s="156">
        <f t="shared" si="463"/>
        <v>214378</v>
      </c>
      <c r="K835" s="156">
        <f t="shared" si="456"/>
        <v>2819946772</v>
      </c>
      <c r="L835" s="156">
        <f t="shared" si="463"/>
        <v>214378</v>
      </c>
      <c r="M835" s="156">
        <f t="shared" si="463"/>
        <v>214378</v>
      </c>
      <c r="N835" s="156">
        <f t="shared" si="458"/>
        <v>0</v>
      </c>
      <c r="O835" s="156">
        <f t="shared" si="463"/>
        <v>476221378</v>
      </c>
      <c r="P835" s="156">
        <f t="shared" si="463"/>
        <v>463517378</v>
      </c>
      <c r="Q835" s="156">
        <f t="shared" si="463"/>
        <v>463303000</v>
      </c>
      <c r="R835" s="156">
        <f t="shared" si="457"/>
        <v>2356643772</v>
      </c>
      <c r="S835" s="156">
        <f t="shared" si="463"/>
        <v>214378</v>
      </c>
      <c r="T835" s="156">
        <f t="shared" si="463"/>
        <v>0</v>
      </c>
      <c r="U835" s="246">
        <v>314011</v>
      </c>
      <c r="V835" s="385" t="s">
        <v>1638</v>
      </c>
      <c r="W835" s="387">
        <v>0</v>
      </c>
      <c r="X835" s="387">
        <v>4709149382.7999992</v>
      </c>
      <c r="Y835" s="387">
        <v>0</v>
      </c>
      <c r="Z835" s="387">
        <v>0</v>
      </c>
      <c r="AA835" s="387">
        <v>0</v>
      </c>
      <c r="AB835" s="387">
        <v>2500000000</v>
      </c>
      <c r="AC835" s="387">
        <v>7209149382.7999992</v>
      </c>
      <c r="AD835" s="387">
        <v>253702188</v>
      </c>
      <c r="AE835" s="387">
        <v>6955447194.7999992</v>
      </c>
      <c r="AF835" s="387">
        <v>0</v>
      </c>
      <c r="AG835" s="387">
        <v>253702188</v>
      </c>
      <c r="AH835" s="387">
        <v>1437965741</v>
      </c>
      <c r="AI835" s="387">
        <v>1184263553</v>
      </c>
      <c r="AJ835" s="387">
        <v>5771183641.7999992</v>
      </c>
      <c r="AK835" s="387">
        <v>0</v>
      </c>
      <c r="AL835" s="156"/>
      <c r="AM835" s="156">
        <f t="shared" si="443"/>
        <v>0</v>
      </c>
      <c r="AN835" s="156">
        <f t="shared" si="443"/>
        <v>0</v>
      </c>
      <c r="AO835" s="156">
        <f t="shared" si="443"/>
        <v>0</v>
      </c>
      <c r="AP835" s="156"/>
      <c r="AQ835" s="275"/>
      <c r="AR835" s="275"/>
      <c r="AS835" s="275"/>
      <c r="AT835" s="275"/>
      <c r="AU835" s="275"/>
    </row>
    <row r="836" spans="1:47" x14ac:dyDescent="0.25">
      <c r="A836" s="249">
        <v>313041</v>
      </c>
      <c r="B836" s="250" t="s">
        <v>1592</v>
      </c>
      <c r="C836" s="156"/>
      <c r="D836" s="156">
        <f>+D837+D840+D842+D845+D849+D852+D856+D859+D863+D867+D869+D873+D877+D881</f>
        <v>0</v>
      </c>
      <c r="E836" s="156">
        <f t="shared" ref="E836:AO874" si="464">+E837+E840+E842+E845+E849+E852+E856+E859+E863+E867+E869+E873+E877+E881</f>
        <v>2820161150</v>
      </c>
      <c r="F836" s="156">
        <f t="shared" si="464"/>
        <v>0</v>
      </c>
      <c r="G836" s="156">
        <f t="shared" si="464"/>
        <v>0</v>
      </c>
      <c r="H836" s="156">
        <f t="shared" si="455"/>
        <v>2820161150</v>
      </c>
      <c r="I836" s="156">
        <f t="shared" si="464"/>
        <v>214378</v>
      </c>
      <c r="J836" s="156">
        <f t="shared" si="464"/>
        <v>214378</v>
      </c>
      <c r="K836" s="156">
        <f t="shared" si="456"/>
        <v>2819946772</v>
      </c>
      <c r="L836" s="156">
        <f t="shared" si="464"/>
        <v>214378</v>
      </c>
      <c r="M836" s="156">
        <f t="shared" si="464"/>
        <v>214378</v>
      </c>
      <c r="N836" s="156">
        <f t="shared" si="458"/>
        <v>0</v>
      </c>
      <c r="O836" s="156">
        <f t="shared" si="464"/>
        <v>476221378</v>
      </c>
      <c r="P836" s="156">
        <f t="shared" si="464"/>
        <v>463517378</v>
      </c>
      <c r="Q836" s="156">
        <f t="shared" si="464"/>
        <v>463303000</v>
      </c>
      <c r="R836" s="156">
        <f t="shared" si="457"/>
        <v>2356643772</v>
      </c>
      <c r="S836" s="156">
        <f t="shared" si="464"/>
        <v>214378</v>
      </c>
      <c r="T836" s="156">
        <f t="shared" si="464"/>
        <v>0</v>
      </c>
      <c r="U836" s="246">
        <v>31401101</v>
      </c>
      <c r="V836" s="385" t="s">
        <v>617</v>
      </c>
      <c r="W836" s="387">
        <v>0</v>
      </c>
      <c r="X836" s="387">
        <v>273738740</v>
      </c>
      <c r="Y836" s="387">
        <v>0</v>
      </c>
      <c r="Z836" s="387">
        <v>0</v>
      </c>
      <c r="AA836" s="387">
        <v>0</v>
      </c>
      <c r="AB836" s="387">
        <v>0</v>
      </c>
      <c r="AC836" s="387">
        <v>273738740</v>
      </c>
      <c r="AD836" s="387">
        <v>52000000</v>
      </c>
      <c r="AE836" s="387">
        <v>221738740</v>
      </c>
      <c r="AF836" s="387">
        <v>0</v>
      </c>
      <c r="AG836" s="387">
        <v>52000000</v>
      </c>
      <c r="AH836" s="387">
        <v>119650000</v>
      </c>
      <c r="AI836" s="387">
        <v>67650000</v>
      </c>
      <c r="AJ836" s="387">
        <v>154088740</v>
      </c>
      <c r="AK836" s="387">
        <v>0</v>
      </c>
      <c r="AL836" s="10"/>
      <c r="AM836" s="10">
        <f t="shared" si="444"/>
        <v>0</v>
      </c>
      <c r="AN836" s="10">
        <f t="shared" si="444"/>
        <v>0</v>
      </c>
      <c r="AO836" s="10">
        <f t="shared" si="444"/>
        <v>0</v>
      </c>
      <c r="AP836" s="10"/>
      <c r="AQ836" s="275"/>
      <c r="AR836" s="275"/>
      <c r="AS836" s="275"/>
      <c r="AT836" s="275"/>
      <c r="AU836" s="275"/>
    </row>
    <row r="837" spans="1:47" x14ac:dyDescent="0.25">
      <c r="A837" s="14">
        <v>31304101</v>
      </c>
      <c r="B837" s="9" t="s">
        <v>701</v>
      </c>
      <c r="C837" s="341"/>
      <c r="D837" s="10">
        <f>+D838+D839</f>
        <v>0</v>
      </c>
      <c r="E837" s="10">
        <f t="shared" ref="E837:AO875" si="465">+E838+E839</f>
        <v>123218543</v>
      </c>
      <c r="F837" s="10">
        <f t="shared" si="465"/>
        <v>0</v>
      </c>
      <c r="G837" s="10">
        <f t="shared" si="465"/>
        <v>0</v>
      </c>
      <c r="H837" s="10">
        <f t="shared" si="455"/>
        <v>123218543</v>
      </c>
      <c r="I837" s="10">
        <f t="shared" si="465"/>
        <v>0</v>
      </c>
      <c r="J837" s="10">
        <f t="shared" si="465"/>
        <v>0</v>
      </c>
      <c r="K837" s="10">
        <f t="shared" si="456"/>
        <v>123218543</v>
      </c>
      <c r="L837" s="10">
        <f t="shared" si="465"/>
        <v>0</v>
      </c>
      <c r="M837" s="10">
        <f t="shared" si="465"/>
        <v>0</v>
      </c>
      <c r="N837" s="10">
        <f t="shared" si="458"/>
        <v>0</v>
      </c>
      <c r="O837" s="10">
        <f t="shared" si="465"/>
        <v>0</v>
      </c>
      <c r="P837" s="10">
        <f t="shared" si="465"/>
        <v>0</v>
      </c>
      <c r="Q837" s="10">
        <f t="shared" si="465"/>
        <v>0</v>
      </c>
      <c r="R837" s="10">
        <f t="shared" si="457"/>
        <v>123218543</v>
      </c>
      <c r="S837" s="10">
        <f t="shared" si="465"/>
        <v>0</v>
      </c>
      <c r="T837" s="10">
        <f t="shared" si="465"/>
        <v>0</v>
      </c>
      <c r="U837" s="246">
        <v>3140110101</v>
      </c>
      <c r="V837" s="385" t="s">
        <v>1639</v>
      </c>
      <c r="W837" s="387">
        <v>0</v>
      </c>
      <c r="X837" s="387">
        <v>15000000</v>
      </c>
      <c r="Y837" s="387">
        <v>0</v>
      </c>
      <c r="Z837" s="387">
        <v>0</v>
      </c>
      <c r="AA837" s="387">
        <v>0</v>
      </c>
      <c r="AB837" s="387">
        <v>0</v>
      </c>
      <c r="AC837" s="387">
        <v>15000000</v>
      </c>
      <c r="AD837" s="387">
        <v>0</v>
      </c>
      <c r="AE837" s="387">
        <v>15000000</v>
      </c>
      <c r="AF837" s="387">
        <v>0</v>
      </c>
      <c r="AG837" s="387">
        <v>0</v>
      </c>
      <c r="AH837" s="387">
        <v>0</v>
      </c>
      <c r="AI837" s="387">
        <v>0</v>
      </c>
      <c r="AJ837" s="387">
        <v>15000000</v>
      </c>
      <c r="AK837" s="387">
        <v>0</v>
      </c>
      <c r="AL837" s="278"/>
      <c r="AM837" s="145"/>
      <c r="AN837" s="145"/>
      <c r="AO837" s="145"/>
      <c r="AP837" s="145"/>
      <c r="AQ837" s="275"/>
      <c r="AR837" s="275"/>
      <c r="AS837" s="275"/>
      <c r="AT837" s="275"/>
      <c r="AU837" s="275"/>
    </row>
    <row r="838" spans="1:47" x14ac:dyDescent="0.25">
      <c r="A838" s="183">
        <v>3130410101</v>
      </c>
      <c r="B838" s="184" t="s">
        <v>1593</v>
      </c>
      <c r="C838" s="184"/>
      <c r="D838" s="145"/>
      <c r="E838" s="145">
        <v>100000000</v>
      </c>
      <c r="F838" s="145"/>
      <c r="G838" s="145"/>
      <c r="H838" s="144">
        <f t="shared" si="455"/>
        <v>100000000</v>
      </c>
      <c r="I838" s="145">
        <v>0</v>
      </c>
      <c r="J838" s="145">
        <v>0</v>
      </c>
      <c r="K838" s="145">
        <f t="shared" si="456"/>
        <v>100000000</v>
      </c>
      <c r="L838" s="145">
        <v>0</v>
      </c>
      <c r="M838" s="145">
        <v>0</v>
      </c>
      <c r="N838" s="145">
        <f t="shared" si="458"/>
        <v>0</v>
      </c>
      <c r="O838" s="182">
        <v>0</v>
      </c>
      <c r="P838" s="145">
        <v>0</v>
      </c>
      <c r="Q838" s="145">
        <f t="shared" si="461"/>
        <v>0</v>
      </c>
      <c r="R838" s="145">
        <f t="shared" si="457"/>
        <v>100000000</v>
      </c>
      <c r="S838" s="145">
        <f t="shared" si="460"/>
        <v>0</v>
      </c>
      <c r="T838" s="275"/>
      <c r="U838" s="246">
        <v>3140110103</v>
      </c>
      <c r="V838" s="385" t="s">
        <v>1640</v>
      </c>
      <c r="W838" s="387">
        <v>0</v>
      </c>
      <c r="X838" s="387">
        <v>10000000</v>
      </c>
      <c r="Y838" s="387">
        <v>0</v>
      </c>
      <c r="Z838" s="387">
        <v>0</v>
      </c>
      <c r="AA838" s="387">
        <v>0</v>
      </c>
      <c r="AB838" s="387">
        <v>0</v>
      </c>
      <c r="AC838" s="387">
        <v>10000000</v>
      </c>
      <c r="AD838" s="387">
        <v>0</v>
      </c>
      <c r="AE838" s="387">
        <v>10000000</v>
      </c>
      <c r="AF838" s="387">
        <v>0</v>
      </c>
      <c r="AG838" s="387">
        <v>0</v>
      </c>
      <c r="AH838" s="387">
        <v>0</v>
      </c>
      <c r="AI838" s="387">
        <v>0</v>
      </c>
      <c r="AJ838" s="387">
        <v>10000000</v>
      </c>
      <c r="AK838" s="387">
        <v>0</v>
      </c>
      <c r="AL838" s="278"/>
      <c r="AM838" s="145"/>
      <c r="AN838" s="145"/>
      <c r="AO838" s="145"/>
      <c r="AP838" s="145"/>
      <c r="AQ838" s="275"/>
      <c r="AR838" s="275"/>
      <c r="AS838" s="275"/>
      <c r="AT838" s="275"/>
      <c r="AU838" s="275"/>
    </row>
    <row r="839" spans="1:47" x14ac:dyDescent="0.25">
      <c r="A839" s="44">
        <v>3130410102</v>
      </c>
      <c r="B839" s="184" t="s">
        <v>1594</v>
      </c>
      <c r="C839" s="184"/>
      <c r="D839" s="145"/>
      <c r="E839" s="145">
        <v>23218543</v>
      </c>
      <c r="F839" s="145"/>
      <c r="G839" s="145"/>
      <c r="H839" s="144">
        <f t="shared" si="455"/>
        <v>23218543</v>
      </c>
      <c r="I839" s="145">
        <v>0</v>
      </c>
      <c r="J839" s="145">
        <v>0</v>
      </c>
      <c r="K839" s="145">
        <f t="shared" si="456"/>
        <v>23218543</v>
      </c>
      <c r="L839" s="145">
        <v>0</v>
      </c>
      <c r="M839" s="145">
        <v>0</v>
      </c>
      <c r="N839" s="145">
        <f t="shared" si="458"/>
        <v>0</v>
      </c>
      <c r="O839" s="182">
        <v>0</v>
      </c>
      <c r="P839" s="145">
        <v>0</v>
      </c>
      <c r="Q839" s="145">
        <f t="shared" si="461"/>
        <v>0</v>
      </c>
      <c r="R839" s="145">
        <f t="shared" si="457"/>
        <v>23218543</v>
      </c>
      <c r="S839" s="145">
        <f t="shared" si="460"/>
        <v>0</v>
      </c>
      <c r="T839" s="275"/>
      <c r="U839" s="246">
        <v>315</v>
      </c>
      <c r="V839" s="385" t="s">
        <v>1641</v>
      </c>
      <c r="W839" s="387">
        <v>0</v>
      </c>
      <c r="X839" s="387">
        <v>5000000</v>
      </c>
      <c r="Y839" s="387">
        <v>0</v>
      </c>
      <c r="Z839" s="387">
        <v>0</v>
      </c>
      <c r="AA839" s="387">
        <v>0</v>
      </c>
      <c r="AB839" s="387">
        <v>0</v>
      </c>
      <c r="AC839" s="387">
        <v>5000000</v>
      </c>
      <c r="AD839" s="387">
        <v>0</v>
      </c>
      <c r="AE839" s="387">
        <v>5000000</v>
      </c>
      <c r="AF839" s="387">
        <v>0</v>
      </c>
      <c r="AG839" s="387">
        <v>0</v>
      </c>
      <c r="AH839" s="387">
        <v>0</v>
      </c>
      <c r="AI839" s="387">
        <v>0</v>
      </c>
      <c r="AJ839" s="387">
        <v>5000000</v>
      </c>
      <c r="AK839" s="387">
        <v>0</v>
      </c>
      <c r="AL839" s="278"/>
      <c r="AM839" s="145"/>
      <c r="AN839" s="145"/>
      <c r="AO839" s="145"/>
      <c r="AP839" s="145"/>
      <c r="AQ839" s="275"/>
      <c r="AR839" s="275"/>
      <c r="AS839" s="275"/>
      <c r="AT839" s="275"/>
      <c r="AU839" s="275"/>
    </row>
    <row r="840" spans="1:47" x14ac:dyDescent="0.25">
      <c r="A840" s="14">
        <v>31304102</v>
      </c>
      <c r="B840" s="9" t="s">
        <v>1595</v>
      </c>
      <c r="C840" s="340"/>
      <c r="D840" s="10">
        <f>+D841</f>
        <v>0</v>
      </c>
      <c r="E840" s="10">
        <f t="shared" ref="E840:AO878" si="466">+E841</f>
        <v>15000000</v>
      </c>
      <c r="F840" s="10">
        <f t="shared" si="466"/>
        <v>0</v>
      </c>
      <c r="G840" s="10">
        <f t="shared" si="466"/>
        <v>0</v>
      </c>
      <c r="H840" s="10">
        <f t="shared" si="455"/>
        <v>15000000</v>
      </c>
      <c r="I840" s="10">
        <f t="shared" si="466"/>
        <v>0</v>
      </c>
      <c r="J840" s="10">
        <f t="shared" si="466"/>
        <v>0</v>
      </c>
      <c r="K840" s="10">
        <f t="shared" si="456"/>
        <v>15000000</v>
      </c>
      <c r="L840" s="10">
        <f t="shared" si="466"/>
        <v>0</v>
      </c>
      <c r="M840" s="10">
        <f t="shared" si="466"/>
        <v>0</v>
      </c>
      <c r="N840" s="10">
        <f t="shared" si="458"/>
        <v>0</v>
      </c>
      <c r="O840" s="10">
        <f t="shared" si="466"/>
        <v>0</v>
      </c>
      <c r="P840" s="10">
        <f t="shared" si="466"/>
        <v>0</v>
      </c>
      <c r="Q840" s="10">
        <f t="shared" si="466"/>
        <v>0</v>
      </c>
      <c r="R840" s="10">
        <f t="shared" si="457"/>
        <v>15000000</v>
      </c>
      <c r="S840" s="10">
        <f t="shared" si="466"/>
        <v>0</v>
      </c>
      <c r="T840" s="10">
        <f t="shared" si="466"/>
        <v>0</v>
      </c>
      <c r="U840" s="246">
        <v>31501</v>
      </c>
      <c r="V840" s="385" t="s">
        <v>1642</v>
      </c>
      <c r="W840" s="387">
        <v>0</v>
      </c>
      <c r="X840" s="387">
        <v>238738740</v>
      </c>
      <c r="Y840" s="387">
        <v>0</v>
      </c>
      <c r="Z840" s="387">
        <v>0</v>
      </c>
      <c r="AA840" s="387">
        <v>0</v>
      </c>
      <c r="AB840" s="387">
        <v>0</v>
      </c>
      <c r="AC840" s="387">
        <v>238738740</v>
      </c>
      <c r="AD840" s="387">
        <v>52000000</v>
      </c>
      <c r="AE840" s="387">
        <v>186738740</v>
      </c>
      <c r="AF840" s="387">
        <v>0</v>
      </c>
      <c r="AG840" s="387">
        <v>52000000</v>
      </c>
      <c r="AH840" s="387">
        <v>119650000</v>
      </c>
      <c r="AI840" s="387">
        <v>67650000</v>
      </c>
      <c r="AJ840" s="387">
        <v>119088740</v>
      </c>
      <c r="AK840" s="387">
        <v>0</v>
      </c>
      <c r="AL840" s="10"/>
      <c r="AM840" s="10">
        <f t="shared" si="445"/>
        <v>0</v>
      </c>
      <c r="AN840" s="10">
        <f t="shared" si="445"/>
        <v>0</v>
      </c>
      <c r="AO840" s="10">
        <f t="shared" si="445"/>
        <v>0</v>
      </c>
      <c r="AP840" s="10"/>
      <c r="AQ840" s="275"/>
      <c r="AR840" s="275"/>
      <c r="AS840" s="275"/>
      <c r="AT840" s="275"/>
      <c r="AU840" s="275"/>
    </row>
    <row r="841" spans="1:47" x14ac:dyDescent="0.25">
      <c r="A841" s="183">
        <v>3130410201</v>
      </c>
      <c r="B841" s="184" t="s">
        <v>1596</v>
      </c>
      <c r="C841" s="184"/>
      <c r="D841" s="145"/>
      <c r="E841" s="145">
        <v>15000000</v>
      </c>
      <c r="F841" s="145"/>
      <c r="G841" s="145"/>
      <c r="H841" s="144">
        <f t="shared" si="455"/>
        <v>15000000</v>
      </c>
      <c r="I841" s="145">
        <v>0</v>
      </c>
      <c r="J841" s="145">
        <v>0</v>
      </c>
      <c r="K841" s="145">
        <f t="shared" si="456"/>
        <v>15000000</v>
      </c>
      <c r="L841" s="145">
        <v>0</v>
      </c>
      <c r="M841" s="145">
        <v>0</v>
      </c>
      <c r="N841" s="145">
        <f t="shared" si="458"/>
        <v>0</v>
      </c>
      <c r="O841" s="182">
        <v>0</v>
      </c>
      <c r="P841" s="145">
        <v>0</v>
      </c>
      <c r="Q841" s="145">
        <f t="shared" si="461"/>
        <v>0</v>
      </c>
      <c r="R841" s="145">
        <f t="shared" si="457"/>
        <v>15000000</v>
      </c>
      <c r="S841" s="145">
        <f t="shared" si="460"/>
        <v>0</v>
      </c>
      <c r="T841" s="275"/>
      <c r="U841" s="246">
        <v>31501101</v>
      </c>
      <c r="V841" s="385" t="s">
        <v>1643</v>
      </c>
      <c r="W841" s="387">
        <v>0</v>
      </c>
      <c r="X841" s="387">
        <v>100000000</v>
      </c>
      <c r="Y841" s="387">
        <v>0</v>
      </c>
      <c r="Z841" s="387">
        <v>0</v>
      </c>
      <c r="AA841" s="387">
        <v>0</v>
      </c>
      <c r="AB841" s="387">
        <v>0</v>
      </c>
      <c r="AC841" s="387">
        <v>100000000</v>
      </c>
      <c r="AD841" s="387">
        <v>0</v>
      </c>
      <c r="AE841" s="387">
        <v>100000000</v>
      </c>
      <c r="AF841" s="387">
        <v>0</v>
      </c>
      <c r="AG841" s="387">
        <v>0</v>
      </c>
      <c r="AH841" s="387">
        <v>0</v>
      </c>
      <c r="AI841" s="387">
        <v>0</v>
      </c>
      <c r="AJ841" s="387">
        <v>100000000</v>
      </c>
      <c r="AK841" s="387">
        <v>0</v>
      </c>
      <c r="AL841" s="278"/>
      <c r="AM841" s="145"/>
      <c r="AN841" s="145"/>
      <c r="AO841" s="145"/>
      <c r="AP841" s="145"/>
      <c r="AQ841" s="275"/>
      <c r="AR841" s="275"/>
      <c r="AS841" s="275"/>
      <c r="AT841" s="275"/>
      <c r="AU841" s="275"/>
    </row>
    <row r="842" spans="1:47" x14ac:dyDescent="0.25">
      <c r="A842" s="14">
        <v>31304103</v>
      </c>
      <c r="B842" s="9" t="s">
        <v>709</v>
      </c>
      <c r="C842" s="340"/>
      <c r="D842" s="10">
        <f>+D843+D844</f>
        <v>0</v>
      </c>
      <c r="E842" s="10">
        <f t="shared" ref="E842:AO880" si="467">+E843+E844</f>
        <v>12286000</v>
      </c>
      <c r="F842" s="10">
        <f t="shared" si="467"/>
        <v>0</v>
      </c>
      <c r="G842" s="10">
        <f t="shared" si="467"/>
        <v>0</v>
      </c>
      <c r="H842" s="10">
        <f t="shared" si="455"/>
        <v>12286000</v>
      </c>
      <c r="I842" s="10">
        <f t="shared" si="467"/>
        <v>115294</v>
      </c>
      <c r="J842" s="10">
        <f t="shared" si="467"/>
        <v>115294</v>
      </c>
      <c r="K842" s="10">
        <f t="shared" si="456"/>
        <v>12170706</v>
      </c>
      <c r="L842" s="10">
        <f t="shared" si="467"/>
        <v>115294</v>
      </c>
      <c r="M842" s="10">
        <f t="shared" si="467"/>
        <v>115294</v>
      </c>
      <c r="N842" s="10">
        <f t="shared" si="458"/>
        <v>0</v>
      </c>
      <c r="O842" s="10">
        <f t="shared" si="467"/>
        <v>1240494</v>
      </c>
      <c r="P842" s="10">
        <f t="shared" si="467"/>
        <v>1240494</v>
      </c>
      <c r="Q842" s="10">
        <f t="shared" si="467"/>
        <v>1125200</v>
      </c>
      <c r="R842" s="10">
        <f t="shared" si="457"/>
        <v>11045506</v>
      </c>
      <c r="S842" s="10">
        <f t="shared" si="467"/>
        <v>115294</v>
      </c>
      <c r="T842" s="10">
        <f t="shared" si="467"/>
        <v>0</v>
      </c>
      <c r="U842" s="246">
        <v>3150110101</v>
      </c>
      <c r="V842" s="385" t="s">
        <v>1644</v>
      </c>
      <c r="W842" s="387">
        <v>0</v>
      </c>
      <c r="X842" s="387">
        <v>19088740</v>
      </c>
      <c r="Y842" s="387">
        <v>0</v>
      </c>
      <c r="Z842" s="387">
        <v>0</v>
      </c>
      <c r="AA842" s="387">
        <v>0</v>
      </c>
      <c r="AB842" s="387">
        <v>0</v>
      </c>
      <c r="AC842" s="387">
        <v>19088740</v>
      </c>
      <c r="AD842" s="387">
        <v>0</v>
      </c>
      <c r="AE842" s="387">
        <v>19088740</v>
      </c>
      <c r="AF842" s="387">
        <v>0</v>
      </c>
      <c r="AG842" s="387">
        <v>0</v>
      </c>
      <c r="AH842" s="387">
        <v>0</v>
      </c>
      <c r="AI842" s="387">
        <v>0</v>
      </c>
      <c r="AJ842" s="387">
        <v>19088740</v>
      </c>
      <c r="AK842" s="387">
        <v>0</v>
      </c>
      <c r="AL842" s="10"/>
      <c r="AM842" s="10">
        <f t="shared" si="446"/>
        <v>0</v>
      </c>
      <c r="AN842" s="10">
        <f t="shared" si="446"/>
        <v>0</v>
      </c>
      <c r="AO842" s="10">
        <f t="shared" si="446"/>
        <v>0</v>
      </c>
      <c r="AP842" s="10"/>
      <c r="AQ842" s="275"/>
      <c r="AR842" s="275"/>
      <c r="AS842" s="275"/>
      <c r="AT842" s="275"/>
      <c r="AU842" s="275"/>
    </row>
    <row r="843" spans="1:47" x14ac:dyDescent="0.25">
      <c r="A843" s="44">
        <v>3130410302</v>
      </c>
      <c r="B843" s="184" t="s">
        <v>1597</v>
      </c>
      <c r="C843" s="184"/>
      <c r="D843" s="145"/>
      <c r="E843" s="145">
        <v>10000000</v>
      </c>
      <c r="F843" s="145"/>
      <c r="G843" s="145"/>
      <c r="H843" s="144">
        <f t="shared" si="455"/>
        <v>10000000</v>
      </c>
      <c r="I843" s="145">
        <v>0</v>
      </c>
      <c r="J843" s="145">
        <v>0</v>
      </c>
      <c r="K843" s="145">
        <f t="shared" si="456"/>
        <v>10000000</v>
      </c>
      <c r="L843" s="145">
        <v>0</v>
      </c>
      <c r="M843" s="145">
        <v>0</v>
      </c>
      <c r="N843" s="145">
        <f t="shared" si="458"/>
        <v>0</v>
      </c>
      <c r="O843" s="182">
        <v>0</v>
      </c>
      <c r="P843" s="145">
        <v>0</v>
      </c>
      <c r="Q843" s="145">
        <f t="shared" si="461"/>
        <v>0</v>
      </c>
      <c r="R843" s="145">
        <f t="shared" si="457"/>
        <v>10000000</v>
      </c>
      <c r="S843" s="145">
        <f t="shared" si="460"/>
        <v>0</v>
      </c>
      <c r="T843" s="275"/>
      <c r="U843" s="246">
        <v>3150110102</v>
      </c>
      <c r="V843" s="385" t="s">
        <v>1645</v>
      </c>
      <c r="W843" s="387">
        <v>0</v>
      </c>
      <c r="X843" s="387">
        <v>119650000</v>
      </c>
      <c r="Y843" s="387">
        <v>0</v>
      </c>
      <c r="Z843" s="387">
        <v>0</v>
      </c>
      <c r="AA843" s="387">
        <v>0</v>
      </c>
      <c r="AB843" s="387">
        <v>0</v>
      </c>
      <c r="AC843" s="387">
        <v>119650000</v>
      </c>
      <c r="AD843" s="387">
        <v>52000000</v>
      </c>
      <c r="AE843" s="387">
        <v>67650000</v>
      </c>
      <c r="AF843" s="387">
        <v>0</v>
      </c>
      <c r="AG843" s="387">
        <v>52000000</v>
      </c>
      <c r="AH843" s="387">
        <v>119650000</v>
      </c>
      <c r="AI843" s="387">
        <v>67650000</v>
      </c>
      <c r="AJ843" s="387">
        <v>0</v>
      </c>
      <c r="AK843" s="387">
        <v>0</v>
      </c>
      <c r="AL843" s="278"/>
      <c r="AM843" s="145"/>
      <c r="AN843" s="145"/>
      <c r="AO843" s="145"/>
      <c r="AP843" s="145"/>
      <c r="AQ843" s="275"/>
      <c r="AR843" s="275"/>
      <c r="AS843" s="275"/>
      <c r="AT843" s="275"/>
      <c r="AU843" s="275"/>
    </row>
    <row r="844" spans="1:47" x14ac:dyDescent="0.25">
      <c r="A844" s="183">
        <v>3130410303</v>
      </c>
      <c r="B844" s="184" t="s">
        <v>1598</v>
      </c>
      <c r="C844" s="184"/>
      <c r="D844" s="145"/>
      <c r="E844" s="145">
        <v>2286000</v>
      </c>
      <c r="F844" s="145"/>
      <c r="G844" s="145"/>
      <c r="H844" s="144">
        <f t="shared" si="455"/>
        <v>2286000</v>
      </c>
      <c r="I844" s="145">
        <v>115294</v>
      </c>
      <c r="J844" s="145">
        <v>115294</v>
      </c>
      <c r="K844" s="145">
        <f t="shared" si="456"/>
        <v>2170706</v>
      </c>
      <c r="L844" s="145">
        <v>115294</v>
      </c>
      <c r="M844" s="145">
        <v>115294</v>
      </c>
      <c r="N844" s="145">
        <f t="shared" si="458"/>
        <v>0</v>
      </c>
      <c r="O844" s="145">
        <v>1240494</v>
      </c>
      <c r="P844" s="145">
        <v>1240494</v>
      </c>
      <c r="Q844" s="145">
        <f t="shared" si="461"/>
        <v>1125200</v>
      </c>
      <c r="R844" s="145">
        <f t="shared" si="457"/>
        <v>1045506</v>
      </c>
      <c r="S844" s="145">
        <f t="shared" si="460"/>
        <v>115294</v>
      </c>
      <c r="T844" s="275"/>
      <c r="U844" s="246">
        <v>31501102</v>
      </c>
      <c r="V844" s="385" t="s">
        <v>1646</v>
      </c>
      <c r="W844" s="387">
        <v>0</v>
      </c>
      <c r="X844" s="387">
        <v>20000000</v>
      </c>
      <c r="Y844" s="387">
        <v>0</v>
      </c>
      <c r="Z844" s="387">
        <v>0</v>
      </c>
      <c r="AA844" s="387">
        <v>0</v>
      </c>
      <c r="AB844" s="387">
        <v>0</v>
      </c>
      <c r="AC844" s="387">
        <v>20000000</v>
      </c>
      <c r="AD844" s="387">
        <v>0</v>
      </c>
      <c r="AE844" s="387">
        <v>20000000</v>
      </c>
      <c r="AF844" s="387">
        <v>0</v>
      </c>
      <c r="AG844" s="387">
        <v>0</v>
      </c>
      <c r="AH844" s="387">
        <v>0</v>
      </c>
      <c r="AI844" s="387">
        <v>0</v>
      </c>
      <c r="AJ844" s="387">
        <v>20000000</v>
      </c>
      <c r="AK844" s="387">
        <v>0</v>
      </c>
      <c r="AL844" s="278"/>
      <c r="AM844" s="145"/>
      <c r="AN844" s="145"/>
      <c r="AO844" s="145"/>
      <c r="AP844" s="145"/>
      <c r="AQ844" s="275"/>
      <c r="AR844" s="275"/>
      <c r="AS844" s="275"/>
      <c r="AT844" s="275"/>
      <c r="AU844" s="275"/>
    </row>
    <row r="845" spans="1:47" x14ac:dyDescent="0.25">
      <c r="A845" s="14">
        <v>31304104</v>
      </c>
      <c r="B845" s="9" t="s">
        <v>1599</v>
      </c>
      <c r="C845" s="340"/>
      <c r="D845" s="10">
        <f>+D846+D847+D848</f>
        <v>0</v>
      </c>
      <c r="E845" s="10">
        <f t="shared" ref="E845:AO883" si="468">+E846+E847+E848</f>
        <v>55000000</v>
      </c>
      <c r="F845" s="10">
        <f t="shared" si="468"/>
        <v>0</v>
      </c>
      <c r="G845" s="10">
        <f t="shared" si="468"/>
        <v>0</v>
      </c>
      <c r="H845" s="10">
        <f t="shared" si="455"/>
        <v>55000000</v>
      </c>
      <c r="I845" s="10">
        <f t="shared" si="468"/>
        <v>0</v>
      </c>
      <c r="J845" s="10">
        <f t="shared" si="468"/>
        <v>0</v>
      </c>
      <c r="K845" s="10">
        <f t="shared" si="456"/>
        <v>55000000</v>
      </c>
      <c r="L845" s="10">
        <f t="shared" si="468"/>
        <v>0</v>
      </c>
      <c r="M845" s="10">
        <f t="shared" si="468"/>
        <v>0</v>
      </c>
      <c r="N845" s="10">
        <f t="shared" si="458"/>
        <v>0</v>
      </c>
      <c r="O845" s="10">
        <f t="shared" si="468"/>
        <v>0</v>
      </c>
      <c r="P845" s="10">
        <f t="shared" si="468"/>
        <v>0</v>
      </c>
      <c r="Q845" s="10">
        <f t="shared" si="468"/>
        <v>0</v>
      </c>
      <c r="R845" s="10">
        <f t="shared" si="457"/>
        <v>55000000</v>
      </c>
      <c r="S845" s="10">
        <f t="shared" si="468"/>
        <v>0</v>
      </c>
      <c r="T845" s="10">
        <f t="shared" si="468"/>
        <v>0</v>
      </c>
      <c r="U845" s="246">
        <v>3150110201</v>
      </c>
      <c r="V845" s="385" t="s">
        <v>1647</v>
      </c>
      <c r="W845" s="387">
        <v>0</v>
      </c>
      <c r="X845" s="387">
        <v>20000000</v>
      </c>
      <c r="Y845" s="387">
        <v>0</v>
      </c>
      <c r="Z845" s="387">
        <v>0</v>
      </c>
      <c r="AA845" s="387">
        <v>0</v>
      </c>
      <c r="AB845" s="387">
        <v>0</v>
      </c>
      <c r="AC845" s="387">
        <v>20000000</v>
      </c>
      <c r="AD845" s="387">
        <v>0</v>
      </c>
      <c r="AE845" s="387">
        <v>20000000</v>
      </c>
      <c r="AF845" s="387">
        <v>0</v>
      </c>
      <c r="AG845" s="387">
        <v>0</v>
      </c>
      <c r="AH845" s="387">
        <v>0</v>
      </c>
      <c r="AI845" s="387">
        <v>0</v>
      </c>
      <c r="AJ845" s="387">
        <v>20000000</v>
      </c>
      <c r="AK845" s="387">
        <v>0</v>
      </c>
      <c r="AL845" s="278"/>
      <c r="AM845" s="145"/>
      <c r="AN845" s="145"/>
      <c r="AO845" s="145"/>
      <c r="AP845" s="145"/>
      <c r="AQ845" s="275"/>
      <c r="AR845" s="275"/>
      <c r="AS845" s="275"/>
      <c r="AT845" s="275"/>
      <c r="AU845" s="275"/>
    </row>
    <row r="846" spans="1:47" x14ac:dyDescent="0.25">
      <c r="A846" s="183">
        <v>3130410401</v>
      </c>
      <c r="B846" s="184" t="s">
        <v>1600</v>
      </c>
      <c r="C846" s="184"/>
      <c r="D846" s="145"/>
      <c r="E846" s="145">
        <v>5000000</v>
      </c>
      <c r="F846" s="145"/>
      <c r="G846" s="145"/>
      <c r="H846" s="144">
        <f t="shared" si="455"/>
        <v>5000000</v>
      </c>
      <c r="I846" s="145">
        <v>0</v>
      </c>
      <c r="J846" s="145">
        <v>0</v>
      </c>
      <c r="K846" s="145">
        <f t="shared" si="456"/>
        <v>5000000</v>
      </c>
      <c r="L846" s="145">
        <v>0</v>
      </c>
      <c r="M846" s="145">
        <v>0</v>
      </c>
      <c r="N846" s="145">
        <f t="shared" si="458"/>
        <v>0</v>
      </c>
      <c r="O846" s="182">
        <v>0</v>
      </c>
      <c r="P846" s="145">
        <v>0</v>
      </c>
      <c r="Q846" s="145">
        <f t="shared" si="461"/>
        <v>0</v>
      </c>
      <c r="R846" s="145">
        <f t="shared" si="457"/>
        <v>5000000</v>
      </c>
      <c r="S846" s="145">
        <f t="shared" si="460"/>
        <v>0</v>
      </c>
      <c r="T846" s="275"/>
      <c r="U846" s="246">
        <v>3150110202</v>
      </c>
      <c r="V846" s="385" t="s">
        <v>1648</v>
      </c>
      <c r="W846" s="387">
        <v>0</v>
      </c>
      <c r="X846" s="387">
        <v>4435410642.7999992</v>
      </c>
      <c r="Y846" s="387">
        <v>0</v>
      </c>
      <c r="Z846" s="387">
        <v>0</v>
      </c>
      <c r="AA846" s="387">
        <v>0</v>
      </c>
      <c r="AB846" s="387">
        <v>2500000000</v>
      </c>
      <c r="AC846" s="387">
        <v>6935410642.7999992</v>
      </c>
      <c r="AD846" s="387">
        <v>201702188</v>
      </c>
      <c r="AE846" s="387">
        <v>6733708454.7999992</v>
      </c>
      <c r="AF846" s="387">
        <v>0</v>
      </c>
      <c r="AG846" s="387">
        <v>201702188</v>
      </c>
      <c r="AH846" s="387">
        <v>1318315741</v>
      </c>
      <c r="AI846" s="387">
        <v>1116613553</v>
      </c>
      <c r="AJ846" s="387">
        <v>5617094901.7999992</v>
      </c>
      <c r="AK846" s="387">
        <v>0</v>
      </c>
      <c r="AL846" s="10"/>
      <c r="AM846" s="10">
        <f t="shared" si="447"/>
        <v>0</v>
      </c>
      <c r="AN846" s="10">
        <f t="shared" si="447"/>
        <v>0</v>
      </c>
      <c r="AO846" s="10">
        <f t="shared" si="447"/>
        <v>0</v>
      </c>
      <c r="AP846" s="10"/>
      <c r="AQ846" s="275"/>
      <c r="AR846" s="275"/>
      <c r="AS846" s="275"/>
      <c r="AT846" s="275"/>
      <c r="AU846" s="275"/>
    </row>
    <row r="847" spans="1:47" x14ac:dyDescent="0.25">
      <c r="A847" s="44">
        <v>3130410402</v>
      </c>
      <c r="B847" s="184" t="s">
        <v>1601</v>
      </c>
      <c r="C847" s="184"/>
      <c r="D847" s="145"/>
      <c r="E847" s="145">
        <v>20000000</v>
      </c>
      <c r="F847" s="145"/>
      <c r="G847" s="145"/>
      <c r="H847" s="144">
        <f t="shared" si="455"/>
        <v>20000000</v>
      </c>
      <c r="I847" s="145">
        <v>0</v>
      </c>
      <c r="J847" s="145">
        <v>0</v>
      </c>
      <c r="K847" s="145">
        <f t="shared" si="456"/>
        <v>20000000</v>
      </c>
      <c r="L847" s="145">
        <v>0</v>
      </c>
      <c r="M847" s="145">
        <v>0</v>
      </c>
      <c r="N847" s="145">
        <f t="shared" si="458"/>
        <v>0</v>
      </c>
      <c r="O847" s="182">
        <v>0</v>
      </c>
      <c r="P847" s="145">
        <v>0</v>
      </c>
      <c r="Q847" s="145">
        <f t="shared" si="461"/>
        <v>0</v>
      </c>
      <c r="R847" s="145">
        <f t="shared" si="457"/>
        <v>20000000</v>
      </c>
      <c r="S847" s="145">
        <f t="shared" si="460"/>
        <v>0</v>
      </c>
      <c r="T847" s="275"/>
      <c r="U847" s="246">
        <v>3150110203</v>
      </c>
      <c r="V847" s="385" t="s">
        <v>1649</v>
      </c>
      <c r="W847" s="387">
        <v>0</v>
      </c>
      <c r="X847" s="387">
        <v>2988731880.6999998</v>
      </c>
      <c r="Y847" s="387">
        <v>0</v>
      </c>
      <c r="Z847" s="387">
        <v>0</v>
      </c>
      <c r="AA847" s="387">
        <v>0</v>
      </c>
      <c r="AB847" s="387">
        <v>1300000000</v>
      </c>
      <c r="AC847" s="387">
        <v>4288731880.6999998</v>
      </c>
      <c r="AD847" s="387">
        <v>21879741</v>
      </c>
      <c r="AE847" s="387">
        <v>4266852139.6999998</v>
      </c>
      <c r="AF847" s="387">
        <v>0</v>
      </c>
      <c r="AG847" s="387">
        <v>21879741</v>
      </c>
      <c r="AH847" s="387">
        <v>43233574.700000003</v>
      </c>
      <c r="AI847" s="387">
        <v>21353833.700000003</v>
      </c>
      <c r="AJ847" s="387">
        <v>4245498306</v>
      </c>
      <c r="AK847" s="387">
        <v>0</v>
      </c>
      <c r="AL847" s="278"/>
      <c r="AM847" s="145"/>
      <c r="AN847" s="145"/>
      <c r="AO847" s="145"/>
      <c r="AP847" s="145"/>
      <c r="AQ847" s="275"/>
      <c r="AR847" s="275"/>
      <c r="AS847" s="275"/>
      <c r="AT847" s="275"/>
      <c r="AU847" s="275"/>
    </row>
    <row r="848" spans="1:47" x14ac:dyDescent="0.25">
      <c r="A848" s="183">
        <v>3130410403</v>
      </c>
      <c r="B848" s="184" t="s">
        <v>1602</v>
      </c>
      <c r="C848" s="184"/>
      <c r="D848" s="145"/>
      <c r="E848" s="145">
        <v>30000000</v>
      </c>
      <c r="F848" s="145"/>
      <c r="G848" s="145"/>
      <c r="H848" s="144">
        <f t="shared" si="455"/>
        <v>30000000</v>
      </c>
      <c r="I848" s="145">
        <v>0</v>
      </c>
      <c r="J848" s="145">
        <v>0</v>
      </c>
      <c r="K848" s="145">
        <f t="shared" si="456"/>
        <v>30000000</v>
      </c>
      <c r="L848" s="145">
        <v>0</v>
      </c>
      <c r="M848" s="145">
        <v>0</v>
      </c>
      <c r="N848" s="145">
        <f t="shared" si="458"/>
        <v>0</v>
      </c>
      <c r="O848" s="182">
        <v>0</v>
      </c>
      <c r="P848" s="145">
        <v>0</v>
      </c>
      <c r="Q848" s="145">
        <f t="shared" si="461"/>
        <v>0</v>
      </c>
      <c r="R848" s="145">
        <f t="shared" si="457"/>
        <v>30000000</v>
      </c>
      <c r="S848" s="145">
        <f t="shared" si="460"/>
        <v>0</v>
      </c>
      <c r="T848" s="275"/>
      <c r="U848" s="246">
        <v>31501103</v>
      </c>
      <c r="V848" s="385" t="s">
        <v>1650</v>
      </c>
      <c r="W848" s="387">
        <v>0</v>
      </c>
      <c r="X848" s="387">
        <v>2499831880.6999998</v>
      </c>
      <c r="Y848" s="387">
        <v>0</v>
      </c>
      <c r="Z848" s="387">
        <v>0</v>
      </c>
      <c r="AA848" s="387">
        <v>0</v>
      </c>
      <c r="AB848" s="387">
        <v>1300000000</v>
      </c>
      <c r="AC848" s="387">
        <v>3799831880.6999998</v>
      </c>
      <c r="AD848" s="387">
        <v>21879741</v>
      </c>
      <c r="AE848" s="387">
        <v>3777952139.6999998</v>
      </c>
      <c r="AF848" s="387">
        <v>0</v>
      </c>
      <c r="AG848" s="387">
        <v>21879741</v>
      </c>
      <c r="AH848" s="387">
        <v>43233574.700000003</v>
      </c>
      <c r="AI848" s="387">
        <v>21353833.700000003</v>
      </c>
      <c r="AJ848" s="387">
        <v>3756598306</v>
      </c>
      <c r="AK848" s="387">
        <v>0</v>
      </c>
      <c r="AL848" s="278"/>
      <c r="AM848" s="145"/>
      <c r="AN848" s="145"/>
      <c r="AO848" s="145"/>
      <c r="AP848" s="145"/>
      <c r="AQ848" s="275"/>
      <c r="AR848" s="275"/>
      <c r="AS848" s="275"/>
      <c r="AT848" s="275"/>
      <c r="AU848" s="275"/>
    </row>
    <row r="849" spans="1:47" x14ac:dyDescent="0.25">
      <c r="A849" s="14">
        <v>31304105</v>
      </c>
      <c r="B849" s="9" t="s">
        <v>1603</v>
      </c>
      <c r="C849" s="340"/>
      <c r="D849" s="10">
        <f>+D850+D851</f>
        <v>0</v>
      </c>
      <c r="E849" s="10">
        <f t="shared" ref="E849:AO887" si="469">+E850+E851</f>
        <v>237000000</v>
      </c>
      <c r="F849" s="10">
        <f t="shared" si="469"/>
        <v>0</v>
      </c>
      <c r="G849" s="10">
        <f t="shared" si="469"/>
        <v>0</v>
      </c>
      <c r="H849" s="10">
        <f t="shared" si="455"/>
        <v>237000000</v>
      </c>
      <c r="I849" s="10">
        <f t="shared" si="469"/>
        <v>0</v>
      </c>
      <c r="J849" s="10">
        <f t="shared" si="469"/>
        <v>0</v>
      </c>
      <c r="K849" s="10">
        <f t="shared" si="456"/>
        <v>237000000</v>
      </c>
      <c r="L849" s="10">
        <f t="shared" si="469"/>
        <v>0</v>
      </c>
      <c r="M849" s="10">
        <f t="shared" si="469"/>
        <v>0</v>
      </c>
      <c r="N849" s="10">
        <f t="shared" si="458"/>
        <v>0</v>
      </c>
      <c r="O849" s="10">
        <f t="shared" si="469"/>
        <v>0</v>
      </c>
      <c r="P849" s="10">
        <f t="shared" si="469"/>
        <v>0</v>
      </c>
      <c r="Q849" s="10">
        <f t="shared" si="469"/>
        <v>0</v>
      </c>
      <c r="R849" s="10">
        <f t="shared" si="457"/>
        <v>237000000</v>
      </c>
      <c r="S849" s="10">
        <f t="shared" si="469"/>
        <v>0</v>
      </c>
      <c r="T849" s="10">
        <f t="shared" si="469"/>
        <v>0</v>
      </c>
      <c r="U849" s="246">
        <v>3150110302</v>
      </c>
      <c r="V849" s="385" t="s">
        <v>1651</v>
      </c>
      <c r="W849" s="387">
        <v>0</v>
      </c>
      <c r="X849" s="387">
        <v>2456478047</v>
      </c>
      <c r="Y849" s="387">
        <v>0</v>
      </c>
      <c r="Z849" s="387">
        <v>0</v>
      </c>
      <c r="AA849" s="387">
        <v>0</v>
      </c>
      <c r="AB849" s="387">
        <v>0</v>
      </c>
      <c r="AC849" s="387">
        <v>2456478047</v>
      </c>
      <c r="AD849" s="387">
        <v>0</v>
      </c>
      <c r="AE849" s="387">
        <v>2456478047</v>
      </c>
      <c r="AF849" s="387">
        <v>0</v>
      </c>
      <c r="AG849" s="387">
        <v>0</v>
      </c>
      <c r="AH849" s="387">
        <v>0</v>
      </c>
      <c r="AI849" s="387">
        <v>0</v>
      </c>
      <c r="AJ849" s="387">
        <v>2456478047</v>
      </c>
      <c r="AK849" s="387">
        <v>0</v>
      </c>
      <c r="AL849" s="156"/>
      <c r="AM849" s="156">
        <f t="shared" si="448"/>
        <v>0</v>
      </c>
      <c r="AN849" s="156">
        <f t="shared" si="448"/>
        <v>0</v>
      </c>
      <c r="AO849" s="156">
        <f t="shared" si="448"/>
        <v>0</v>
      </c>
      <c r="AP849" s="156"/>
      <c r="AQ849" s="275"/>
      <c r="AR849" s="275"/>
      <c r="AS849" s="275"/>
      <c r="AT849" s="275"/>
      <c r="AU849" s="275"/>
    </row>
    <row r="850" spans="1:47" x14ac:dyDescent="0.25">
      <c r="A850" s="183">
        <v>3130410501</v>
      </c>
      <c r="B850" s="184" t="s">
        <v>1604</v>
      </c>
      <c r="C850" s="184"/>
      <c r="D850" s="145"/>
      <c r="E850" s="145">
        <v>150000000</v>
      </c>
      <c r="F850" s="145"/>
      <c r="G850" s="145"/>
      <c r="H850" s="144">
        <f t="shared" si="455"/>
        <v>150000000</v>
      </c>
      <c r="I850" s="145">
        <v>0</v>
      </c>
      <c r="J850" s="145">
        <v>0</v>
      </c>
      <c r="K850" s="145">
        <f t="shared" si="456"/>
        <v>150000000</v>
      </c>
      <c r="L850" s="145">
        <v>0</v>
      </c>
      <c r="M850" s="145">
        <v>0</v>
      </c>
      <c r="N850" s="145">
        <f t="shared" si="458"/>
        <v>0</v>
      </c>
      <c r="O850" s="182">
        <v>0</v>
      </c>
      <c r="P850" s="145">
        <v>0</v>
      </c>
      <c r="Q850" s="145">
        <f t="shared" si="461"/>
        <v>0</v>
      </c>
      <c r="R850" s="145">
        <f t="shared" si="457"/>
        <v>150000000</v>
      </c>
      <c r="S850" s="145">
        <f t="shared" si="460"/>
        <v>0</v>
      </c>
      <c r="T850" s="275"/>
      <c r="U850" s="246">
        <v>31502</v>
      </c>
      <c r="V850" s="385" t="s">
        <v>1652</v>
      </c>
      <c r="W850" s="387">
        <v>0</v>
      </c>
      <c r="X850" s="387">
        <v>43353833.700000003</v>
      </c>
      <c r="Y850" s="387">
        <v>0</v>
      </c>
      <c r="Z850" s="387">
        <v>0</v>
      </c>
      <c r="AA850" s="387">
        <v>0</v>
      </c>
      <c r="AB850" s="387">
        <v>1300000000</v>
      </c>
      <c r="AC850" s="387">
        <v>1343353833.7</v>
      </c>
      <c r="AD850" s="387">
        <v>21879741</v>
      </c>
      <c r="AE850" s="387">
        <v>1321474092.7</v>
      </c>
      <c r="AF850" s="387">
        <v>0</v>
      </c>
      <c r="AG850" s="387">
        <v>21879741</v>
      </c>
      <c r="AH850" s="387">
        <v>43233574.700000003</v>
      </c>
      <c r="AI850" s="387">
        <v>21353833.700000003</v>
      </c>
      <c r="AJ850" s="387">
        <v>1300120259</v>
      </c>
      <c r="AK850" s="387">
        <v>0</v>
      </c>
      <c r="AL850" s="156"/>
      <c r="AM850" s="156">
        <f t="shared" si="449"/>
        <v>0</v>
      </c>
      <c r="AN850" s="156">
        <f t="shared" si="449"/>
        <v>0</v>
      </c>
      <c r="AO850" s="156">
        <f t="shared" si="449"/>
        <v>0</v>
      </c>
      <c r="AP850" s="156"/>
      <c r="AQ850" s="275"/>
      <c r="AR850" s="275"/>
      <c r="AS850" s="275"/>
      <c r="AT850" s="275"/>
      <c r="AU850" s="275"/>
    </row>
    <row r="851" spans="1:47" x14ac:dyDescent="0.25">
      <c r="A851" s="44">
        <v>3130410502</v>
      </c>
      <c r="B851" s="184" t="s">
        <v>1605</v>
      </c>
      <c r="C851" s="184"/>
      <c r="D851" s="145"/>
      <c r="E851" s="145">
        <v>87000000</v>
      </c>
      <c r="F851" s="145"/>
      <c r="G851" s="145"/>
      <c r="H851" s="144">
        <f t="shared" si="455"/>
        <v>87000000</v>
      </c>
      <c r="I851" s="145">
        <v>0</v>
      </c>
      <c r="J851" s="145">
        <v>0</v>
      </c>
      <c r="K851" s="145">
        <f t="shared" si="456"/>
        <v>87000000</v>
      </c>
      <c r="L851" s="145">
        <v>0</v>
      </c>
      <c r="M851" s="145">
        <v>0</v>
      </c>
      <c r="N851" s="145">
        <f t="shared" si="458"/>
        <v>0</v>
      </c>
      <c r="O851" s="182">
        <v>0</v>
      </c>
      <c r="P851" s="145">
        <v>0</v>
      </c>
      <c r="Q851" s="145">
        <f t="shared" si="461"/>
        <v>0</v>
      </c>
      <c r="R851" s="145">
        <f t="shared" si="457"/>
        <v>87000000</v>
      </c>
      <c r="S851" s="145">
        <f t="shared" si="460"/>
        <v>0</v>
      </c>
      <c r="T851" s="275"/>
      <c r="U851" s="246">
        <v>315021</v>
      </c>
      <c r="V851" s="385" t="s">
        <v>1653</v>
      </c>
      <c r="W851" s="387">
        <v>0</v>
      </c>
      <c r="X851" s="387">
        <v>488900000</v>
      </c>
      <c r="Y851" s="387">
        <v>0</v>
      </c>
      <c r="Z851" s="387">
        <v>0</v>
      </c>
      <c r="AA851" s="387">
        <v>0</v>
      </c>
      <c r="AB851" s="387">
        <v>0</v>
      </c>
      <c r="AC851" s="387">
        <v>488900000</v>
      </c>
      <c r="AD851" s="387">
        <v>0</v>
      </c>
      <c r="AE851" s="387">
        <v>488900000</v>
      </c>
      <c r="AF851" s="387">
        <v>0</v>
      </c>
      <c r="AG851" s="387">
        <v>0</v>
      </c>
      <c r="AH851" s="387">
        <v>0</v>
      </c>
      <c r="AI851" s="387">
        <v>0</v>
      </c>
      <c r="AJ851" s="387">
        <v>488900000</v>
      </c>
      <c r="AK851" s="387">
        <v>0</v>
      </c>
      <c r="AL851" s="10"/>
      <c r="AM851" s="10">
        <f t="shared" si="450"/>
        <v>0</v>
      </c>
      <c r="AN851" s="10">
        <f t="shared" si="450"/>
        <v>0</v>
      </c>
      <c r="AO851" s="10">
        <f t="shared" si="450"/>
        <v>0</v>
      </c>
      <c r="AP851" s="10"/>
      <c r="AQ851" s="275"/>
      <c r="AR851" s="275"/>
      <c r="AS851" s="275"/>
      <c r="AT851" s="275"/>
      <c r="AU851" s="275"/>
    </row>
    <row r="852" spans="1:47" x14ac:dyDescent="0.25">
      <c r="A852" s="14">
        <v>31304106</v>
      </c>
      <c r="B852" s="9" t="s">
        <v>635</v>
      </c>
      <c r="C852" s="340"/>
      <c r="D852" s="10">
        <f>+D853+D854+D855</f>
        <v>0</v>
      </c>
      <c r="E852" s="10">
        <f t="shared" ref="E852:AO890" si="470">+E853+E854+E855</f>
        <v>1456814116</v>
      </c>
      <c r="F852" s="10">
        <f t="shared" si="470"/>
        <v>0</v>
      </c>
      <c r="G852" s="10">
        <f t="shared" si="470"/>
        <v>0</v>
      </c>
      <c r="H852" s="10">
        <f t="shared" si="455"/>
        <v>1456814116</v>
      </c>
      <c r="I852" s="10">
        <f t="shared" si="470"/>
        <v>0</v>
      </c>
      <c r="J852" s="10">
        <f t="shared" si="470"/>
        <v>0</v>
      </c>
      <c r="K852" s="10">
        <f t="shared" si="456"/>
        <v>1456814116</v>
      </c>
      <c r="L852" s="10">
        <f t="shared" si="470"/>
        <v>0</v>
      </c>
      <c r="M852" s="10">
        <f t="shared" si="470"/>
        <v>0</v>
      </c>
      <c r="N852" s="10">
        <f t="shared" si="458"/>
        <v>0</v>
      </c>
      <c r="O852" s="10">
        <f t="shared" si="470"/>
        <v>466495000</v>
      </c>
      <c r="P852" s="10">
        <f t="shared" si="470"/>
        <v>453791000</v>
      </c>
      <c r="Q852" s="10">
        <f t="shared" si="470"/>
        <v>453791000</v>
      </c>
      <c r="R852" s="10">
        <f t="shared" si="457"/>
        <v>1003023116</v>
      </c>
      <c r="S852" s="10">
        <f t="shared" si="470"/>
        <v>0</v>
      </c>
      <c r="T852" s="10">
        <f t="shared" si="470"/>
        <v>0</v>
      </c>
      <c r="U852" s="246">
        <v>31502101</v>
      </c>
      <c r="V852" s="385" t="s">
        <v>750</v>
      </c>
      <c r="W852" s="387">
        <v>0</v>
      </c>
      <c r="X852" s="387">
        <v>488900000</v>
      </c>
      <c r="Y852" s="387">
        <v>0</v>
      </c>
      <c r="Z852" s="387">
        <v>0</v>
      </c>
      <c r="AA852" s="387">
        <v>0</v>
      </c>
      <c r="AB852" s="387">
        <v>0</v>
      </c>
      <c r="AC852" s="387">
        <v>488900000</v>
      </c>
      <c r="AD852" s="387">
        <v>0</v>
      </c>
      <c r="AE852" s="387">
        <v>488900000</v>
      </c>
      <c r="AF852" s="387">
        <v>0</v>
      </c>
      <c r="AG852" s="387">
        <v>0</v>
      </c>
      <c r="AH852" s="387">
        <v>0</v>
      </c>
      <c r="AI852" s="387">
        <v>0</v>
      </c>
      <c r="AJ852" s="387">
        <v>488900000</v>
      </c>
      <c r="AK852" s="387">
        <v>0</v>
      </c>
      <c r="AL852" s="278"/>
      <c r="AM852" s="145"/>
      <c r="AN852" s="145"/>
      <c r="AO852" s="145"/>
      <c r="AP852" s="145"/>
      <c r="AQ852" s="275"/>
      <c r="AR852" s="275"/>
      <c r="AS852" s="275"/>
      <c r="AT852" s="275"/>
      <c r="AU852" s="275"/>
    </row>
    <row r="853" spans="1:47" x14ac:dyDescent="0.25">
      <c r="A853" s="183">
        <v>3130410601</v>
      </c>
      <c r="B853" s="184" t="s">
        <v>1606</v>
      </c>
      <c r="C853" s="184"/>
      <c r="D853" s="145"/>
      <c r="E853" s="145">
        <v>850000000</v>
      </c>
      <c r="F853" s="145"/>
      <c r="G853" s="145"/>
      <c r="H853" s="144">
        <f t="shared" si="455"/>
        <v>850000000</v>
      </c>
      <c r="I853" s="145">
        <v>0</v>
      </c>
      <c r="J853" s="145">
        <v>0</v>
      </c>
      <c r="K853" s="145">
        <f t="shared" si="456"/>
        <v>850000000</v>
      </c>
      <c r="L853" s="145">
        <v>0</v>
      </c>
      <c r="M853" s="145">
        <v>0</v>
      </c>
      <c r="N853" s="145">
        <f t="shared" si="458"/>
        <v>0</v>
      </c>
      <c r="O853" s="182">
        <v>0</v>
      </c>
      <c r="P853" s="145">
        <v>0</v>
      </c>
      <c r="Q853" s="145">
        <f t="shared" si="461"/>
        <v>0</v>
      </c>
      <c r="R853" s="145">
        <f t="shared" si="457"/>
        <v>850000000</v>
      </c>
      <c r="S853" s="145">
        <f t="shared" si="460"/>
        <v>0</v>
      </c>
      <c r="T853" s="275"/>
      <c r="U853" s="246">
        <v>3150210101</v>
      </c>
      <c r="V853" s="385" t="s">
        <v>751</v>
      </c>
      <c r="W853" s="387">
        <v>0</v>
      </c>
      <c r="X853" s="387">
        <v>1446678762.0999999</v>
      </c>
      <c r="Y853" s="387">
        <v>0</v>
      </c>
      <c r="Z853" s="387">
        <v>0</v>
      </c>
      <c r="AA853" s="387">
        <v>0</v>
      </c>
      <c r="AB853" s="387">
        <v>1200000000</v>
      </c>
      <c r="AC853" s="387">
        <v>2646678762.0999999</v>
      </c>
      <c r="AD853" s="387">
        <v>179822447</v>
      </c>
      <c r="AE853" s="387">
        <v>2466856315.0999999</v>
      </c>
      <c r="AF853" s="387">
        <v>0</v>
      </c>
      <c r="AG853" s="387">
        <v>179822447</v>
      </c>
      <c r="AH853" s="387">
        <v>1275082166.3</v>
      </c>
      <c r="AI853" s="387">
        <v>1095259719.3</v>
      </c>
      <c r="AJ853" s="387">
        <v>1371596595.8</v>
      </c>
      <c r="AK853" s="387">
        <v>0</v>
      </c>
      <c r="AL853" s="278"/>
      <c r="AM853" s="145"/>
      <c r="AN853" s="145"/>
      <c r="AO853" s="145"/>
      <c r="AP853" s="145"/>
      <c r="AQ853" s="275"/>
      <c r="AR853" s="275"/>
      <c r="AS853" s="275"/>
      <c r="AT853" s="275"/>
      <c r="AU853" s="275"/>
    </row>
    <row r="854" spans="1:47" x14ac:dyDescent="0.25">
      <c r="A854" s="44">
        <v>3130410602</v>
      </c>
      <c r="B854" s="184" t="s">
        <v>1607</v>
      </c>
      <c r="C854" s="184"/>
      <c r="D854" s="145"/>
      <c r="E854" s="145">
        <v>140000000</v>
      </c>
      <c r="F854" s="145"/>
      <c r="G854" s="145"/>
      <c r="H854" s="144">
        <f t="shared" si="455"/>
        <v>140000000</v>
      </c>
      <c r="I854" s="145">
        <v>0</v>
      </c>
      <c r="J854" s="145">
        <v>0</v>
      </c>
      <c r="K854" s="145">
        <f t="shared" si="456"/>
        <v>140000000</v>
      </c>
      <c r="L854" s="145">
        <v>0</v>
      </c>
      <c r="M854" s="145">
        <v>0</v>
      </c>
      <c r="N854" s="145">
        <f t="shared" si="458"/>
        <v>0</v>
      </c>
      <c r="O854" s="182">
        <v>0</v>
      </c>
      <c r="P854" s="145">
        <v>0</v>
      </c>
      <c r="Q854" s="145">
        <f t="shared" si="461"/>
        <v>0</v>
      </c>
      <c r="R854" s="145">
        <f t="shared" si="457"/>
        <v>140000000</v>
      </c>
      <c r="S854" s="145">
        <f t="shared" si="460"/>
        <v>0</v>
      </c>
      <c r="T854" s="275"/>
      <c r="U854" s="246">
        <v>3150210103</v>
      </c>
      <c r="V854" s="385" t="s">
        <v>753</v>
      </c>
      <c r="W854" s="387">
        <v>0</v>
      </c>
      <c r="X854" s="387">
        <v>713318762.10000002</v>
      </c>
      <c r="Y854" s="387">
        <v>0</v>
      </c>
      <c r="Z854" s="387">
        <v>0</v>
      </c>
      <c r="AA854" s="387">
        <v>0</v>
      </c>
      <c r="AB854" s="387">
        <v>1200000000</v>
      </c>
      <c r="AC854" s="387">
        <v>1913318762.0999999</v>
      </c>
      <c r="AD854" s="387">
        <v>0</v>
      </c>
      <c r="AE854" s="387">
        <v>1913318762.0999999</v>
      </c>
      <c r="AF854" s="387">
        <v>0</v>
      </c>
      <c r="AG854" s="387">
        <v>0</v>
      </c>
      <c r="AH854" s="387">
        <v>791722166.29999995</v>
      </c>
      <c r="AI854" s="387">
        <v>791722166.29999995</v>
      </c>
      <c r="AJ854" s="387">
        <v>1121596595.8</v>
      </c>
      <c r="AK854" s="387">
        <v>0</v>
      </c>
      <c r="AL854" s="278"/>
      <c r="AM854" s="145"/>
      <c r="AN854" s="145"/>
      <c r="AO854" s="145"/>
      <c r="AP854" s="145"/>
      <c r="AQ854" s="275"/>
      <c r="AR854" s="275"/>
      <c r="AS854" s="275"/>
      <c r="AT854" s="275"/>
      <c r="AU854" s="275"/>
    </row>
    <row r="855" spans="1:47" x14ac:dyDescent="0.25">
      <c r="A855" s="183">
        <v>3130410603</v>
      </c>
      <c r="B855" s="184" t="s">
        <v>1608</v>
      </c>
      <c r="C855" s="184"/>
      <c r="D855" s="145"/>
      <c r="E855" s="145">
        <v>466814116</v>
      </c>
      <c r="F855" s="145"/>
      <c r="G855" s="145"/>
      <c r="H855" s="144">
        <f t="shared" si="455"/>
        <v>466814116</v>
      </c>
      <c r="I855" s="145">
        <v>0</v>
      </c>
      <c r="J855" s="145">
        <v>0</v>
      </c>
      <c r="K855" s="145">
        <f t="shared" si="456"/>
        <v>466814116</v>
      </c>
      <c r="L855" s="145">
        <v>0</v>
      </c>
      <c r="M855" s="145">
        <v>0</v>
      </c>
      <c r="N855" s="145">
        <f t="shared" si="458"/>
        <v>0</v>
      </c>
      <c r="O855" s="145">
        <v>466495000</v>
      </c>
      <c r="P855" s="145">
        <v>453791000</v>
      </c>
      <c r="Q855" s="145">
        <f t="shared" si="461"/>
        <v>453791000</v>
      </c>
      <c r="R855" s="145">
        <f t="shared" si="457"/>
        <v>13023116</v>
      </c>
      <c r="S855" s="145">
        <f t="shared" si="460"/>
        <v>0</v>
      </c>
      <c r="T855" s="275"/>
      <c r="U855" s="246">
        <v>31502102</v>
      </c>
      <c r="V855" s="385" t="s">
        <v>762</v>
      </c>
      <c r="W855" s="387">
        <v>0</v>
      </c>
      <c r="X855" s="387">
        <v>29584137.100000001</v>
      </c>
      <c r="Y855" s="387">
        <v>0</v>
      </c>
      <c r="Z855" s="387">
        <v>0</v>
      </c>
      <c r="AA855" s="387">
        <v>0</v>
      </c>
      <c r="AB855" s="387">
        <v>0</v>
      </c>
      <c r="AC855" s="387">
        <v>29584137.100000001</v>
      </c>
      <c r="AD855" s="387">
        <v>0</v>
      </c>
      <c r="AE855" s="387">
        <v>29584137.100000001</v>
      </c>
      <c r="AF855" s="387">
        <v>0</v>
      </c>
      <c r="AG855" s="387">
        <v>0</v>
      </c>
      <c r="AH855" s="387">
        <v>0</v>
      </c>
      <c r="AI855" s="387">
        <v>0</v>
      </c>
      <c r="AJ855" s="387">
        <v>29584137.100000001</v>
      </c>
      <c r="AK855" s="387">
        <v>0</v>
      </c>
      <c r="AL855" s="10"/>
      <c r="AM855" s="10">
        <f t="shared" si="451"/>
        <v>0</v>
      </c>
      <c r="AN855" s="10">
        <f t="shared" si="451"/>
        <v>0</v>
      </c>
      <c r="AO855" s="10">
        <f t="shared" si="451"/>
        <v>0</v>
      </c>
      <c r="AP855" s="10"/>
      <c r="AQ855" s="275"/>
      <c r="AR855" s="275"/>
      <c r="AS855" s="275"/>
      <c r="AT855" s="275"/>
      <c r="AU855" s="275"/>
    </row>
    <row r="856" spans="1:47" x14ac:dyDescent="0.25">
      <c r="A856" s="14">
        <v>31304107</v>
      </c>
      <c r="B856" s="9" t="s">
        <v>639</v>
      </c>
      <c r="C856" s="340"/>
      <c r="D856" s="10">
        <f>+D857+D858</f>
        <v>0</v>
      </c>
      <c r="E856" s="10">
        <f t="shared" ref="E856:AO894" si="471">+E857+E858</f>
        <v>166450000</v>
      </c>
      <c r="F856" s="10">
        <f t="shared" si="471"/>
        <v>0</v>
      </c>
      <c r="G856" s="10">
        <f t="shared" si="471"/>
        <v>0</v>
      </c>
      <c r="H856" s="10">
        <f t="shared" si="455"/>
        <v>166450000</v>
      </c>
      <c r="I856" s="10">
        <f t="shared" si="471"/>
        <v>0</v>
      </c>
      <c r="J856" s="10">
        <f t="shared" si="471"/>
        <v>0</v>
      </c>
      <c r="K856" s="10">
        <f t="shared" si="456"/>
        <v>166450000</v>
      </c>
      <c r="L856" s="10">
        <f t="shared" si="471"/>
        <v>0</v>
      </c>
      <c r="M856" s="10">
        <f t="shared" si="471"/>
        <v>0</v>
      </c>
      <c r="N856" s="10">
        <f t="shared" si="458"/>
        <v>0</v>
      </c>
      <c r="O856" s="10">
        <f t="shared" si="471"/>
        <v>0</v>
      </c>
      <c r="P856" s="10">
        <f t="shared" si="471"/>
        <v>0</v>
      </c>
      <c r="Q856" s="10">
        <f t="shared" si="471"/>
        <v>0</v>
      </c>
      <c r="R856" s="10">
        <f t="shared" si="457"/>
        <v>166450000</v>
      </c>
      <c r="S856" s="10">
        <f t="shared" si="471"/>
        <v>0</v>
      </c>
      <c r="T856" s="10">
        <f t="shared" si="471"/>
        <v>0</v>
      </c>
      <c r="U856" s="246">
        <v>3150210204</v>
      </c>
      <c r="V856" s="385" t="s">
        <v>762</v>
      </c>
      <c r="W856" s="387">
        <v>0</v>
      </c>
      <c r="X856" s="387">
        <v>683734625</v>
      </c>
      <c r="Y856" s="387">
        <v>0</v>
      </c>
      <c r="Z856" s="387">
        <v>0</v>
      </c>
      <c r="AA856" s="387">
        <v>0</v>
      </c>
      <c r="AB856" s="387">
        <v>1200000000</v>
      </c>
      <c r="AC856" s="387">
        <v>1883734625</v>
      </c>
      <c r="AD856" s="387">
        <v>0</v>
      </c>
      <c r="AE856" s="387">
        <v>1883734625</v>
      </c>
      <c r="AF856" s="387">
        <v>0</v>
      </c>
      <c r="AG856" s="387">
        <v>0</v>
      </c>
      <c r="AH856" s="387">
        <v>791722166.29999995</v>
      </c>
      <c r="AI856" s="387">
        <v>791722166.29999995</v>
      </c>
      <c r="AJ856" s="387">
        <v>1092012458.7</v>
      </c>
      <c r="AK856" s="387">
        <v>0</v>
      </c>
      <c r="AL856" s="278"/>
      <c r="AM856" s="145"/>
      <c r="AN856" s="145"/>
      <c r="AO856" s="145"/>
      <c r="AP856" s="145"/>
      <c r="AQ856" s="275"/>
      <c r="AR856" s="275"/>
      <c r="AS856" s="275"/>
      <c r="AT856" s="275"/>
      <c r="AU856" s="275"/>
    </row>
    <row r="857" spans="1:47" x14ac:dyDescent="0.25">
      <c r="A857" s="44">
        <v>3130410702</v>
      </c>
      <c r="B857" s="184" t="s">
        <v>1609</v>
      </c>
      <c r="C857" s="184"/>
      <c r="D857" s="145"/>
      <c r="E857" s="145">
        <v>40000000</v>
      </c>
      <c r="F857" s="145"/>
      <c r="G857" s="145"/>
      <c r="H857" s="144">
        <f t="shared" si="455"/>
        <v>40000000</v>
      </c>
      <c r="I857" s="145">
        <v>0</v>
      </c>
      <c r="J857" s="145">
        <v>0</v>
      </c>
      <c r="K857" s="145">
        <f t="shared" si="456"/>
        <v>40000000</v>
      </c>
      <c r="L857" s="145">
        <v>0</v>
      </c>
      <c r="M857" s="145">
        <v>0</v>
      </c>
      <c r="N857" s="145">
        <f t="shared" si="458"/>
        <v>0</v>
      </c>
      <c r="O857" s="182">
        <v>0</v>
      </c>
      <c r="P857" s="145">
        <v>0</v>
      </c>
      <c r="Q857" s="145">
        <f t="shared" si="461"/>
        <v>0</v>
      </c>
      <c r="R857" s="145">
        <f t="shared" si="457"/>
        <v>40000000</v>
      </c>
      <c r="S857" s="145">
        <f t="shared" si="460"/>
        <v>0</v>
      </c>
      <c r="T857" s="275"/>
      <c r="U857" s="246">
        <v>315022</v>
      </c>
      <c r="V857" s="385" t="s">
        <v>1654</v>
      </c>
      <c r="W857" s="387">
        <v>0</v>
      </c>
      <c r="X857" s="387">
        <v>733360000</v>
      </c>
      <c r="Y857" s="387">
        <v>0</v>
      </c>
      <c r="Z857" s="387">
        <v>0</v>
      </c>
      <c r="AA857" s="387">
        <v>0</v>
      </c>
      <c r="AB857" s="387">
        <v>0</v>
      </c>
      <c r="AC857" s="387">
        <v>733360000</v>
      </c>
      <c r="AD857" s="387">
        <v>179822447</v>
      </c>
      <c r="AE857" s="387">
        <v>553537553</v>
      </c>
      <c r="AF857" s="387">
        <v>0</v>
      </c>
      <c r="AG857" s="387">
        <v>179822447</v>
      </c>
      <c r="AH857" s="387">
        <v>483360000</v>
      </c>
      <c r="AI857" s="387">
        <v>303537553</v>
      </c>
      <c r="AJ857" s="387">
        <v>250000000</v>
      </c>
      <c r="AK857" s="387">
        <v>0</v>
      </c>
      <c r="AL857" s="156"/>
      <c r="AM857" s="156">
        <f t="shared" si="452"/>
        <v>0</v>
      </c>
      <c r="AN857" s="156">
        <f t="shared" si="452"/>
        <v>0</v>
      </c>
      <c r="AO857" s="156">
        <f t="shared" si="452"/>
        <v>0</v>
      </c>
      <c r="AP857" s="156"/>
      <c r="AQ857" s="275"/>
      <c r="AR857" s="275"/>
      <c r="AS857" s="275"/>
      <c r="AT857" s="275"/>
      <c r="AU857" s="275"/>
    </row>
    <row r="858" spans="1:47" x14ac:dyDescent="0.25">
      <c r="A858" s="183">
        <v>3130410703</v>
      </c>
      <c r="B858" s="184" t="s">
        <v>1610</v>
      </c>
      <c r="C858" s="184"/>
      <c r="D858" s="145"/>
      <c r="E858" s="145">
        <v>126450000</v>
      </c>
      <c r="F858" s="145"/>
      <c r="G858" s="145"/>
      <c r="H858" s="144">
        <f t="shared" si="455"/>
        <v>126450000</v>
      </c>
      <c r="I858" s="145">
        <v>0</v>
      </c>
      <c r="J858" s="145">
        <v>0</v>
      </c>
      <c r="K858" s="145">
        <f t="shared" si="456"/>
        <v>126450000</v>
      </c>
      <c r="L858" s="145">
        <v>0</v>
      </c>
      <c r="M858" s="145">
        <v>0</v>
      </c>
      <c r="N858" s="145">
        <f t="shared" si="458"/>
        <v>0</v>
      </c>
      <c r="O858" s="182">
        <v>0</v>
      </c>
      <c r="P858" s="145">
        <v>0</v>
      </c>
      <c r="Q858" s="145">
        <f t="shared" si="461"/>
        <v>0</v>
      </c>
      <c r="R858" s="145">
        <f t="shared" si="457"/>
        <v>126450000</v>
      </c>
      <c r="S858" s="145">
        <f t="shared" si="460"/>
        <v>0</v>
      </c>
      <c r="T858" s="275"/>
      <c r="U858" s="246">
        <v>31502201</v>
      </c>
      <c r="V858" s="385" t="s">
        <v>754</v>
      </c>
      <c r="W858" s="387">
        <v>0</v>
      </c>
      <c r="X858" s="387">
        <v>250000000</v>
      </c>
      <c r="Y858" s="387">
        <v>0</v>
      </c>
      <c r="Z858" s="387">
        <v>0</v>
      </c>
      <c r="AA858" s="387">
        <v>0</v>
      </c>
      <c r="AB858" s="387">
        <v>0</v>
      </c>
      <c r="AC858" s="387">
        <v>250000000</v>
      </c>
      <c r="AD858" s="387">
        <v>0</v>
      </c>
      <c r="AE858" s="387">
        <v>250000000</v>
      </c>
      <c r="AF858" s="387">
        <v>0</v>
      </c>
      <c r="AG858" s="387">
        <v>0</v>
      </c>
      <c r="AH858" s="387">
        <v>0</v>
      </c>
      <c r="AI858" s="387">
        <v>0</v>
      </c>
      <c r="AJ858" s="387">
        <v>250000000</v>
      </c>
      <c r="AK858" s="387">
        <v>0</v>
      </c>
      <c r="AL858" s="156"/>
      <c r="AM858" s="156">
        <f t="shared" si="453"/>
        <v>0</v>
      </c>
      <c r="AN858" s="156">
        <f t="shared" si="453"/>
        <v>0</v>
      </c>
      <c r="AO858" s="156">
        <f t="shared" si="453"/>
        <v>0</v>
      </c>
      <c r="AP858" s="156"/>
      <c r="AQ858" s="275"/>
      <c r="AR858" s="275"/>
      <c r="AS858" s="275"/>
      <c r="AT858" s="275"/>
      <c r="AU858" s="275"/>
    </row>
    <row r="859" spans="1:47" x14ac:dyDescent="0.25">
      <c r="A859" s="14">
        <v>31304108</v>
      </c>
      <c r="B859" s="9" t="s">
        <v>1611</v>
      </c>
      <c r="C859" s="340"/>
      <c r="D859" s="10">
        <f>+D860+D861+D862</f>
        <v>0</v>
      </c>
      <c r="E859" s="10">
        <f t="shared" ref="E859:AO897" si="472">+E860+E861+E862</f>
        <v>309100162</v>
      </c>
      <c r="F859" s="10">
        <f t="shared" si="472"/>
        <v>0</v>
      </c>
      <c r="G859" s="10">
        <f t="shared" si="472"/>
        <v>0</v>
      </c>
      <c r="H859" s="10">
        <f t="shared" si="455"/>
        <v>309100162</v>
      </c>
      <c r="I859" s="10">
        <f t="shared" si="472"/>
        <v>0</v>
      </c>
      <c r="J859" s="10">
        <f t="shared" si="472"/>
        <v>0</v>
      </c>
      <c r="K859" s="10">
        <f t="shared" si="456"/>
        <v>309100162</v>
      </c>
      <c r="L859" s="10">
        <f t="shared" si="472"/>
        <v>0</v>
      </c>
      <c r="M859" s="10">
        <f t="shared" si="472"/>
        <v>0</v>
      </c>
      <c r="N859" s="10">
        <f t="shared" si="458"/>
        <v>0</v>
      </c>
      <c r="O859" s="10">
        <f t="shared" si="472"/>
        <v>7099200</v>
      </c>
      <c r="P859" s="10">
        <f t="shared" si="472"/>
        <v>7099200</v>
      </c>
      <c r="Q859" s="10">
        <f t="shared" si="472"/>
        <v>7099200</v>
      </c>
      <c r="R859" s="10">
        <f t="shared" si="457"/>
        <v>302000962</v>
      </c>
      <c r="S859" s="10">
        <f t="shared" si="472"/>
        <v>0</v>
      </c>
      <c r="T859" s="10">
        <f t="shared" si="472"/>
        <v>0</v>
      </c>
      <c r="U859" s="246">
        <v>3150220102</v>
      </c>
      <c r="V859" s="385" t="s">
        <v>755</v>
      </c>
      <c r="W859" s="387">
        <v>0</v>
      </c>
      <c r="X859" s="387">
        <v>483360000</v>
      </c>
      <c r="Y859" s="387">
        <v>0</v>
      </c>
      <c r="Z859" s="387">
        <v>0</v>
      </c>
      <c r="AA859" s="387">
        <v>0</v>
      </c>
      <c r="AB859" s="387">
        <v>0</v>
      </c>
      <c r="AC859" s="387">
        <v>483360000</v>
      </c>
      <c r="AD859" s="387">
        <v>179822447</v>
      </c>
      <c r="AE859" s="387">
        <v>303537553</v>
      </c>
      <c r="AF859" s="387">
        <v>0</v>
      </c>
      <c r="AG859" s="387">
        <v>179822447</v>
      </c>
      <c r="AH859" s="387">
        <v>483360000</v>
      </c>
      <c r="AI859" s="387">
        <v>303537553</v>
      </c>
      <c r="AJ859" s="387">
        <v>0</v>
      </c>
      <c r="AK859" s="387">
        <v>0</v>
      </c>
      <c r="AL859" s="10"/>
      <c r="AM859" s="10">
        <f t="shared" si="454"/>
        <v>0</v>
      </c>
      <c r="AN859" s="10">
        <f t="shared" si="454"/>
        <v>0</v>
      </c>
      <c r="AO859" s="10">
        <f t="shared" si="454"/>
        <v>0</v>
      </c>
      <c r="AP859" s="10"/>
      <c r="AQ859" s="275"/>
      <c r="AR859" s="275"/>
      <c r="AS859" s="275"/>
      <c r="AT859" s="275"/>
      <c r="AU859" s="275"/>
    </row>
    <row r="860" spans="1:47" x14ac:dyDescent="0.25">
      <c r="A860" s="183">
        <v>3130410801</v>
      </c>
      <c r="B860" s="184" t="s">
        <v>1612</v>
      </c>
      <c r="C860" s="184"/>
      <c r="D860" s="145"/>
      <c r="E860" s="145">
        <v>67514212</v>
      </c>
      <c r="F860" s="145"/>
      <c r="G860" s="145"/>
      <c r="H860" s="144">
        <f t="shared" si="455"/>
        <v>67514212</v>
      </c>
      <c r="I860" s="145">
        <v>0</v>
      </c>
      <c r="J860" s="145">
        <v>0</v>
      </c>
      <c r="K860" s="145">
        <f t="shared" si="456"/>
        <v>67514212</v>
      </c>
      <c r="L860" s="145">
        <v>0</v>
      </c>
      <c r="M860" s="145">
        <v>0</v>
      </c>
      <c r="N860" s="145">
        <f t="shared" si="458"/>
        <v>0</v>
      </c>
      <c r="O860" s="182">
        <v>0</v>
      </c>
      <c r="P860" s="145">
        <v>0</v>
      </c>
      <c r="Q860" s="145">
        <f t="shared" si="461"/>
        <v>0</v>
      </c>
      <c r="R860" s="145">
        <f t="shared" si="457"/>
        <v>67514212</v>
      </c>
      <c r="S860" s="145">
        <f t="shared" si="460"/>
        <v>0</v>
      </c>
      <c r="T860" s="275"/>
      <c r="U860" s="246">
        <v>3150220103</v>
      </c>
      <c r="V860" s="385" t="s">
        <v>756</v>
      </c>
      <c r="W860" s="387">
        <v>0</v>
      </c>
      <c r="X860" s="278">
        <v>20000000</v>
      </c>
      <c r="Y860" s="278">
        <v>0</v>
      </c>
      <c r="Z860" s="278">
        <v>0</v>
      </c>
      <c r="AA860" s="278">
        <v>20000000</v>
      </c>
      <c r="AB860" s="278">
        <v>0</v>
      </c>
      <c r="AC860" s="278">
        <v>0</v>
      </c>
      <c r="AD860" s="278">
        <v>20000000</v>
      </c>
      <c r="AE860" s="278">
        <v>0</v>
      </c>
      <c r="AF860" s="278">
        <v>0</v>
      </c>
      <c r="AG860" s="278">
        <v>0</v>
      </c>
      <c r="AH860" s="278">
        <v>0</v>
      </c>
      <c r="AI860" s="278">
        <v>0</v>
      </c>
      <c r="AJ860" s="278">
        <v>0</v>
      </c>
      <c r="AK860" s="278">
        <v>20000000</v>
      </c>
      <c r="AL860" s="278"/>
      <c r="AM860" s="145"/>
      <c r="AN860" s="145"/>
      <c r="AO860" s="145"/>
      <c r="AP860" s="145"/>
      <c r="AQ860" s="275"/>
      <c r="AR860" s="275"/>
      <c r="AS860" s="275"/>
      <c r="AT860" s="275"/>
      <c r="AU860" s="275"/>
    </row>
    <row r="861" spans="1:47" x14ac:dyDescent="0.25">
      <c r="A861" s="44">
        <v>3130410802</v>
      </c>
      <c r="B861" s="184" t="s">
        <v>1613</v>
      </c>
      <c r="C861" s="184"/>
      <c r="D861" s="145"/>
      <c r="E861" s="145">
        <v>40000000</v>
      </c>
      <c r="F861" s="145"/>
      <c r="G861" s="145"/>
      <c r="H861" s="144">
        <f t="shared" si="455"/>
        <v>40000000</v>
      </c>
      <c r="I861" s="145">
        <v>0</v>
      </c>
      <c r="J861" s="145">
        <v>0</v>
      </c>
      <c r="K861" s="145">
        <f t="shared" si="456"/>
        <v>40000000</v>
      </c>
      <c r="L861" s="145">
        <v>0</v>
      </c>
      <c r="M861" s="145">
        <v>0</v>
      </c>
      <c r="N861" s="145">
        <f t="shared" si="458"/>
        <v>0</v>
      </c>
      <c r="O861" s="182">
        <v>0</v>
      </c>
      <c r="P861" s="145">
        <v>0</v>
      </c>
      <c r="Q861" s="145">
        <f t="shared" si="461"/>
        <v>0</v>
      </c>
      <c r="R861" s="145">
        <f t="shared" si="457"/>
        <v>40000000</v>
      </c>
      <c r="S861" s="145">
        <f t="shared" si="460"/>
        <v>0</v>
      </c>
      <c r="T861" s="275"/>
      <c r="U861" s="246">
        <v>31502202</v>
      </c>
      <c r="V861" s="385" t="s">
        <v>1655</v>
      </c>
      <c r="W861" s="387">
        <v>0</v>
      </c>
      <c r="X861" s="278">
        <v>122959266</v>
      </c>
      <c r="Y861" s="278">
        <v>0</v>
      </c>
      <c r="Z861" s="278">
        <v>0</v>
      </c>
      <c r="AA861" s="278">
        <v>122959266</v>
      </c>
      <c r="AB861" s="278">
        <v>0</v>
      </c>
      <c r="AC861" s="278">
        <v>0</v>
      </c>
      <c r="AD861" s="278">
        <v>122959266</v>
      </c>
      <c r="AE861" s="278">
        <v>0</v>
      </c>
      <c r="AF861" s="278">
        <v>0</v>
      </c>
      <c r="AG861" s="278">
        <v>0</v>
      </c>
      <c r="AH861" s="278">
        <v>40000000</v>
      </c>
      <c r="AI861" s="278">
        <v>40000000</v>
      </c>
      <c r="AJ861" s="278">
        <v>40000000</v>
      </c>
      <c r="AK861" s="278">
        <v>82959266</v>
      </c>
      <c r="AL861" s="278"/>
      <c r="AM861" s="145"/>
      <c r="AN861" s="145"/>
      <c r="AO861" s="145"/>
      <c r="AP861" s="145"/>
      <c r="AQ861" s="275"/>
      <c r="AR861" s="275"/>
      <c r="AS861" s="275"/>
      <c r="AT861" s="275"/>
      <c r="AU861" s="275"/>
    </row>
    <row r="862" spans="1:47" x14ac:dyDescent="0.25">
      <c r="A862" s="183">
        <v>3130410803</v>
      </c>
      <c r="B862" s="184" t="s">
        <v>1614</v>
      </c>
      <c r="C862" s="184"/>
      <c r="D862" s="145"/>
      <c r="E862" s="145">
        <v>201585950</v>
      </c>
      <c r="F862" s="145"/>
      <c r="G862" s="145"/>
      <c r="H862" s="144">
        <f t="shared" si="455"/>
        <v>201585950</v>
      </c>
      <c r="I862" s="145">
        <v>0</v>
      </c>
      <c r="J862" s="145">
        <v>0</v>
      </c>
      <c r="K862" s="145">
        <f t="shared" si="456"/>
        <v>201585950</v>
      </c>
      <c r="L862" s="145">
        <v>0</v>
      </c>
      <c r="M862" s="145">
        <v>0</v>
      </c>
      <c r="N862" s="145">
        <f t="shared" si="458"/>
        <v>0</v>
      </c>
      <c r="O862" s="145">
        <v>7099200</v>
      </c>
      <c r="P862" s="145">
        <v>7099200</v>
      </c>
      <c r="Q862" s="145">
        <f t="shared" si="461"/>
        <v>7099200</v>
      </c>
      <c r="R862" s="145">
        <f t="shared" si="457"/>
        <v>194486750</v>
      </c>
      <c r="S862" s="145">
        <f t="shared" si="460"/>
        <v>0</v>
      </c>
      <c r="T862" s="275"/>
      <c r="U862" s="246">
        <v>3150220201</v>
      </c>
      <c r="V862" s="385" t="s">
        <v>1656</v>
      </c>
      <c r="W862" s="387">
        <v>0</v>
      </c>
      <c r="X862" s="10">
        <f t="shared" si="459"/>
        <v>589459750</v>
      </c>
      <c r="Y862" s="10">
        <f t="shared" si="459"/>
        <v>0</v>
      </c>
      <c r="Z862" s="10">
        <f t="shared" si="459"/>
        <v>0</v>
      </c>
      <c r="AA862" s="10">
        <f t="shared" si="459"/>
        <v>589459750</v>
      </c>
      <c r="AB862" s="10">
        <f t="shared" si="459"/>
        <v>420000</v>
      </c>
      <c r="AC862" s="10">
        <f t="shared" si="459"/>
        <v>420000</v>
      </c>
      <c r="AD862" s="10">
        <f t="shared" si="459"/>
        <v>589039750</v>
      </c>
      <c r="AE862" s="10">
        <f t="shared" si="459"/>
        <v>420000</v>
      </c>
      <c r="AF862" s="10">
        <f t="shared" si="459"/>
        <v>420000</v>
      </c>
      <c r="AG862" s="10">
        <f t="shared" si="459"/>
        <v>0</v>
      </c>
      <c r="AH862" s="10">
        <f t="shared" si="459"/>
        <v>18212872</v>
      </c>
      <c r="AI862" s="10">
        <f t="shared" si="459"/>
        <v>18212872</v>
      </c>
      <c r="AJ862" s="10">
        <f t="shared" si="459"/>
        <v>17792872</v>
      </c>
      <c r="AK862" s="10">
        <f t="shared" si="459"/>
        <v>571246878</v>
      </c>
      <c r="AL862" s="10"/>
      <c r="AM862" s="10">
        <f t="shared" si="459"/>
        <v>0</v>
      </c>
      <c r="AN862" s="10">
        <f t="shared" si="459"/>
        <v>0</v>
      </c>
      <c r="AO862" s="10">
        <f t="shared" si="459"/>
        <v>0</v>
      </c>
      <c r="AP862" s="10"/>
      <c r="AQ862" s="275"/>
      <c r="AR862" s="275"/>
      <c r="AS862" s="275"/>
      <c r="AT862" s="275"/>
      <c r="AU862" s="275"/>
    </row>
    <row r="863" spans="1:47" x14ac:dyDescent="0.25">
      <c r="A863" s="14">
        <v>31304109</v>
      </c>
      <c r="B863" s="9" t="s">
        <v>675</v>
      </c>
      <c r="C863" s="340"/>
      <c r="D863" s="10">
        <f>+D864+D865+D866</f>
        <v>0</v>
      </c>
      <c r="E863" s="10">
        <f t="shared" ref="E863:AO901" si="473">+E864+E865+E866</f>
        <v>31228527</v>
      </c>
      <c r="F863" s="10">
        <f t="shared" si="473"/>
        <v>0</v>
      </c>
      <c r="G863" s="10">
        <f t="shared" si="473"/>
        <v>0</v>
      </c>
      <c r="H863" s="10">
        <f t="shared" si="455"/>
        <v>31228527</v>
      </c>
      <c r="I863" s="10">
        <f t="shared" si="473"/>
        <v>0</v>
      </c>
      <c r="J863" s="10">
        <f t="shared" si="473"/>
        <v>0</v>
      </c>
      <c r="K863" s="10">
        <f t="shared" si="456"/>
        <v>31228527</v>
      </c>
      <c r="L863" s="10">
        <f t="shared" si="473"/>
        <v>0</v>
      </c>
      <c r="M863" s="10">
        <f t="shared" si="473"/>
        <v>0</v>
      </c>
      <c r="N863" s="10">
        <f t="shared" si="458"/>
        <v>0</v>
      </c>
      <c r="O863" s="10">
        <f t="shared" si="473"/>
        <v>0</v>
      </c>
      <c r="P863" s="10">
        <f t="shared" si="473"/>
        <v>0</v>
      </c>
      <c r="Q863" s="10">
        <f t="shared" si="473"/>
        <v>0</v>
      </c>
      <c r="R863" s="10">
        <f t="shared" si="457"/>
        <v>31228527</v>
      </c>
      <c r="S863" s="10">
        <f t="shared" si="473"/>
        <v>0</v>
      </c>
      <c r="T863" s="10">
        <f t="shared" si="473"/>
        <v>0</v>
      </c>
      <c r="U863" s="246">
        <v>3150220203</v>
      </c>
      <c r="V863" s="385" t="s">
        <v>1657</v>
      </c>
      <c r="W863" s="387">
        <v>0</v>
      </c>
      <c r="X863" s="278">
        <v>100000000</v>
      </c>
      <c r="Y863" s="278">
        <v>0</v>
      </c>
      <c r="Z863" s="278">
        <v>0</v>
      </c>
      <c r="AA863" s="278">
        <v>100000000</v>
      </c>
      <c r="AB863" s="278">
        <v>0</v>
      </c>
      <c r="AC863" s="278">
        <v>0</v>
      </c>
      <c r="AD863" s="278">
        <v>100000000</v>
      </c>
      <c r="AE863" s="278">
        <v>0</v>
      </c>
      <c r="AF863" s="278">
        <v>0</v>
      </c>
      <c r="AG863" s="278">
        <v>0</v>
      </c>
      <c r="AH863" s="278">
        <v>0</v>
      </c>
      <c r="AI863" s="278">
        <v>0</v>
      </c>
      <c r="AJ863" s="278">
        <v>0</v>
      </c>
      <c r="AK863" s="278">
        <v>100000000</v>
      </c>
      <c r="AL863" s="278"/>
      <c r="AM863" s="145"/>
      <c r="AN863" s="145"/>
      <c r="AO863" s="145"/>
      <c r="AP863" s="145"/>
      <c r="AQ863" s="275"/>
      <c r="AR863" s="275"/>
      <c r="AS863" s="275"/>
      <c r="AT863" s="275"/>
      <c r="AU863" s="275"/>
    </row>
    <row r="864" spans="1:47" x14ac:dyDescent="0.25">
      <c r="A864" s="183">
        <v>3130410901</v>
      </c>
      <c r="B864" s="184" t="s">
        <v>1615</v>
      </c>
      <c r="C864" s="184"/>
      <c r="D864" s="145"/>
      <c r="E864" s="145">
        <v>10000000</v>
      </c>
      <c r="F864" s="145"/>
      <c r="G864" s="145"/>
      <c r="H864" s="144">
        <f t="shared" si="455"/>
        <v>10000000</v>
      </c>
      <c r="I864" s="145">
        <v>0</v>
      </c>
      <c r="J864" s="145">
        <v>0</v>
      </c>
      <c r="K864" s="145">
        <f t="shared" si="456"/>
        <v>10000000</v>
      </c>
      <c r="L864" s="145">
        <v>0</v>
      </c>
      <c r="M864" s="145">
        <v>0</v>
      </c>
      <c r="N864" s="145">
        <f t="shared" si="458"/>
        <v>0</v>
      </c>
      <c r="O864" s="182">
        <v>0</v>
      </c>
      <c r="P864" s="145">
        <v>0</v>
      </c>
      <c r="Q864" s="145">
        <f t="shared" si="461"/>
        <v>0</v>
      </c>
      <c r="R864" s="145">
        <f t="shared" si="457"/>
        <v>10000000</v>
      </c>
      <c r="S864" s="145">
        <f t="shared" si="460"/>
        <v>0</v>
      </c>
      <c r="T864" s="275"/>
      <c r="U864" s="246">
        <v>3130310102</v>
      </c>
      <c r="V864" s="276" t="s">
        <v>1583</v>
      </c>
      <c r="W864" s="278">
        <v>0</v>
      </c>
      <c r="X864" s="278">
        <v>48000000</v>
      </c>
      <c r="Y864" s="278">
        <v>0</v>
      </c>
      <c r="Z864" s="278">
        <v>0</v>
      </c>
      <c r="AA864" s="278">
        <v>48000000</v>
      </c>
      <c r="AB864" s="278">
        <v>420000</v>
      </c>
      <c r="AC864" s="278">
        <v>420000</v>
      </c>
      <c r="AD864" s="278">
        <v>47580000</v>
      </c>
      <c r="AE864" s="278">
        <v>420000</v>
      </c>
      <c r="AF864" s="278">
        <v>420000</v>
      </c>
      <c r="AG864" s="278">
        <v>0</v>
      </c>
      <c r="AH864" s="278">
        <v>420000</v>
      </c>
      <c r="AI864" s="278">
        <v>420000</v>
      </c>
      <c r="AJ864" s="278">
        <v>0</v>
      </c>
      <c r="AK864" s="278">
        <v>47580000</v>
      </c>
      <c r="AL864" s="278"/>
      <c r="AM864" s="145"/>
      <c r="AN864" s="145"/>
      <c r="AO864" s="145"/>
      <c r="AP864" s="145"/>
      <c r="AQ864" s="275"/>
      <c r="AR864" s="275"/>
      <c r="AS864" s="275"/>
      <c r="AT864" s="275"/>
      <c r="AU864" s="275"/>
    </row>
    <row r="865" spans="1:48" x14ac:dyDescent="0.25">
      <c r="A865" s="44">
        <v>3130410902</v>
      </c>
      <c r="B865" s="184" t="s">
        <v>1616</v>
      </c>
      <c r="C865" s="184"/>
      <c r="D865" s="145"/>
      <c r="E865" s="145">
        <v>4732727</v>
      </c>
      <c r="F865" s="145"/>
      <c r="G865" s="145"/>
      <c r="H865" s="144">
        <f t="shared" si="455"/>
        <v>4732727</v>
      </c>
      <c r="I865" s="145">
        <v>0</v>
      </c>
      <c r="J865" s="145">
        <v>0</v>
      </c>
      <c r="K865" s="145">
        <f t="shared" si="456"/>
        <v>4732727</v>
      </c>
      <c r="L865" s="145">
        <v>0</v>
      </c>
      <c r="M865" s="145">
        <v>0</v>
      </c>
      <c r="N865" s="145">
        <f t="shared" si="458"/>
        <v>0</v>
      </c>
      <c r="O865" s="182">
        <v>0</v>
      </c>
      <c r="P865" s="145">
        <v>0</v>
      </c>
      <c r="Q865" s="145">
        <f t="shared" si="461"/>
        <v>0</v>
      </c>
      <c r="R865" s="145">
        <f t="shared" si="457"/>
        <v>4732727</v>
      </c>
      <c r="S865" s="145">
        <f t="shared" si="460"/>
        <v>0</v>
      </c>
      <c r="T865" s="275"/>
      <c r="U865" s="246">
        <v>3130310103</v>
      </c>
      <c r="V865" s="276" t="s">
        <v>1584</v>
      </c>
      <c r="W865" s="278">
        <v>0</v>
      </c>
      <c r="X865" s="278">
        <v>441459750</v>
      </c>
      <c r="Y865" s="278">
        <v>0</v>
      </c>
      <c r="Z865" s="278">
        <v>0</v>
      </c>
      <c r="AA865" s="278">
        <v>441459750</v>
      </c>
      <c r="AB865" s="278">
        <v>0</v>
      </c>
      <c r="AC865" s="278">
        <v>0</v>
      </c>
      <c r="AD865" s="278">
        <v>441459750</v>
      </c>
      <c r="AE865" s="278">
        <v>0</v>
      </c>
      <c r="AF865" s="278">
        <v>0</v>
      </c>
      <c r="AG865" s="278">
        <v>0</v>
      </c>
      <c r="AH865" s="278">
        <v>17792872</v>
      </c>
      <c r="AI865" s="278">
        <v>17792872</v>
      </c>
      <c r="AJ865" s="278">
        <v>17792872</v>
      </c>
      <c r="AK865" s="278">
        <v>423666878</v>
      </c>
      <c r="AL865" s="278"/>
      <c r="AM865" s="145"/>
      <c r="AN865" s="145"/>
      <c r="AO865" s="145"/>
      <c r="AP865" s="145"/>
      <c r="AQ865" s="275"/>
      <c r="AR865" s="275"/>
      <c r="AS865" s="275"/>
      <c r="AT865" s="275"/>
      <c r="AU865" s="275"/>
    </row>
    <row r="866" spans="1:48" x14ac:dyDescent="0.25">
      <c r="A866" s="183">
        <v>3130410903</v>
      </c>
      <c r="B866" s="184" t="s">
        <v>1617</v>
      </c>
      <c r="C866" s="184"/>
      <c r="D866" s="145"/>
      <c r="E866" s="145">
        <v>16495800</v>
      </c>
      <c r="F866" s="145"/>
      <c r="G866" s="145"/>
      <c r="H866" s="144">
        <f t="shared" si="455"/>
        <v>16495800</v>
      </c>
      <c r="I866" s="145">
        <v>0</v>
      </c>
      <c r="J866" s="145">
        <v>0</v>
      </c>
      <c r="K866" s="145">
        <f t="shared" si="456"/>
        <v>16495800</v>
      </c>
      <c r="L866" s="145">
        <v>0</v>
      </c>
      <c r="M866" s="145">
        <v>0</v>
      </c>
      <c r="N866" s="145">
        <f t="shared" si="458"/>
        <v>0</v>
      </c>
      <c r="O866" s="182">
        <v>0</v>
      </c>
      <c r="P866" s="145">
        <v>0</v>
      </c>
      <c r="Q866" s="145">
        <f t="shared" si="461"/>
        <v>0</v>
      </c>
      <c r="R866" s="145">
        <f t="shared" si="457"/>
        <v>16495800</v>
      </c>
      <c r="S866" s="145">
        <f t="shared" si="460"/>
        <v>0</v>
      </c>
      <c r="T866" s="275"/>
      <c r="U866" s="389">
        <f t="shared" si="459"/>
        <v>9390930606</v>
      </c>
      <c r="V866" s="10" t="e">
        <f t="shared" si="459"/>
        <v>#VALUE!</v>
      </c>
      <c r="W866" s="10">
        <f t="shared" si="459"/>
        <v>0</v>
      </c>
      <c r="X866" s="10">
        <f t="shared" si="462"/>
        <v>12080913</v>
      </c>
      <c r="Y866" s="10">
        <f t="shared" si="462"/>
        <v>0</v>
      </c>
      <c r="Z866" s="10">
        <f t="shared" si="462"/>
        <v>0</v>
      </c>
      <c r="AA866" s="10">
        <f t="shared" si="462"/>
        <v>12080913</v>
      </c>
      <c r="AB866" s="10">
        <f t="shared" si="462"/>
        <v>0</v>
      </c>
      <c r="AC866" s="10">
        <f t="shared" si="462"/>
        <v>0</v>
      </c>
      <c r="AD866" s="10">
        <f t="shared" si="462"/>
        <v>12080913</v>
      </c>
      <c r="AE866" s="10">
        <f t="shared" si="462"/>
        <v>0</v>
      </c>
      <c r="AF866" s="10">
        <f t="shared" si="462"/>
        <v>0</v>
      </c>
      <c r="AG866" s="10">
        <f t="shared" si="462"/>
        <v>0</v>
      </c>
      <c r="AH866" s="10">
        <f t="shared" si="462"/>
        <v>0</v>
      </c>
      <c r="AI866" s="10">
        <f t="shared" si="462"/>
        <v>0</v>
      </c>
      <c r="AJ866" s="10">
        <f t="shared" si="462"/>
        <v>0</v>
      </c>
      <c r="AK866" s="10">
        <f t="shared" si="462"/>
        <v>12080913</v>
      </c>
      <c r="AL866" s="10"/>
      <c r="AM866" s="10">
        <f t="shared" si="462"/>
        <v>0</v>
      </c>
      <c r="AN866" s="10">
        <f t="shared" si="462"/>
        <v>0</v>
      </c>
      <c r="AO866" s="10">
        <f t="shared" si="462"/>
        <v>0</v>
      </c>
      <c r="AP866" s="10"/>
      <c r="AQ866" s="275"/>
      <c r="AR866" s="275"/>
      <c r="AS866" s="275"/>
      <c r="AT866" s="275"/>
      <c r="AU866" s="275"/>
    </row>
    <row r="867" spans="1:48" x14ac:dyDescent="0.25">
      <c r="A867" s="14">
        <v>31304110</v>
      </c>
      <c r="B867" s="9" t="s">
        <v>1618</v>
      </c>
      <c r="C867" s="340"/>
      <c r="D867" s="10">
        <f>+D868</f>
        <v>0</v>
      </c>
      <c r="E867" s="10">
        <f t="shared" ref="E867:AO905" si="474">+E868</f>
        <v>16936311</v>
      </c>
      <c r="F867" s="10">
        <f t="shared" si="474"/>
        <v>0</v>
      </c>
      <c r="G867" s="10">
        <f t="shared" si="474"/>
        <v>0</v>
      </c>
      <c r="H867" s="10">
        <f t="shared" si="455"/>
        <v>16936311</v>
      </c>
      <c r="I867" s="10">
        <f t="shared" si="474"/>
        <v>0</v>
      </c>
      <c r="J867" s="10">
        <f t="shared" si="474"/>
        <v>0</v>
      </c>
      <c r="K867" s="10">
        <f t="shared" si="456"/>
        <v>16936311</v>
      </c>
      <c r="L867" s="10">
        <f t="shared" si="474"/>
        <v>0</v>
      </c>
      <c r="M867" s="10">
        <f t="shared" si="474"/>
        <v>0</v>
      </c>
      <c r="N867" s="10">
        <f t="shared" si="458"/>
        <v>0</v>
      </c>
      <c r="O867" s="10">
        <f t="shared" si="474"/>
        <v>0</v>
      </c>
      <c r="P867" s="10">
        <f t="shared" si="474"/>
        <v>0</v>
      </c>
      <c r="Q867" s="10">
        <f t="shared" si="474"/>
        <v>0</v>
      </c>
      <c r="R867" s="10">
        <f t="shared" si="457"/>
        <v>16936311</v>
      </c>
      <c r="S867" s="10">
        <f t="shared" si="474"/>
        <v>0</v>
      </c>
      <c r="T867" s="10">
        <f t="shared" si="474"/>
        <v>0</v>
      </c>
      <c r="U867" s="246">
        <v>3130310201</v>
      </c>
      <c r="V867" s="276" t="s">
        <v>1585</v>
      </c>
      <c r="W867" s="278">
        <v>0</v>
      </c>
      <c r="X867" s="278">
        <v>12000000</v>
      </c>
      <c r="Y867" s="278">
        <v>0</v>
      </c>
      <c r="Z867" s="278">
        <v>0</v>
      </c>
      <c r="AA867" s="278">
        <v>12000000</v>
      </c>
      <c r="AB867" s="278">
        <v>0</v>
      </c>
      <c r="AC867" s="278">
        <v>0</v>
      </c>
      <c r="AD867" s="278">
        <v>12000000</v>
      </c>
      <c r="AE867" s="278">
        <v>0</v>
      </c>
      <c r="AF867" s="278">
        <v>0</v>
      </c>
      <c r="AG867" s="278">
        <v>0</v>
      </c>
      <c r="AH867" s="278">
        <v>0</v>
      </c>
      <c r="AI867" s="278">
        <v>0</v>
      </c>
      <c r="AJ867" s="278">
        <v>0</v>
      </c>
      <c r="AK867" s="278">
        <v>12000000</v>
      </c>
      <c r="AL867" s="278"/>
      <c r="AM867" s="145"/>
      <c r="AN867" s="145"/>
      <c r="AO867" s="145"/>
      <c r="AP867" s="145"/>
      <c r="AQ867" s="275"/>
      <c r="AR867" s="275"/>
      <c r="AS867" s="275"/>
      <c r="AT867" s="275"/>
      <c r="AU867" s="275"/>
    </row>
    <row r="868" spans="1:48" x14ac:dyDescent="0.25">
      <c r="A868" s="44">
        <v>3130411002</v>
      </c>
      <c r="B868" s="184" t="s">
        <v>1619</v>
      </c>
      <c r="C868" s="184"/>
      <c r="D868" s="145"/>
      <c r="E868" s="145">
        <v>16936311</v>
      </c>
      <c r="F868" s="145"/>
      <c r="G868" s="145"/>
      <c r="H868" s="144">
        <f t="shared" si="455"/>
        <v>16936311</v>
      </c>
      <c r="I868" s="145">
        <v>0</v>
      </c>
      <c r="J868" s="145">
        <v>0</v>
      </c>
      <c r="K868" s="145">
        <f t="shared" si="456"/>
        <v>16936311</v>
      </c>
      <c r="L868" s="145">
        <v>0</v>
      </c>
      <c r="M868" s="145">
        <v>0</v>
      </c>
      <c r="N868" s="145">
        <f t="shared" si="458"/>
        <v>0</v>
      </c>
      <c r="O868" s="182">
        <v>0</v>
      </c>
      <c r="P868" s="145">
        <v>0</v>
      </c>
      <c r="Q868" s="145">
        <f t="shared" si="461"/>
        <v>0</v>
      </c>
      <c r="R868" s="145">
        <f t="shared" si="457"/>
        <v>16936311</v>
      </c>
      <c r="S868" s="145">
        <f t="shared" si="460"/>
        <v>0</v>
      </c>
      <c r="T868" s="275"/>
      <c r="U868" s="246">
        <v>3130310202</v>
      </c>
      <c r="V868" s="276" t="s">
        <v>1586</v>
      </c>
      <c r="W868" s="278">
        <v>0</v>
      </c>
      <c r="X868" s="278">
        <v>80913</v>
      </c>
      <c r="Y868" s="278">
        <v>0</v>
      </c>
      <c r="Z868" s="278">
        <v>0</v>
      </c>
      <c r="AA868" s="278">
        <v>80913</v>
      </c>
      <c r="AB868" s="278">
        <v>0</v>
      </c>
      <c r="AC868" s="278">
        <v>0</v>
      </c>
      <c r="AD868" s="278">
        <v>80913</v>
      </c>
      <c r="AE868" s="278">
        <v>0</v>
      </c>
      <c r="AF868" s="278">
        <v>0</v>
      </c>
      <c r="AG868" s="278">
        <v>0</v>
      </c>
      <c r="AH868" s="278">
        <v>0</v>
      </c>
      <c r="AI868" s="278">
        <v>0</v>
      </c>
      <c r="AJ868" s="278">
        <v>0</v>
      </c>
      <c r="AK868" s="278">
        <v>80913</v>
      </c>
      <c r="AL868" s="278"/>
      <c r="AM868" s="145"/>
      <c r="AN868" s="145"/>
      <c r="AO868" s="145"/>
      <c r="AP868" s="145"/>
      <c r="AQ868" s="275"/>
      <c r="AR868" s="275"/>
      <c r="AS868" s="275"/>
      <c r="AT868" s="275"/>
      <c r="AU868" s="275"/>
    </row>
    <row r="869" spans="1:48" x14ac:dyDescent="0.25">
      <c r="A869" s="14">
        <v>31304112</v>
      </c>
      <c r="B869" s="9" t="s">
        <v>1620</v>
      </c>
      <c r="C869" s="340"/>
      <c r="D869" s="10">
        <f>+D870+D871+D872</f>
        <v>0</v>
      </c>
      <c r="E869" s="10">
        <f t="shared" ref="E869:AO907" si="475">+E870+E871+E872</f>
        <v>28014212</v>
      </c>
      <c r="F869" s="10">
        <f t="shared" si="475"/>
        <v>0</v>
      </c>
      <c r="G869" s="10">
        <f t="shared" si="475"/>
        <v>0</v>
      </c>
      <c r="H869" s="10">
        <f t="shared" si="455"/>
        <v>28014212</v>
      </c>
      <c r="I869" s="10">
        <f t="shared" si="475"/>
        <v>0</v>
      </c>
      <c r="J869" s="10">
        <f t="shared" si="475"/>
        <v>0</v>
      </c>
      <c r="K869" s="10">
        <f t="shared" si="456"/>
        <v>28014212</v>
      </c>
      <c r="L869" s="10">
        <f t="shared" si="475"/>
        <v>0</v>
      </c>
      <c r="M869" s="10">
        <f t="shared" si="475"/>
        <v>0</v>
      </c>
      <c r="N869" s="10">
        <f t="shared" si="458"/>
        <v>0</v>
      </c>
      <c r="O869" s="10">
        <f t="shared" si="475"/>
        <v>0</v>
      </c>
      <c r="P869" s="10">
        <f t="shared" si="475"/>
        <v>0</v>
      </c>
      <c r="Q869" s="10">
        <f t="shared" si="475"/>
        <v>0</v>
      </c>
      <c r="R869" s="10">
        <f t="shared" si="457"/>
        <v>28014212</v>
      </c>
      <c r="S869" s="10">
        <f t="shared" si="475"/>
        <v>0</v>
      </c>
      <c r="T869" s="10">
        <f t="shared" si="475"/>
        <v>0</v>
      </c>
      <c r="U869" s="246">
        <v>3130310203</v>
      </c>
      <c r="V869" s="276" t="s">
        <v>1587</v>
      </c>
      <c r="W869" s="278">
        <v>0</v>
      </c>
      <c r="X869" s="156">
        <f t="shared" si="463"/>
        <v>2820161150</v>
      </c>
      <c r="Y869" s="156">
        <f t="shared" si="463"/>
        <v>0</v>
      </c>
      <c r="Z869" s="156">
        <f t="shared" si="463"/>
        <v>0</v>
      </c>
      <c r="AA869" s="156">
        <f t="shared" si="463"/>
        <v>2820161150</v>
      </c>
      <c r="AB869" s="156">
        <f t="shared" si="463"/>
        <v>214378</v>
      </c>
      <c r="AC869" s="156">
        <f t="shared" si="463"/>
        <v>214378</v>
      </c>
      <c r="AD869" s="156">
        <f t="shared" si="463"/>
        <v>2819946772</v>
      </c>
      <c r="AE869" s="156">
        <f t="shared" si="463"/>
        <v>214378</v>
      </c>
      <c r="AF869" s="156">
        <f t="shared" si="463"/>
        <v>214378</v>
      </c>
      <c r="AG869" s="156">
        <f t="shared" si="463"/>
        <v>0</v>
      </c>
      <c r="AH869" s="156">
        <f t="shared" si="463"/>
        <v>476221378</v>
      </c>
      <c r="AI869" s="156">
        <f t="shared" si="463"/>
        <v>463517378</v>
      </c>
      <c r="AJ869" s="156">
        <f t="shared" si="463"/>
        <v>463303000</v>
      </c>
      <c r="AK869" s="156">
        <f t="shared" si="463"/>
        <v>2356643772</v>
      </c>
      <c r="AL869" s="156"/>
      <c r="AM869" s="156">
        <f t="shared" si="463"/>
        <v>0</v>
      </c>
      <c r="AN869" s="156">
        <f t="shared" si="463"/>
        <v>0</v>
      </c>
      <c r="AO869" s="156">
        <f t="shared" si="463"/>
        <v>0</v>
      </c>
      <c r="AP869" s="156"/>
      <c r="AQ869" s="275"/>
      <c r="AR869" s="275"/>
      <c r="AS869" s="275"/>
      <c r="AT869" s="275"/>
      <c r="AU869" s="275"/>
    </row>
    <row r="870" spans="1:48" s="47" customFormat="1" x14ac:dyDescent="0.25">
      <c r="A870" s="183">
        <v>3130411201</v>
      </c>
      <c r="B870" s="184" t="s">
        <v>1621</v>
      </c>
      <c r="C870" s="184"/>
      <c r="D870" s="145"/>
      <c r="E870" s="145">
        <v>5014212</v>
      </c>
      <c r="F870" s="145"/>
      <c r="G870" s="145"/>
      <c r="H870" s="144">
        <f t="shared" si="455"/>
        <v>5014212</v>
      </c>
      <c r="I870" s="145">
        <v>0</v>
      </c>
      <c r="J870" s="145">
        <v>0</v>
      </c>
      <c r="K870" s="145">
        <f t="shared" si="456"/>
        <v>5014212</v>
      </c>
      <c r="L870" s="145">
        <v>0</v>
      </c>
      <c r="M870" s="145">
        <v>0</v>
      </c>
      <c r="N870" s="145">
        <f t="shared" si="458"/>
        <v>0</v>
      </c>
      <c r="O870" s="182">
        <v>0</v>
      </c>
      <c r="P870" s="145">
        <v>0</v>
      </c>
      <c r="Q870" s="145">
        <f t="shared" si="461"/>
        <v>0</v>
      </c>
      <c r="R870" s="145">
        <f t="shared" si="457"/>
        <v>5014212</v>
      </c>
      <c r="S870" s="145">
        <f t="shared" si="460"/>
        <v>0</v>
      </c>
      <c r="T870" s="275"/>
      <c r="U870" s="389">
        <f t="shared" si="462"/>
        <v>6260620604</v>
      </c>
      <c r="V870" s="10" t="e">
        <f t="shared" si="462"/>
        <v>#VALUE!</v>
      </c>
      <c r="W870" s="10">
        <f t="shared" si="462"/>
        <v>0</v>
      </c>
      <c r="X870" s="156">
        <f t="shared" si="464"/>
        <v>2820161150</v>
      </c>
      <c r="Y870" s="156">
        <f t="shared" si="464"/>
        <v>0</v>
      </c>
      <c r="Z870" s="156">
        <f t="shared" si="464"/>
        <v>0</v>
      </c>
      <c r="AA870" s="156">
        <f t="shared" si="464"/>
        <v>2820161150</v>
      </c>
      <c r="AB870" s="156">
        <f t="shared" si="464"/>
        <v>214378</v>
      </c>
      <c r="AC870" s="156">
        <f t="shared" si="464"/>
        <v>214378</v>
      </c>
      <c r="AD870" s="156">
        <f t="shared" si="464"/>
        <v>2819946772</v>
      </c>
      <c r="AE870" s="156">
        <f t="shared" si="464"/>
        <v>214378</v>
      </c>
      <c r="AF870" s="156">
        <f t="shared" si="464"/>
        <v>214378</v>
      </c>
      <c r="AG870" s="156">
        <f t="shared" si="464"/>
        <v>0</v>
      </c>
      <c r="AH870" s="156">
        <f t="shared" si="464"/>
        <v>476221378</v>
      </c>
      <c r="AI870" s="156">
        <f t="shared" si="464"/>
        <v>463517378</v>
      </c>
      <c r="AJ870" s="156">
        <f t="shared" si="464"/>
        <v>463303000</v>
      </c>
      <c r="AK870" s="156">
        <f t="shared" si="464"/>
        <v>2356643772</v>
      </c>
      <c r="AL870" s="156"/>
      <c r="AM870" s="156">
        <f t="shared" si="464"/>
        <v>0</v>
      </c>
      <c r="AN870" s="156">
        <f t="shared" si="464"/>
        <v>0</v>
      </c>
      <c r="AO870" s="156">
        <f t="shared" si="464"/>
        <v>0</v>
      </c>
      <c r="AP870" s="156"/>
      <c r="AQ870" s="275"/>
      <c r="AR870" s="275"/>
      <c r="AS870" s="275"/>
      <c r="AT870" s="275"/>
      <c r="AU870" s="275"/>
      <c r="AV870"/>
    </row>
    <row r="871" spans="1:48" s="47" customFormat="1" x14ac:dyDescent="0.25">
      <c r="A871" s="44">
        <v>3130411202</v>
      </c>
      <c r="B871" s="184" t="s">
        <v>1622</v>
      </c>
      <c r="C871" s="184"/>
      <c r="D871" s="145"/>
      <c r="E871" s="145">
        <v>3000000</v>
      </c>
      <c r="F871" s="145"/>
      <c r="G871" s="145"/>
      <c r="H871" s="144">
        <f t="shared" si="455"/>
        <v>3000000</v>
      </c>
      <c r="I871" s="145">
        <v>0</v>
      </c>
      <c r="J871" s="145">
        <v>0</v>
      </c>
      <c r="K871" s="145">
        <f t="shared" si="456"/>
        <v>3000000</v>
      </c>
      <c r="L871" s="145">
        <v>0</v>
      </c>
      <c r="M871" s="145">
        <v>0</v>
      </c>
      <c r="N871" s="145">
        <f t="shared" si="458"/>
        <v>0</v>
      </c>
      <c r="O871" s="182">
        <v>0</v>
      </c>
      <c r="P871" s="145">
        <v>0</v>
      </c>
      <c r="Q871" s="145">
        <f t="shared" si="461"/>
        <v>0</v>
      </c>
      <c r="R871" s="145">
        <f t="shared" si="457"/>
        <v>3000000</v>
      </c>
      <c r="S871" s="145">
        <f t="shared" si="460"/>
        <v>0</v>
      </c>
      <c r="T871" s="275"/>
      <c r="U871" s="246">
        <v>3130310301</v>
      </c>
      <c r="V871" s="276" t="s">
        <v>1589</v>
      </c>
      <c r="W871" s="278">
        <v>0</v>
      </c>
      <c r="X871" s="10">
        <f t="shared" si="465"/>
        <v>123218543</v>
      </c>
      <c r="Y871" s="10">
        <f t="shared" si="465"/>
        <v>0</v>
      </c>
      <c r="Z871" s="10">
        <f t="shared" si="465"/>
        <v>0</v>
      </c>
      <c r="AA871" s="10">
        <f t="shared" si="465"/>
        <v>123218543</v>
      </c>
      <c r="AB871" s="10">
        <f t="shared" si="465"/>
        <v>0</v>
      </c>
      <c r="AC871" s="10">
        <f t="shared" si="465"/>
        <v>0</v>
      </c>
      <c r="AD871" s="10">
        <f t="shared" si="465"/>
        <v>123218543</v>
      </c>
      <c r="AE871" s="10">
        <f t="shared" si="465"/>
        <v>0</v>
      </c>
      <c r="AF871" s="10">
        <f t="shared" si="465"/>
        <v>0</v>
      </c>
      <c r="AG871" s="10">
        <f t="shared" si="465"/>
        <v>0</v>
      </c>
      <c r="AH871" s="10">
        <f t="shared" si="465"/>
        <v>0</v>
      </c>
      <c r="AI871" s="10">
        <f t="shared" si="465"/>
        <v>0</v>
      </c>
      <c r="AJ871" s="10">
        <f t="shared" si="465"/>
        <v>0</v>
      </c>
      <c r="AK871" s="10">
        <f t="shared" si="465"/>
        <v>123218543</v>
      </c>
      <c r="AL871" s="10"/>
      <c r="AM871" s="10">
        <f t="shared" si="465"/>
        <v>0</v>
      </c>
      <c r="AN871" s="10">
        <f t="shared" si="465"/>
        <v>0</v>
      </c>
      <c r="AO871" s="10">
        <f t="shared" si="465"/>
        <v>0</v>
      </c>
      <c r="AP871" s="10"/>
      <c r="AQ871" s="275"/>
      <c r="AR871" s="275"/>
      <c r="AS871" s="275"/>
      <c r="AT871" s="275"/>
      <c r="AU871" s="275"/>
    </row>
    <row r="872" spans="1:48" x14ac:dyDescent="0.25">
      <c r="A872" s="183">
        <v>3130411203</v>
      </c>
      <c r="B872" s="184" t="s">
        <v>1623</v>
      </c>
      <c r="C872" s="184"/>
      <c r="D872" s="145"/>
      <c r="E872" s="145">
        <v>20000000</v>
      </c>
      <c r="F872" s="145"/>
      <c r="G872" s="145"/>
      <c r="H872" s="144">
        <f t="shared" si="455"/>
        <v>20000000</v>
      </c>
      <c r="I872" s="145">
        <v>0</v>
      </c>
      <c r="J872" s="145">
        <v>0</v>
      </c>
      <c r="K872" s="145">
        <f t="shared" si="456"/>
        <v>20000000</v>
      </c>
      <c r="L872" s="145">
        <v>0</v>
      </c>
      <c r="M872" s="145">
        <v>0</v>
      </c>
      <c r="N872" s="145">
        <f t="shared" si="458"/>
        <v>0</v>
      </c>
      <c r="O872" s="182">
        <v>0</v>
      </c>
      <c r="P872" s="145">
        <v>0</v>
      </c>
      <c r="Q872" s="145">
        <f t="shared" si="461"/>
        <v>0</v>
      </c>
      <c r="R872" s="145">
        <f t="shared" si="457"/>
        <v>20000000</v>
      </c>
      <c r="S872" s="145">
        <f t="shared" si="460"/>
        <v>0</v>
      </c>
      <c r="T872" s="275"/>
      <c r="U872" s="246">
        <v>3130310303</v>
      </c>
      <c r="V872" s="276" t="s">
        <v>1590</v>
      </c>
      <c r="W872" s="278">
        <v>0</v>
      </c>
      <c r="X872" s="278">
        <v>100000000</v>
      </c>
      <c r="Y872" s="278">
        <v>0</v>
      </c>
      <c r="Z872" s="278">
        <v>0</v>
      </c>
      <c r="AA872" s="278">
        <v>100000000</v>
      </c>
      <c r="AB872" s="278">
        <v>0</v>
      </c>
      <c r="AC872" s="278">
        <v>0</v>
      </c>
      <c r="AD872" s="278">
        <v>100000000</v>
      </c>
      <c r="AE872" s="278">
        <v>0</v>
      </c>
      <c r="AF872" s="278">
        <v>0</v>
      </c>
      <c r="AG872" s="278">
        <v>0</v>
      </c>
      <c r="AH872" s="278">
        <v>0</v>
      </c>
      <c r="AI872" s="278">
        <v>0</v>
      </c>
      <c r="AJ872" s="278">
        <v>0</v>
      </c>
      <c r="AK872" s="278">
        <v>100000000</v>
      </c>
      <c r="AL872" s="278"/>
      <c r="AM872" s="145"/>
      <c r="AN872" s="145"/>
      <c r="AO872" s="145"/>
      <c r="AP872" s="145"/>
      <c r="AQ872" s="275"/>
      <c r="AR872" s="275"/>
      <c r="AS872" s="275"/>
      <c r="AT872" s="275"/>
      <c r="AU872" s="275"/>
      <c r="AV872" s="47"/>
    </row>
    <row r="873" spans="1:48" x14ac:dyDescent="0.25">
      <c r="A873" s="14">
        <v>31304113</v>
      </c>
      <c r="B873" s="9" t="s">
        <v>1624</v>
      </c>
      <c r="C873" s="340"/>
      <c r="D873" s="10">
        <f>+D874+D875+D876</f>
        <v>0</v>
      </c>
      <c r="E873" s="10">
        <f t="shared" ref="E873:AO911" si="476">+E874+E875+E876</f>
        <v>129537500</v>
      </c>
      <c r="F873" s="10">
        <f t="shared" si="476"/>
        <v>0</v>
      </c>
      <c r="G873" s="10">
        <f t="shared" si="476"/>
        <v>0</v>
      </c>
      <c r="H873" s="10">
        <f t="shared" si="455"/>
        <v>129537500</v>
      </c>
      <c r="I873" s="10">
        <f t="shared" si="476"/>
        <v>0</v>
      </c>
      <c r="J873" s="10">
        <f t="shared" si="476"/>
        <v>0</v>
      </c>
      <c r="K873" s="10">
        <f t="shared" si="456"/>
        <v>129537500</v>
      </c>
      <c r="L873" s="10">
        <f t="shared" si="476"/>
        <v>0</v>
      </c>
      <c r="M873" s="10">
        <f t="shared" si="476"/>
        <v>0</v>
      </c>
      <c r="N873" s="10">
        <f t="shared" si="458"/>
        <v>0</v>
      </c>
      <c r="O873" s="10">
        <f t="shared" si="476"/>
        <v>0</v>
      </c>
      <c r="P873" s="10">
        <f t="shared" si="476"/>
        <v>0</v>
      </c>
      <c r="Q873" s="10">
        <f t="shared" si="476"/>
        <v>0</v>
      </c>
      <c r="R873" s="10">
        <f t="shared" si="457"/>
        <v>129537500</v>
      </c>
      <c r="S873" s="10">
        <f t="shared" si="476"/>
        <v>0</v>
      </c>
      <c r="T873" s="10">
        <f t="shared" si="476"/>
        <v>0</v>
      </c>
      <c r="U873" s="390">
        <f t="shared" si="463"/>
        <v>106433968767</v>
      </c>
      <c r="V873" s="156" t="e">
        <f t="shared" si="463"/>
        <v>#VALUE!</v>
      </c>
      <c r="W873" s="156">
        <f t="shared" si="463"/>
        <v>0</v>
      </c>
      <c r="X873" s="278">
        <v>23218543</v>
      </c>
      <c r="Y873" s="278">
        <v>0</v>
      </c>
      <c r="Z873" s="278">
        <v>0</v>
      </c>
      <c r="AA873" s="278">
        <v>23218543</v>
      </c>
      <c r="AB873" s="278">
        <v>0</v>
      </c>
      <c r="AC873" s="278">
        <v>0</v>
      </c>
      <c r="AD873" s="278">
        <v>23218543</v>
      </c>
      <c r="AE873" s="278">
        <v>0</v>
      </c>
      <c r="AF873" s="278">
        <v>0</v>
      </c>
      <c r="AG873" s="278">
        <v>0</v>
      </c>
      <c r="AH873" s="278">
        <v>0</v>
      </c>
      <c r="AI873" s="278">
        <v>0</v>
      </c>
      <c r="AJ873" s="278">
        <v>0</v>
      </c>
      <c r="AK873" s="278">
        <v>23218543</v>
      </c>
      <c r="AL873" s="278"/>
      <c r="AM873" s="145"/>
      <c r="AN873" s="145"/>
      <c r="AO873" s="145"/>
      <c r="AP873" s="145"/>
      <c r="AQ873" s="275"/>
      <c r="AR873" s="275"/>
      <c r="AS873" s="275"/>
      <c r="AT873" s="275"/>
      <c r="AU873" s="275"/>
    </row>
    <row r="874" spans="1:48" x14ac:dyDescent="0.25">
      <c r="A874" s="183">
        <v>3130411301</v>
      </c>
      <c r="B874" s="184" t="s">
        <v>1625</v>
      </c>
      <c r="C874" s="184"/>
      <c r="D874" s="145"/>
      <c r="E874" s="145">
        <v>20000000</v>
      </c>
      <c r="F874" s="145"/>
      <c r="G874" s="145"/>
      <c r="H874" s="144">
        <f t="shared" si="455"/>
        <v>20000000</v>
      </c>
      <c r="I874" s="145">
        <v>0</v>
      </c>
      <c r="J874" s="145">
        <v>0</v>
      </c>
      <c r="K874" s="145">
        <f t="shared" si="456"/>
        <v>20000000</v>
      </c>
      <c r="L874" s="145">
        <v>0</v>
      </c>
      <c r="M874" s="145">
        <v>0</v>
      </c>
      <c r="N874" s="145">
        <f t="shared" si="458"/>
        <v>0</v>
      </c>
      <c r="O874" s="182">
        <v>0</v>
      </c>
      <c r="P874" s="145">
        <v>0</v>
      </c>
      <c r="Q874" s="145">
        <f t="shared" si="461"/>
        <v>0</v>
      </c>
      <c r="R874" s="145">
        <f t="shared" si="457"/>
        <v>20000000</v>
      </c>
      <c r="S874" s="145">
        <f t="shared" si="460"/>
        <v>0</v>
      </c>
      <c r="T874" s="275"/>
      <c r="U874" s="390">
        <f t="shared" si="464"/>
        <v>106433968767</v>
      </c>
      <c r="V874" s="156" t="e">
        <f t="shared" si="464"/>
        <v>#VALUE!</v>
      </c>
      <c r="W874" s="156">
        <f t="shared" si="464"/>
        <v>0</v>
      </c>
      <c r="X874" s="10">
        <f t="shared" si="466"/>
        <v>15000000</v>
      </c>
      <c r="Y874" s="10">
        <f t="shared" si="466"/>
        <v>0</v>
      </c>
      <c r="Z874" s="10">
        <f t="shared" si="466"/>
        <v>0</v>
      </c>
      <c r="AA874" s="10">
        <f t="shared" si="466"/>
        <v>15000000</v>
      </c>
      <c r="AB874" s="10">
        <f t="shared" si="466"/>
        <v>0</v>
      </c>
      <c r="AC874" s="10">
        <f t="shared" si="466"/>
        <v>0</v>
      </c>
      <c r="AD874" s="10">
        <f t="shared" si="466"/>
        <v>15000000</v>
      </c>
      <c r="AE874" s="10">
        <f t="shared" si="466"/>
        <v>0</v>
      </c>
      <c r="AF874" s="10">
        <f t="shared" si="466"/>
        <v>0</v>
      </c>
      <c r="AG874" s="10">
        <f t="shared" si="466"/>
        <v>0</v>
      </c>
      <c r="AH874" s="10">
        <f t="shared" si="466"/>
        <v>0</v>
      </c>
      <c r="AI874" s="10">
        <f t="shared" si="466"/>
        <v>0</v>
      </c>
      <c r="AJ874" s="10">
        <f t="shared" si="466"/>
        <v>0</v>
      </c>
      <c r="AK874" s="10">
        <f t="shared" si="466"/>
        <v>15000000</v>
      </c>
      <c r="AL874" s="10"/>
      <c r="AM874" s="10">
        <f t="shared" si="466"/>
        <v>0</v>
      </c>
      <c r="AN874" s="10">
        <f t="shared" si="466"/>
        <v>0</v>
      </c>
      <c r="AO874" s="10">
        <f t="shared" si="466"/>
        <v>0</v>
      </c>
      <c r="AP874" s="10"/>
      <c r="AQ874" s="275"/>
      <c r="AR874" s="275"/>
      <c r="AS874" s="275"/>
      <c r="AT874" s="275"/>
      <c r="AU874" s="275"/>
    </row>
    <row r="875" spans="1:48" x14ac:dyDescent="0.25">
      <c r="A875" s="44">
        <v>3130411302</v>
      </c>
      <c r="B875" s="184" t="s">
        <v>1626</v>
      </c>
      <c r="C875" s="184"/>
      <c r="D875" s="145"/>
      <c r="E875" s="145">
        <v>25000000</v>
      </c>
      <c r="F875" s="145"/>
      <c r="G875" s="145"/>
      <c r="H875" s="144">
        <f t="shared" si="455"/>
        <v>25000000</v>
      </c>
      <c r="I875" s="145">
        <v>0</v>
      </c>
      <c r="J875" s="145">
        <v>0</v>
      </c>
      <c r="K875" s="145">
        <f t="shared" si="456"/>
        <v>25000000</v>
      </c>
      <c r="L875" s="145">
        <v>0</v>
      </c>
      <c r="M875" s="145">
        <v>0</v>
      </c>
      <c r="N875" s="145">
        <f t="shared" si="458"/>
        <v>0</v>
      </c>
      <c r="O875" s="182">
        <v>0</v>
      </c>
      <c r="P875" s="145">
        <v>0</v>
      </c>
      <c r="Q875" s="145">
        <f t="shared" si="461"/>
        <v>0</v>
      </c>
      <c r="R875" s="145">
        <f t="shared" si="457"/>
        <v>25000000</v>
      </c>
      <c r="S875" s="145">
        <f t="shared" si="460"/>
        <v>0</v>
      </c>
      <c r="T875" s="275"/>
      <c r="U875" s="389">
        <f t="shared" si="465"/>
        <v>6260820203</v>
      </c>
      <c r="V875" s="10" t="e">
        <f t="shared" si="465"/>
        <v>#VALUE!</v>
      </c>
      <c r="W875" s="10">
        <f t="shared" si="465"/>
        <v>0</v>
      </c>
      <c r="X875" s="278">
        <v>15000000</v>
      </c>
      <c r="Y875" s="278">
        <v>0</v>
      </c>
      <c r="Z875" s="278">
        <v>0</v>
      </c>
      <c r="AA875" s="278">
        <v>15000000</v>
      </c>
      <c r="AB875" s="278">
        <v>0</v>
      </c>
      <c r="AC875" s="278">
        <v>0</v>
      </c>
      <c r="AD875" s="278">
        <v>15000000</v>
      </c>
      <c r="AE875" s="278">
        <v>0</v>
      </c>
      <c r="AF875" s="278">
        <v>0</v>
      </c>
      <c r="AG875" s="278">
        <v>0</v>
      </c>
      <c r="AH875" s="278">
        <v>0</v>
      </c>
      <c r="AI875" s="278">
        <v>0</v>
      </c>
      <c r="AJ875" s="278">
        <v>0</v>
      </c>
      <c r="AK875" s="278">
        <v>15000000</v>
      </c>
      <c r="AL875" s="278"/>
      <c r="AM875" s="145"/>
      <c r="AN875" s="145"/>
      <c r="AO875" s="145"/>
      <c r="AP875" s="145"/>
      <c r="AQ875" s="275"/>
      <c r="AR875" s="275"/>
      <c r="AS875" s="275"/>
      <c r="AT875" s="275"/>
      <c r="AU875" s="275"/>
    </row>
    <row r="876" spans="1:48" x14ac:dyDescent="0.25">
      <c r="A876" s="183">
        <v>3130411303</v>
      </c>
      <c r="B876" s="184" t="s">
        <v>1627</v>
      </c>
      <c r="C876" s="184"/>
      <c r="D876" s="145"/>
      <c r="E876" s="145">
        <v>84537500</v>
      </c>
      <c r="F876" s="145"/>
      <c r="G876" s="145"/>
      <c r="H876" s="144">
        <f t="shared" si="455"/>
        <v>84537500</v>
      </c>
      <c r="I876" s="145">
        <v>0</v>
      </c>
      <c r="J876" s="145">
        <v>0</v>
      </c>
      <c r="K876" s="145">
        <f t="shared" si="456"/>
        <v>84537500</v>
      </c>
      <c r="L876" s="145">
        <v>0</v>
      </c>
      <c r="M876" s="145">
        <v>0</v>
      </c>
      <c r="N876" s="145">
        <f t="shared" si="458"/>
        <v>0</v>
      </c>
      <c r="O876" s="182">
        <v>0</v>
      </c>
      <c r="P876" s="145">
        <v>0</v>
      </c>
      <c r="Q876" s="145">
        <f t="shared" si="461"/>
        <v>0</v>
      </c>
      <c r="R876" s="145">
        <f t="shared" si="457"/>
        <v>84537500</v>
      </c>
      <c r="S876" s="145">
        <f t="shared" si="460"/>
        <v>0</v>
      </c>
      <c r="T876" s="275"/>
      <c r="U876" s="246">
        <v>3130410101</v>
      </c>
      <c r="V876" s="276" t="s">
        <v>1593</v>
      </c>
      <c r="W876" s="278">
        <v>0</v>
      </c>
      <c r="X876" s="10">
        <f t="shared" si="467"/>
        <v>12286000</v>
      </c>
      <c r="Y876" s="10">
        <f t="shared" si="467"/>
        <v>0</v>
      </c>
      <c r="Z876" s="10">
        <f t="shared" si="467"/>
        <v>0</v>
      </c>
      <c r="AA876" s="10">
        <f t="shared" si="467"/>
        <v>12286000</v>
      </c>
      <c r="AB876" s="10">
        <f t="shared" si="467"/>
        <v>115294</v>
      </c>
      <c r="AC876" s="10">
        <f t="shared" si="467"/>
        <v>115294</v>
      </c>
      <c r="AD876" s="10">
        <f t="shared" si="467"/>
        <v>12170706</v>
      </c>
      <c r="AE876" s="10">
        <f t="shared" si="467"/>
        <v>115294</v>
      </c>
      <c r="AF876" s="10">
        <f t="shared" si="467"/>
        <v>115294</v>
      </c>
      <c r="AG876" s="10">
        <f t="shared" si="467"/>
        <v>0</v>
      </c>
      <c r="AH876" s="10">
        <f t="shared" si="467"/>
        <v>1240494</v>
      </c>
      <c r="AI876" s="10">
        <f t="shared" si="467"/>
        <v>1240494</v>
      </c>
      <c r="AJ876" s="10">
        <f t="shared" si="467"/>
        <v>1125200</v>
      </c>
      <c r="AK876" s="10">
        <f t="shared" si="467"/>
        <v>11045506</v>
      </c>
      <c r="AL876" s="10"/>
      <c r="AM876" s="10">
        <f t="shared" si="467"/>
        <v>0</v>
      </c>
      <c r="AN876" s="10">
        <f t="shared" si="467"/>
        <v>0</v>
      </c>
      <c r="AO876" s="10">
        <f t="shared" si="467"/>
        <v>0</v>
      </c>
      <c r="AP876" s="10"/>
      <c r="AQ876" s="275"/>
      <c r="AR876" s="275"/>
      <c r="AS876" s="275"/>
      <c r="AT876" s="275"/>
      <c r="AU876" s="275"/>
    </row>
    <row r="877" spans="1:48" x14ac:dyDescent="0.25">
      <c r="A877" s="14">
        <v>31304114</v>
      </c>
      <c r="B877" s="9" t="s">
        <v>1628</v>
      </c>
      <c r="C877" s="340"/>
      <c r="D877" s="10">
        <f>+D878+D879+D880</f>
        <v>0</v>
      </c>
      <c r="E877" s="10">
        <f t="shared" ref="E877:AO915" si="477">+E878+E879+E880</f>
        <v>139575779</v>
      </c>
      <c r="F877" s="10">
        <f t="shared" si="477"/>
        <v>0</v>
      </c>
      <c r="G877" s="10">
        <f t="shared" si="477"/>
        <v>0</v>
      </c>
      <c r="H877" s="10">
        <f t="shared" si="455"/>
        <v>139575779</v>
      </c>
      <c r="I877" s="10">
        <f t="shared" si="477"/>
        <v>99084</v>
      </c>
      <c r="J877" s="10">
        <f t="shared" si="477"/>
        <v>99084</v>
      </c>
      <c r="K877" s="10">
        <f t="shared" si="456"/>
        <v>139476695</v>
      </c>
      <c r="L877" s="10">
        <f t="shared" si="477"/>
        <v>99084</v>
      </c>
      <c r="M877" s="10">
        <f t="shared" si="477"/>
        <v>99084</v>
      </c>
      <c r="N877" s="10">
        <f t="shared" si="458"/>
        <v>0</v>
      </c>
      <c r="O877" s="10">
        <f t="shared" si="477"/>
        <v>1386684</v>
      </c>
      <c r="P877" s="10">
        <f t="shared" si="477"/>
        <v>1386684</v>
      </c>
      <c r="Q877" s="10">
        <f t="shared" si="477"/>
        <v>1287600</v>
      </c>
      <c r="R877" s="10">
        <f t="shared" si="457"/>
        <v>138189095</v>
      </c>
      <c r="S877" s="10">
        <f t="shared" si="477"/>
        <v>99084</v>
      </c>
      <c r="T877" s="10">
        <f t="shared" si="477"/>
        <v>0</v>
      </c>
      <c r="U877" s="246">
        <v>3130410102</v>
      </c>
      <c r="V877" s="276" t="s">
        <v>1594</v>
      </c>
      <c r="W877" s="278">
        <v>0</v>
      </c>
      <c r="X877" s="278">
        <v>10000000</v>
      </c>
      <c r="Y877" s="278">
        <v>0</v>
      </c>
      <c r="Z877" s="278">
        <v>0</v>
      </c>
      <c r="AA877" s="278">
        <v>10000000</v>
      </c>
      <c r="AB877" s="278">
        <v>0</v>
      </c>
      <c r="AC877" s="278">
        <v>0</v>
      </c>
      <c r="AD877" s="278">
        <v>10000000</v>
      </c>
      <c r="AE877" s="278">
        <v>0</v>
      </c>
      <c r="AF877" s="278">
        <v>0</v>
      </c>
      <c r="AG877" s="278">
        <v>0</v>
      </c>
      <c r="AH877" s="278">
        <v>0</v>
      </c>
      <c r="AI877" s="278">
        <v>0</v>
      </c>
      <c r="AJ877" s="278">
        <v>0</v>
      </c>
      <c r="AK877" s="278">
        <v>10000000</v>
      </c>
      <c r="AL877" s="278"/>
      <c r="AM877" s="145"/>
      <c r="AN877" s="145"/>
      <c r="AO877" s="145"/>
      <c r="AP877" s="145"/>
      <c r="AQ877" s="275"/>
      <c r="AR877" s="275"/>
      <c r="AS877" s="275"/>
      <c r="AT877" s="275"/>
      <c r="AU877" s="275"/>
    </row>
    <row r="878" spans="1:48" x14ac:dyDescent="0.25">
      <c r="A878" s="183">
        <v>3130411401</v>
      </c>
      <c r="B878" s="184" t="s">
        <v>1629</v>
      </c>
      <c r="C878" s="184"/>
      <c r="D878" s="145"/>
      <c r="E878" s="145">
        <v>15000000</v>
      </c>
      <c r="F878" s="145"/>
      <c r="G878" s="145"/>
      <c r="H878" s="144">
        <f t="shared" si="455"/>
        <v>15000000</v>
      </c>
      <c r="I878" s="145">
        <v>0</v>
      </c>
      <c r="J878" s="145">
        <v>0</v>
      </c>
      <c r="K878" s="145">
        <f t="shared" si="456"/>
        <v>15000000</v>
      </c>
      <c r="L878" s="145">
        <v>0</v>
      </c>
      <c r="M878" s="145">
        <v>0</v>
      </c>
      <c r="N878" s="145">
        <f t="shared" si="458"/>
        <v>0</v>
      </c>
      <c r="O878" s="182">
        <v>0</v>
      </c>
      <c r="P878" s="145">
        <v>0</v>
      </c>
      <c r="Q878" s="145">
        <f t="shared" si="461"/>
        <v>0</v>
      </c>
      <c r="R878" s="145">
        <f t="shared" si="457"/>
        <v>15000000</v>
      </c>
      <c r="S878" s="145">
        <f t="shared" si="460"/>
        <v>0</v>
      </c>
      <c r="T878" s="275"/>
      <c r="U878" s="389">
        <f t="shared" si="466"/>
        <v>3130410201</v>
      </c>
      <c r="V878" s="10" t="str">
        <f t="shared" si="466"/>
        <v>INSTRUMENTISTAS ORQUESTA SINFÓNICA-PFC</v>
      </c>
      <c r="W878" s="10">
        <f t="shared" si="466"/>
        <v>0</v>
      </c>
      <c r="X878" s="278">
        <v>2286000</v>
      </c>
      <c r="Y878" s="278">
        <v>0</v>
      </c>
      <c r="Z878" s="278">
        <v>0</v>
      </c>
      <c r="AA878" s="278">
        <v>2286000</v>
      </c>
      <c r="AB878" s="278">
        <v>115294</v>
      </c>
      <c r="AC878" s="278">
        <v>115294</v>
      </c>
      <c r="AD878" s="278">
        <v>2170706</v>
      </c>
      <c r="AE878" s="278">
        <v>115294</v>
      </c>
      <c r="AF878" s="278">
        <v>115294</v>
      </c>
      <c r="AG878" s="278">
        <v>0</v>
      </c>
      <c r="AH878" s="278">
        <v>1240494</v>
      </c>
      <c r="AI878" s="278">
        <v>1240494</v>
      </c>
      <c r="AJ878" s="278">
        <v>1125200</v>
      </c>
      <c r="AK878" s="278">
        <v>1045506</v>
      </c>
      <c r="AL878" s="278"/>
      <c r="AM878" s="145"/>
      <c r="AN878" s="145"/>
      <c r="AO878" s="145"/>
      <c r="AP878" s="145"/>
      <c r="AQ878" s="275"/>
      <c r="AR878" s="275"/>
      <c r="AS878" s="275"/>
      <c r="AT878" s="275"/>
      <c r="AU878" s="275"/>
    </row>
    <row r="879" spans="1:48" x14ac:dyDescent="0.25">
      <c r="A879" s="44">
        <v>3130411402</v>
      </c>
      <c r="B879" s="184" t="s">
        <v>1630</v>
      </c>
      <c r="C879" s="184"/>
      <c r="D879" s="145"/>
      <c r="E879" s="145">
        <v>10000000</v>
      </c>
      <c r="F879" s="145"/>
      <c r="G879" s="145"/>
      <c r="H879" s="144">
        <f t="shared" si="455"/>
        <v>10000000</v>
      </c>
      <c r="I879" s="145">
        <v>0</v>
      </c>
      <c r="J879" s="145">
        <v>0</v>
      </c>
      <c r="K879" s="145">
        <f t="shared" si="456"/>
        <v>10000000</v>
      </c>
      <c r="L879" s="145">
        <v>0</v>
      </c>
      <c r="M879" s="145">
        <v>0</v>
      </c>
      <c r="N879" s="145">
        <f t="shared" si="458"/>
        <v>0</v>
      </c>
      <c r="O879" s="182">
        <v>0</v>
      </c>
      <c r="P879" s="145">
        <v>0</v>
      </c>
      <c r="Q879" s="145">
        <f t="shared" si="461"/>
        <v>0</v>
      </c>
      <c r="R879" s="145">
        <f t="shared" si="457"/>
        <v>10000000</v>
      </c>
      <c r="S879" s="145">
        <f t="shared" si="460"/>
        <v>0</v>
      </c>
      <c r="T879" s="275"/>
      <c r="U879" s="246">
        <v>3130410201</v>
      </c>
      <c r="V879" s="276" t="s">
        <v>1596</v>
      </c>
      <c r="W879" s="278">
        <v>0</v>
      </c>
      <c r="X879" s="10">
        <f t="shared" si="468"/>
        <v>55000000</v>
      </c>
      <c r="Y879" s="10">
        <f t="shared" si="468"/>
        <v>0</v>
      </c>
      <c r="Z879" s="10">
        <f t="shared" si="468"/>
        <v>0</v>
      </c>
      <c r="AA879" s="10">
        <f t="shared" si="468"/>
        <v>55000000</v>
      </c>
      <c r="AB879" s="10">
        <f t="shared" si="468"/>
        <v>0</v>
      </c>
      <c r="AC879" s="10">
        <f t="shared" si="468"/>
        <v>0</v>
      </c>
      <c r="AD879" s="10">
        <f t="shared" si="468"/>
        <v>55000000</v>
      </c>
      <c r="AE879" s="10">
        <f t="shared" si="468"/>
        <v>0</v>
      </c>
      <c r="AF879" s="10">
        <f t="shared" si="468"/>
        <v>0</v>
      </c>
      <c r="AG879" s="10">
        <f t="shared" si="468"/>
        <v>0</v>
      </c>
      <c r="AH879" s="10">
        <f t="shared" si="468"/>
        <v>0</v>
      </c>
      <c r="AI879" s="10">
        <f t="shared" si="468"/>
        <v>0</v>
      </c>
      <c r="AJ879" s="10">
        <f t="shared" si="468"/>
        <v>0</v>
      </c>
      <c r="AK879" s="10">
        <f t="shared" si="468"/>
        <v>55000000</v>
      </c>
      <c r="AL879" s="10"/>
      <c r="AM879" s="10">
        <f t="shared" si="468"/>
        <v>0</v>
      </c>
      <c r="AN879" s="10">
        <f t="shared" si="468"/>
        <v>0</v>
      </c>
      <c r="AO879" s="10">
        <f t="shared" si="468"/>
        <v>0</v>
      </c>
      <c r="AP879" s="10"/>
      <c r="AQ879" s="275"/>
      <c r="AR879" s="275"/>
      <c r="AS879" s="275"/>
      <c r="AT879" s="275"/>
      <c r="AU879" s="275"/>
    </row>
    <row r="880" spans="1:48" x14ac:dyDescent="0.25">
      <c r="A880" s="183">
        <v>3130411403</v>
      </c>
      <c r="B880" s="184" t="s">
        <v>1631</v>
      </c>
      <c r="C880" s="184"/>
      <c r="D880" s="145"/>
      <c r="E880" s="145">
        <v>114575779</v>
      </c>
      <c r="F880" s="145"/>
      <c r="G880" s="145"/>
      <c r="H880" s="144">
        <f t="shared" si="455"/>
        <v>114575779</v>
      </c>
      <c r="I880" s="145">
        <v>99084</v>
      </c>
      <c r="J880" s="145">
        <v>99084</v>
      </c>
      <c r="K880" s="145">
        <f t="shared" si="456"/>
        <v>114476695</v>
      </c>
      <c r="L880" s="145">
        <v>99084</v>
      </c>
      <c r="M880" s="145">
        <v>99084</v>
      </c>
      <c r="N880" s="145">
        <f t="shared" si="458"/>
        <v>0</v>
      </c>
      <c r="O880" s="145">
        <v>1386684</v>
      </c>
      <c r="P880" s="145">
        <v>1386684</v>
      </c>
      <c r="Q880" s="145">
        <f t="shared" si="461"/>
        <v>1287600</v>
      </c>
      <c r="R880" s="145">
        <f t="shared" si="457"/>
        <v>113189095</v>
      </c>
      <c r="S880" s="145">
        <f t="shared" si="460"/>
        <v>99084</v>
      </c>
      <c r="T880" s="275"/>
      <c r="U880" s="389">
        <f t="shared" si="467"/>
        <v>6260820605</v>
      </c>
      <c r="V880" s="10" t="e">
        <f t="shared" si="467"/>
        <v>#VALUE!</v>
      </c>
      <c r="W880" s="10">
        <f t="shared" si="467"/>
        <v>0</v>
      </c>
      <c r="X880" s="278">
        <v>5000000</v>
      </c>
      <c r="Y880" s="278">
        <v>0</v>
      </c>
      <c r="Z880" s="278">
        <v>0</v>
      </c>
      <c r="AA880" s="278">
        <v>5000000</v>
      </c>
      <c r="AB880" s="278">
        <v>0</v>
      </c>
      <c r="AC880" s="278">
        <v>0</v>
      </c>
      <c r="AD880" s="278">
        <v>5000000</v>
      </c>
      <c r="AE880" s="278">
        <v>0</v>
      </c>
      <c r="AF880" s="278">
        <v>0</v>
      </c>
      <c r="AG880" s="278">
        <v>0</v>
      </c>
      <c r="AH880" s="278">
        <v>0</v>
      </c>
      <c r="AI880" s="278">
        <v>0</v>
      </c>
      <c r="AJ880" s="278">
        <v>0</v>
      </c>
      <c r="AK880" s="278">
        <v>5000000</v>
      </c>
      <c r="AL880" s="278"/>
      <c r="AM880" s="145"/>
      <c r="AN880" s="145"/>
      <c r="AO880" s="145"/>
      <c r="AP880" s="145"/>
      <c r="AQ880" s="275"/>
      <c r="AR880" s="275"/>
      <c r="AS880" s="275"/>
      <c r="AT880" s="275"/>
      <c r="AU880" s="275"/>
    </row>
    <row r="881" spans="1:48" x14ac:dyDescent="0.25">
      <c r="A881" s="14">
        <v>31304115</v>
      </c>
      <c r="B881" s="9" t="s">
        <v>1632</v>
      </c>
      <c r="C881" s="340"/>
      <c r="D881" s="10">
        <f>+D882+D883+D884</f>
        <v>0</v>
      </c>
      <c r="E881" s="10">
        <f t="shared" ref="E881:AO919" si="478">+E882+E883+E884</f>
        <v>100000000</v>
      </c>
      <c r="F881" s="10">
        <f t="shared" si="478"/>
        <v>0</v>
      </c>
      <c r="G881" s="10">
        <f t="shared" si="478"/>
        <v>0</v>
      </c>
      <c r="H881" s="10">
        <f t="shared" si="455"/>
        <v>100000000</v>
      </c>
      <c r="I881" s="10">
        <f t="shared" si="478"/>
        <v>0</v>
      </c>
      <c r="J881" s="10">
        <f t="shared" si="478"/>
        <v>0</v>
      </c>
      <c r="K881" s="10">
        <f t="shared" si="456"/>
        <v>100000000</v>
      </c>
      <c r="L881" s="10">
        <f t="shared" si="478"/>
        <v>0</v>
      </c>
      <c r="M881" s="10">
        <f t="shared" si="478"/>
        <v>0</v>
      </c>
      <c r="N881" s="10">
        <f t="shared" si="458"/>
        <v>0</v>
      </c>
      <c r="O881" s="10">
        <f t="shared" si="478"/>
        <v>0</v>
      </c>
      <c r="P881" s="10">
        <f t="shared" si="478"/>
        <v>0</v>
      </c>
      <c r="Q881" s="10">
        <f t="shared" si="478"/>
        <v>0</v>
      </c>
      <c r="R881" s="10">
        <f t="shared" si="457"/>
        <v>100000000</v>
      </c>
      <c r="S881" s="10">
        <f t="shared" si="478"/>
        <v>0</v>
      </c>
      <c r="T881" s="10">
        <f t="shared" si="478"/>
        <v>0</v>
      </c>
      <c r="U881" s="246">
        <v>3130410302</v>
      </c>
      <c r="V881" s="276" t="s">
        <v>1597</v>
      </c>
      <c r="W881" s="278">
        <v>0</v>
      </c>
      <c r="X881" s="278">
        <v>20000000</v>
      </c>
      <c r="Y881" s="278">
        <v>0</v>
      </c>
      <c r="Z881" s="278">
        <v>0</v>
      </c>
      <c r="AA881" s="278">
        <v>20000000</v>
      </c>
      <c r="AB881" s="278">
        <v>0</v>
      </c>
      <c r="AC881" s="278">
        <v>0</v>
      </c>
      <c r="AD881" s="278">
        <v>20000000</v>
      </c>
      <c r="AE881" s="278">
        <v>0</v>
      </c>
      <c r="AF881" s="278">
        <v>0</v>
      </c>
      <c r="AG881" s="278">
        <v>0</v>
      </c>
      <c r="AH881" s="278">
        <v>0</v>
      </c>
      <c r="AI881" s="278">
        <v>0</v>
      </c>
      <c r="AJ881" s="278">
        <v>0</v>
      </c>
      <c r="AK881" s="278">
        <v>20000000</v>
      </c>
      <c r="AL881" s="278"/>
      <c r="AM881" s="145"/>
      <c r="AN881" s="145"/>
      <c r="AO881" s="145"/>
      <c r="AP881" s="145"/>
      <c r="AQ881" s="275"/>
      <c r="AR881" s="275"/>
      <c r="AS881" s="275"/>
      <c r="AT881" s="275"/>
      <c r="AU881" s="275"/>
    </row>
    <row r="882" spans="1:48" x14ac:dyDescent="0.25">
      <c r="A882" s="183">
        <v>3130411501</v>
      </c>
      <c r="B882" s="184" t="s">
        <v>1633</v>
      </c>
      <c r="C882" s="184"/>
      <c r="D882" s="145"/>
      <c r="E882" s="145">
        <v>5000000</v>
      </c>
      <c r="F882" s="145"/>
      <c r="G882" s="145"/>
      <c r="H882" s="144">
        <f t="shared" si="455"/>
        <v>5000000</v>
      </c>
      <c r="I882" s="145">
        <v>0</v>
      </c>
      <c r="J882" s="145">
        <v>0</v>
      </c>
      <c r="K882" s="145">
        <f t="shared" si="456"/>
        <v>5000000</v>
      </c>
      <c r="L882" s="145">
        <v>0</v>
      </c>
      <c r="M882" s="145">
        <v>0</v>
      </c>
      <c r="N882" s="145">
        <f t="shared" si="458"/>
        <v>0</v>
      </c>
      <c r="O882" s="182">
        <v>0</v>
      </c>
      <c r="P882" s="145">
        <v>0</v>
      </c>
      <c r="Q882" s="145">
        <f t="shared" si="461"/>
        <v>0</v>
      </c>
      <c r="R882" s="145">
        <f t="shared" si="457"/>
        <v>5000000</v>
      </c>
      <c r="S882" s="145">
        <f t="shared" si="460"/>
        <v>0</v>
      </c>
      <c r="T882" s="275"/>
      <c r="U882" s="246">
        <v>3130410303</v>
      </c>
      <c r="V882" s="276" t="s">
        <v>1598</v>
      </c>
      <c r="W882" s="278">
        <v>0</v>
      </c>
      <c r="X882" s="278">
        <v>30000000</v>
      </c>
      <c r="Y882" s="278">
        <v>0</v>
      </c>
      <c r="Z882" s="278">
        <v>0</v>
      </c>
      <c r="AA882" s="278">
        <v>30000000</v>
      </c>
      <c r="AB882" s="278">
        <v>0</v>
      </c>
      <c r="AC882" s="278">
        <v>0</v>
      </c>
      <c r="AD882" s="278">
        <v>30000000</v>
      </c>
      <c r="AE882" s="278">
        <v>0</v>
      </c>
      <c r="AF882" s="278">
        <v>0</v>
      </c>
      <c r="AG882" s="278">
        <v>0</v>
      </c>
      <c r="AH882" s="278">
        <v>0</v>
      </c>
      <c r="AI882" s="278">
        <v>0</v>
      </c>
      <c r="AJ882" s="278">
        <v>0</v>
      </c>
      <c r="AK882" s="278">
        <v>30000000</v>
      </c>
      <c r="AL882" s="278"/>
      <c r="AM882" s="145"/>
      <c r="AN882" s="145"/>
      <c r="AO882" s="145"/>
      <c r="AP882" s="145"/>
      <c r="AQ882" s="275"/>
      <c r="AR882" s="275"/>
      <c r="AS882" s="275"/>
      <c r="AT882" s="275"/>
      <c r="AU882" s="275"/>
    </row>
    <row r="883" spans="1:48" x14ac:dyDescent="0.25">
      <c r="A883" s="44">
        <v>3130411502</v>
      </c>
      <c r="B883" s="184" t="s">
        <v>1634</v>
      </c>
      <c r="C883" s="184"/>
      <c r="D883" s="145"/>
      <c r="E883" s="145">
        <v>10000000</v>
      </c>
      <c r="F883" s="145"/>
      <c r="G883" s="145"/>
      <c r="H883" s="144">
        <f t="shared" si="455"/>
        <v>10000000</v>
      </c>
      <c r="I883" s="145">
        <v>0</v>
      </c>
      <c r="J883" s="145">
        <v>0</v>
      </c>
      <c r="K883" s="145">
        <f t="shared" si="456"/>
        <v>10000000</v>
      </c>
      <c r="L883" s="145">
        <v>0</v>
      </c>
      <c r="M883" s="145">
        <v>0</v>
      </c>
      <c r="N883" s="145">
        <f t="shared" si="458"/>
        <v>0</v>
      </c>
      <c r="O883" s="182">
        <v>0</v>
      </c>
      <c r="P883" s="145">
        <v>0</v>
      </c>
      <c r="Q883" s="145">
        <f t="shared" si="461"/>
        <v>0</v>
      </c>
      <c r="R883" s="145">
        <f t="shared" si="457"/>
        <v>10000000</v>
      </c>
      <c r="S883" s="145">
        <f t="shared" si="460"/>
        <v>0</v>
      </c>
      <c r="T883" s="275"/>
      <c r="U883" s="389">
        <f t="shared" si="468"/>
        <v>9391231206</v>
      </c>
      <c r="V883" s="10" t="e">
        <f t="shared" si="468"/>
        <v>#VALUE!</v>
      </c>
      <c r="W883" s="10">
        <f t="shared" si="468"/>
        <v>0</v>
      </c>
      <c r="X883" s="10">
        <f t="shared" si="469"/>
        <v>237000000</v>
      </c>
      <c r="Y883" s="10">
        <f t="shared" si="469"/>
        <v>0</v>
      </c>
      <c r="Z883" s="10">
        <f t="shared" si="469"/>
        <v>0</v>
      </c>
      <c r="AA883" s="10">
        <f t="shared" si="469"/>
        <v>237000000</v>
      </c>
      <c r="AB883" s="10">
        <f t="shared" si="469"/>
        <v>0</v>
      </c>
      <c r="AC883" s="10">
        <f t="shared" si="469"/>
        <v>0</v>
      </c>
      <c r="AD883" s="10">
        <f t="shared" si="469"/>
        <v>237000000</v>
      </c>
      <c r="AE883" s="10">
        <f t="shared" si="469"/>
        <v>0</v>
      </c>
      <c r="AF883" s="10">
        <f t="shared" si="469"/>
        <v>0</v>
      </c>
      <c r="AG883" s="10">
        <f t="shared" si="469"/>
        <v>0</v>
      </c>
      <c r="AH883" s="10">
        <f t="shared" si="469"/>
        <v>0</v>
      </c>
      <c r="AI883" s="10">
        <f t="shared" si="469"/>
        <v>0</v>
      </c>
      <c r="AJ883" s="10">
        <f t="shared" si="469"/>
        <v>0</v>
      </c>
      <c r="AK883" s="10">
        <f t="shared" si="469"/>
        <v>237000000</v>
      </c>
      <c r="AL883" s="10"/>
      <c r="AM883" s="10">
        <f t="shared" si="469"/>
        <v>0</v>
      </c>
      <c r="AN883" s="10">
        <f t="shared" si="469"/>
        <v>0</v>
      </c>
      <c r="AO883" s="10">
        <f t="shared" si="469"/>
        <v>0</v>
      </c>
      <c r="AP883" s="10"/>
      <c r="AQ883" s="275"/>
      <c r="AR883" s="275"/>
      <c r="AS883" s="275"/>
      <c r="AT883" s="275"/>
      <c r="AU883" s="275"/>
    </row>
    <row r="884" spans="1:48" x14ac:dyDescent="0.25">
      <c r="A884" s="183">
        <v>3130411503</v>
      </c>
      <c r="B884" s="184" t="s">
        <v>1635</v>
      </c>
      <c r="C884" s="184"/>
      <c r="D884" s="145"/>
      <c r="E884" s="145">
        <v>85000000</v>
      </c>
      <c r="F884" s="145"/>
      <c r="G884" s="145"/>
      <c r="H884" s="144">
        <f t="shared" si="455"/>
        <v>85000000</v>
      </c>
      <c r="I884" s="145">
        <v>0</v>
      </c>
      <c r="J884" s="145">
        <v>0</v>
      </c>
      <c r="K884" s="145">
        <f t="shared" si="456"/>
        <v>85000000</v>
      </c>
      <c r="L884" s="145">
        <v>0</v>
      </c>
      <c r="M884" s="145">
        <v>0</v>
      </c>
      <c r="N884" s="145">
        <f t="shared" si="458"/>
        <v>0</v>
      </c>
      <c r="O884" s="182">
        <v>0</v>
      </c>
      <c r="P884" s="145">
        <v>0</v>
      </c>
      <c r="Q884" s="145">
        <f t="shared" si="461"/>
        <v>0</v>
      </c>
      <c r="R884" s="145">
        <f t="shared" si="457"/>
        <v>85000000</v>
      </c>
      <c r="S884" s="145">
        <f t="shared" si="460"/>
        <v>0</v>
      </c>
      <c r="T884" s="275"/>
      <c r="U884" s="246">
        <v>3130410401</v>
      </c>
      <c r="V884" s="276" t="s">
        <v>1600</v>
      </c>
      <c r="W884" s="278">
        <v>0</v>
      </c>
      <c r="X884" s="278">
        <v>150000000</v>
      </c>
      <c r="Y884" s="278">
        <v>0</v>
      </c>
      <c r="Z884" s="278">
        <v>0</v>
      </c>
      <c r="AA884" s="278">
        <v>150000000</v>
      </c>
      <c r="AB884" s="278">
        <v>0</v>
      </c>
      <c r="AC884" s="278">
        <v>0</v>
      </c>
      <c r="AD884" s="278">
        <v>150000000</v>
      </c>
      <c r="AE884" s="278">
        <v>0</v>
      </c>
      <c r="AF884" s="278">
        <v>0</v>
      </c>
      <c r="AG884" s="278">
        <v>0</v>
      </c>
      <c r="AH884" s="278">
        <v>0</v>
      </c>
      <c r="AI884" s="278">
        <v>0</v>
      </c>
      <c r="AJ884" s="278">
        <v>0</v>
      </c>
      <c r="AK884" s="278">
        <v>150000000</v>
      </c>
      <c r="AL884" s="278"/>
      <c r="AM884" s="145"/>
      <c r="AN884" s="145"/>
      <c r="AO884" s="145"/>
      <c r="AP884" s="145"/>
      <c r="AQ884" s="275"/>
      <c r="AR884" s="275"/>
      <c r="AS884" s="275"/>
      <c r="AT884" s="275"/>
      <c r="AU884" s="275"/>
    </row>
    <row r="885" spans="1:48" x14ac:dyDescent="0.25">
      <c r="A885" s="249">
        <v>314</v>
      </c>
      <c r="B885" s="250" t="s">
        <v>1636</v>
      </c>
      <c r="C885" s="250"/>
      <c r="D885" s="156">
        <f>+D886</f>
        <v>0</v>
      </c>
      <c r="E885" s="156">
        <f t="shared" ref="E885:AO925" si="479">+E886</f>
        <v>389324741</v>
      </c>
      <c r="F885" s="156">
        <f t="shared" si="479"/>
        <v>0</v>
      </c>
      <c r="G885" s="156">
        <f t="shared" si="479"/>
        <v>0</v>
      </c>
      <c r="H885" s="156">
        <f t="shared" si="455"/>
        <v>389324741</v>
      </c>
      <c r="I885" s="156">
        <f t="shared" si="479"/>
        <v>28167997</v>
      </c>
      <c r="J885" s="156">
        <f t="shared" si="479"/>
        <v>28167997</v>
      </c>
      <c r="K885" s="156">
        <f t="shared" si="456"/>
        <v>361156744</v>
      </c>
      <c r="L885" s="156">
        <f t="shared" si="479"/>
        <v>0</v>
      </c>
      <c r="M885" s="156">
        <f t="shared" si="479"/>
        <v>0</v>
      </c>
      <c r="N885" s="156">
        <f t="shared" si="458"/>
        <v>28167997</v>
      </c>
      <c r="O885" s="156">
        <f t="shared" si="479"/>
        <v>28167997</v>
      </c>
      <c r="P885" s="156">
        <f t="shared" si="479"/>
        <v>28167997</v>
      </c>
      <c r="Q885" s="156">
        <f t="shared" si="479"/>
        <v>0</v>
      </c>
      <c r="R885" s="156">
        <f t="shared" si="457"/>
        <v>361156744</v>
      </c>
      <c r="S885" s="156">
        <f t="shared" si="479"/>
        <v>0</v>
      </c>
      <c r="T885" s="156">
        <f t="shared" si="479"/>
        <v>0</v>
      </c>
      <c r="U885" s="246">
        <v>3130410402</v>
      </c>
      <c r="V885" s="276" t="s">
        <v>1601</v>
      </c>
      <c r="W885" s="278">
        <v>0</v>
      </c>
      <c r="X885" s="278">
        <v>87000000</v>
      </c>
      <c r="Y885" s="278">
        <v>0</v>
      </c>
      <c r="Z885" s="278">
        <v>0</v>
      </c>
      <c r="AA885" s="278">
        <v>87000000</v>
      </c>
      <c r="AB885" s="278">
        <v>0</v>
      </c>
      <c r="AC885" s="278">
        <v>0</v>
      </c>
      <c r="AD885" s="278">
        <v>87000000</v>
      </c>
      <c r="AE885" s="278">
        <v>0</v>
      </c>
      <c r="AF885" s="278">
        <v>0</v>
      </c>
      <c r="AG885" s="278">
        <v>0</v>
      </c>
      <c r="AH885" s="278">
        <v>0</v>
      </c>
      <c r="AI885" s="278">
        <v>0</v>
      </c>
      <c r="AJ885" s="278">
        <v>0</v>
      </c>
      <c r="AK885" s="278">
        <v>87000000</v>
      </c>
      <c r="AL885" s="278"/>
      <c r="AM885" s="145"/>
      <c r="AN885" s="145"/>
      <c r="AO885" s="145"/>
      <c r="AP885" s="145"/>
      <c r="AQ885" s="275"/>
      <c r="AR885" s="275"/>
      <c r="AS885" s="275"/>
      <c r="AT885" s="275"/>
      <c r="AU885" s="275"/>
    </row>
    <row r="886" spans="1:48" x14ac:dyDescent="0.25">
      <c r="A886" s="249">
        <v>31401</v>
      </c>
      <c r="B886" s="250" t="s">
        <v>1637</v>
      </c>
      <c r="C886" s="250"/>
      <c r="D886" s="156">
        <f>+D887</f>
        <v>0</v>
      </c>
      <c r="E886" s="156">
        <f t="shared" si="479"/>
        <v>389324741</v>
      </c>
      <c r="F886" s="156">
        <f t="shared" si="479"/>
        <v>0</v>
      </c>
      <c r="G886" s="156">
        <f t="shared" si="479"/>
        <v>0</v>
      </c>
      <c r="H886" s="156">
        <f t="shared" si="455"/>
        <v>389324741</v>
      </c>
      <c r="I886" s="156">
        <f t="shared" si="479"/>
        <v>28167997</v>
      </c>
      <c r="J886" s="156">
        <f t="shared" si="479"/>
        <v>28167997</v>
      </c>
      <c r="K886" s="156">
        <f t="shared" si="456"/>
        <v>361156744</v>
      </c>
      <c r="L886" s="156">
        <f t="shared" si="479"/>
        <v>0</v>
      </c>
      <c r="M886" s="156">
        <f t="shared" si="479"/>
        <v>0</v>
      </c>
      <c r="N886" s="156">
        <f t="shared" si="458"/>
        <v>28167997</v>
      </c>
      <c r="O886" s="156">
        <f t="shared" si="479"/>
        <v>28167997</v>
      </c>
      <c r="P886" s="156">
        <f t="shared" si="479"/>
        <v>28167997</v>
      </c>
      <c r="Q886" s="156">
        <f t="shared" si="479"/>
        <v>0</v>
      </c>
      <c r="R886" s="156">
        <f t="shared" si="457"/>
        <v>361156744</v>
      </c>
      <c r="S886" s="156">
        <f t="shared" si="479"/>
        <v>0</v>
      </c>
      <c r="T886" s="156">
        <f t="shared" si="479"/>
        <v>0</v>
      </c>
      <c r="U886" s="246">
        <v>3130410403</v>
      </c>
      <c r="V886" s="276" t="s">
        <v>1602</v>
      </c>
      <c r="W886" s="278">
        <v>0</v>
      </c>
      <c r="X886" s="10">
        <f t="shared" si="470"/>
        <v>1456814116</v>
      </c>
      <c r="Y886" s="10">
        <f t="shared" si="470"/>
        <v>0</v>
      </c>
      <c r="Z886" s="10">
        <f t="shared" si="470"/>
        <v>0</v>
      </c>
      <c r="AA886" s="10">
        <f t="shared" si="470"/>
        <v>1456814116</v>
      </c>
      <c r="AB886" s="10">
        <f t="shared" si="470"/>
        <v>0</v>
      </c>
      <c r="AC886" s="10">
        <f t="shared" si="470"/>
        <v>0</v>
      </c>
      <c r="AD886" s="10">
        <f t="shared" si="470"/>
        <v>1456814116</v>
      </c>
      <c r="AE886" s="10">
        <f t="shared" si="470"/>
        <v>0</v>
      </c>
      <c r="AF886" s="10">
        <f t="shared" si="470"/>
        <v>0</v>
      </c>
      <c r="AG886" s="10">
        <f t="shared" si="470"/>
        <v>0</v>
      </c>
      <c r="AH886" s="10">
        <f t="shared" si="470"/>
        <v>466495000</v>
      </c>
      <c r="AI886" s="10">
        <f t="shared" si="470"/>
        <v>453791000</v>
      </c>
      <c r="AJ886" s="10">
        <f t="shared" si="470"/>
        <v>453791000</v>
      </c>
      <c r="AK886" s="10">
        <f t="shared" si="470"/>
        <v>1003023116</v>
      </c>
      <c r="AL886" s="10"/>
      <c r="AM886" s="10">
        <f t="shared" si="470"/>
        <v>0</v>
      </c>
      <c r="AN886" s="10">
        <f t="shared" si="470"/>
        <v>0</v>
      </c>
      <c r="AO886" s="10">
        <f t="shared" si="470"/>
        <v>0</v>
      </c>
      <c r="AP886" s="10"/>
      <c r="AQ886" s="275"/>
      <c r="AR886" s="275"/>
      <c r="AS886" s="275"/>
      <c r="AT886" s="275"/>
      <c r="AU886" s="275"/>
    </row>
    <row r="887" spans="1:48" s="281" customFormat="1" x14ac:dyDescent="0.25">
      <c r="A887" s="249">
        <v>314011</v>
      </c>
      <c r="B887" s="250" t="s">
        <v>1638</v>
      </c>
      <c r="C887" s="250"/>
      <c r="D887" s="156">
        <f>+D888</f>
        <v>0</v>
      </c>
      <c r="E887" s="156">
        <f t="shared" si="479"/>
        <v>389324741</v>
      </c>
      <c r="F887" s="156">
        <f t="shared" si="479"/>
        <v>0</v>
      </c>
      <c r="G887" s="156">
        <f t="shared" si="479"/>
        <v>0</v>
      </c>
      <c r="H887" s="156">
        <f t="shared" si="455"/>
        <v>389324741</v>
      </c>
      <c r="I887" s="156">
        <f t="shared" si="479"/>
        <v>28167997</v>
      </c>
      <c r="J887" s="156">
        <f t="shared" si="479"/>
        <v>28167997</v>
      </c>
      <c r="K887" s="156">
        <f t="shared" si="456"/>
        <v>361156744</v>
      </c>
      <c r="L887" s="156">
        <f t="shared" si="479"/>
        <v>0</v>
      </c>
      <c r="M887" s="156">
        <f t="shared" si="479"/>
        <v>0</v>
      </c>
      <c r="N887" s="156">
        <f t="shared" si="458"/>
        <v>28167997</v>
      </c>
      <c r="O887" s="156">
        <f t="shared" si="479"/>
        <v>28167997</v>
      </c>
      <c r="P887" s="156">
        <f t="shared" si="479"/>
        <v>28167997</v>
      </c>
      <c r="Q887" s="156">
        <f t="shared" si="479"/>
        <v>0</v>
      </c>
      <c r="R887" s="156">
        <f t="shared" si="457"/>
        <v>361156744</v>
      </c>
      <c r="S887" s="156">
        <f t="shared" si="479"/>
        <v>0</v>
      </c>
      <c r="T887" s="156">
        <f t="shared" si="479"/>
        <v>0</v>
      </c>
      <c r="U887" s="389">
        <f t="shared" si="469"/>
        <v>6260821003</v>
      </c>
      <c r="V887" s="10" t="e">
        <f t="shared" si="469"/>
        <v>#VALUE!</v>
      </c>
      <c r="W887" s="10">
        <f t="shared" si="469"/>
        <v>0</v>
      </c>
      <c r="X887" s="278">
        <v>850000000</v>
      </c>
      <c r="Y887" s="278">
        <v>0</v>
      </c>
      <c r="Z887" s="278">
        <v>0</v>
      </c>
      <c r="AA887" s="278">
        <v>850000000</v>
      </c>
      <c r="AB887" s="278">
        <v>0</v>
      </c>
      <c r="AC887" s="278">
        <v>0</v>
      </c>
      <c r="AD887" s="278">
        <v>850000000</v>
      </c>
      <c r="AE887" s="278">
        <v>0</v>
      </c>
      <c r="AF887" s="278">
        <v>0</v>
      </c>
      <c r="AG887" s="278">
        <v>0</v>
      </c>
      <c r="AH887" s="278">
        <v>0</v>
      </c>
      <c r="AI887" s="278">
        <v>0</v>
      </c>
      <c r="AJ887" s="278">
        <v>0</v>
      </c>
      <c r="AK887" s="278">
        <v>850000000</v>
      </c>
      <c r="AL887" s="278"/>
      <c r="AM887" s="145"/>
      <c r="AN887" s="145"/>
      <c r="AO887" s="145"/>
      <c r="AP887" s="145"/>
      <c r="AQ887" s="275"/>
      <c r="AR887" s="275"/>
      <c r="AS887" s="275"/>
      <c r="AT887" s="275"/>
      <c r="AU887" s="275"/>
      <c r="AV887"/>
    </row>
    <row r="888" spans="1:48" s="281" customFormat="1" x14ac:dyDescent="0.25">
      <c r="A888" s="14">
        <v>31401101</v>
      </c>
      <c r="B888" s="9" t="s">
        <v>617</v>
      </c>
      <c r="C888" s="340"/>
      <c r="D888" s="10">
        <f>+D889+D890</f>
        <v>0</v>
      </c>
      <c r="E888" s="10">
        <f t="shared" ref="E888:AO926" si="480">+E889+E890</f>
        <v>389324741</v>
      </c>
      <c r="F888" s="10">
        <f t="shared" si="480"/>
        <v>0</v>
      </c>
      <c r="G888" s="10">
        <f t="shared" si="480"/>
        <v>0</v>
      </c>
      <c r="H888" s="10">
        <f t="shared" si="455"/>
        <v>389324741</v>
      </c>
      <c r="I888" s="10">
        <f t="shared" si="480"/>
        <v>28167997</v>
      </c>
      <c r="J888" s="10">
        <f t="shared" si="480"/>
        <v>28167997</v>
      </c>
      <c r="K888" s="10">
        <f t="shared" si="456"/>
        <v>361156744</v>
      </c>
      <c r="L888" s="10">
        <f t="shared" si="480"/>
        <v>0</v>
      </c>
      <c r="M888" s="10">
        <f t="shared" si="480"/>
        <v>0</v>
      </c>
      <c r="N888" s="10">
        <f t="shared" si="458"/>
        <v>28167997</v>
      </c>
      <c r="O888" s="10">
        <f t="shared" si="480"/>
        <v>28167997</v>
      </c>
      <c r="P888" s="10">
        <f t="shared" si="480"/>
        <v>28167997</v>
      </c>
      <c r="Q888" s="10">
        <f t="shared" si="480"/>
        <v>0</v>
      </c>
      <c r="R888" s="10">
        <f t="shared" si="457"/>
        <v>361156744</v>
      </c>
      <c r="S888" s="10">
        <f t="shared" si="480"/>
        <v>0</v>
      </c>
      <c r="T888" s="10">
        <f t="shared" si="480"/>
        <v>0</v>
      </c>
      <c r="U888" s="246">
        <v>3130410501</v>
      </c>
      <c r="V888" s="276" t="s">
        <v>1604</v>
      </c>
      <c r="W888" s="278">
        <v>0</v>
      </c>
      <c r="X888" s="278">
        <v>140000000</v>
      </c>
      <c r="Y888" s="278">
        <v>0</v>
      </c>
      <c r="Z888" s="278">
        <v>0</v>
      </c>
      <c r="AA888" s="278">
        <v>140000000</v>
      </c>
      <c r="AB888" s="278">
        <v>0</v>
      </c>
      <c r="AC888" s="278">
        <v>0</v>
      </c>
      <c r="AD888" s="278">
        <v>140000000</v>
      </c>
      <c r="AE888" s="278">
        <v>0</v>
      </c>
      <c r="AF888" s="278">
        <v>0</v>
      </c>
      <c r="AG888" s="278">
        <v>0</v>
      </c>
      <c r="AH888" s="278">
        <v>0</v>
      </c>
      <c r="AI888" s="278">
        <v>0</v>
      </c>
      <c r="AJ888" s="278">
        <v>0</v>
      </c>
      <c r="AK888" s="278">
        <v>140000000</v>
      </c>
      <c r="AL888" s="278"/>
      <c r="AM888" s="145"/>
      <c r="AN888" s="145"/>
      <c r="AO888" s="145"/>
      <c r="AP888" s="145"/>
      <c r="AQ888" s="275"/>
      <c r="AR888" s="275"/>
      <c r="AS888" s="275"/>
      <c r="AT888" s="275"/>
      <c r="AU888" s="275"/>
    </row>
    <row r="889" spans="1:48" s="281" customFormat="1" x14ac:dyDescent="0.25">
      <c r="A889" s="183">
        <v>3140110101</v>
      </c>
      <c r="B889" s="184" t="s">
        <v>1639</v>
      </c>
      <c r="C889" s="184"/>
      <c r="D889" s="145"/>
      <c r="E889" s="145">
        <v>170000000</v>
      </c>
      <c r="F889" s="145"/>
      <c r="G889" s="145"/>
      <c r="H889" s="144">
        <f t="shared" si="455"/>
        <v>170000000</v>
      </c>
      <c r="I889" s="145">
        <v>0</v>
      </c>
      <c r="J889" s="145">
        <v>0</v>
      </c>
      <c r="K889" s="145">
        <f t="shared" si="456"/>
        <v>170000000</v>
      </c>
      <c r="L889" s="145">
        <v>0</v>
      </c>
      <c r="M889" s="145">
        <v>0</v>
      </c>
      <c r="N889" s="145">
        <f t="shared" si="458"/>
        <v>0</v>
      </c>
      <c r="O889" s="182">
        <v>0</v>
      </c>
      <c r="P889" s="145">
        <v>0</v>
      </c>
      <c r="Q889" s="145">
        <f t="shared" si="461"/>
        <v>0</v>
      </c>
      <c r="R889" s="145">
        <f t="shared" si="457"/>
        <v>170000000</v>
      </c>
      <c r="S889" s="145">
        <f t="shared" si="460"/>
        <v>0</v>
      </c>
      <c r="T889" s="275"/>
      <c r="U889" s="246">
        <v>3130410502</v>
      </c>
      <c r="V889" s="276" t="s">
        <v>1605</v>
      </c>
      <c r="W889" s="278">
        <v>0</v>
      </c>
      <c r="X889" s="278">
        <v>466814116</v>
      </c>
      <c r="Y889" s="278">
        <v>0</v>
      </c>
      <c r="Z889" s="278">
        <v>0</v>
      </c>
      <c r="AA889" s="278">
        <v>466814116</v>
      </c>
      <c r="AB889" s="278">
        <v>0</v>
      </c>
      <c r="AC889" s="278">
        <v>0</v>
      </c>
      <c r="AD889" s="278">
        <v>466814116</v>
      </c>
      <c r="AE889" s="278">
        <v>0</v>
      </c>
      <c r="AF889" s="278">
        <v>0</v>
      </c>
      <c r="AG889" s="278">
        <v>0</v>
      </c>
      <c r="AH889" s="278">
        <v>466495000</v>
      </c>
      <c r="AI889" s="278">
        <v>453791000</v>
      </c>
      <c r="AJ889" s="278">
        <v>453791000</v>
      </c>
      <c r="AK889" s="278">
        <v>13023116</v>
      </c>
      <c r="AL889" s="278"/>
      <c r="AM889" s="145"/>
      <c r="AN889" s="145"/>
      <c r="AO889" s="145"/>
      <c r="AP889" s="145"/>
      <c r="AQ889" s="275"/>
      <c r="AR889" s="275"/>
      <c r="AS889" s="275"/>
      <c r="AT889" s="275"/>
      <c r="AU889" s="275"/>
    </row>
    <row r="890" spans="1:48" s="281" customFormat="1" x14ac:dyDescent="0.25">
      <c r="A890" s="183">
        <v>3140110103</v>
      </c>
      <c r="B890" s="184" t="s">
        <v>1640</v>
      </c>
      <c r="C890" s="184"/>
      <c r="D890" s="145"/>
      <c r="E890" s="145">
        <v>219324741</v>
      </c>
      <c r="F890" s="145"/>
      <c r="G890" s="145"/>
      <c r="H890" s="144">
        <f t="shared" ref="H890:H915" si="481">+D890+E890-F890+G890</f>
        <v>219324741</v>
      </c>
      <c r="I890" s="145">
        <v>28167997</v>
      </c>
      <c r="J890" s="145">
        <v>28167997</v>
      </c>
      <c r="K890" s="145">
        <f t="shared" ref="K890:K915" si="482">+H890-J890</f>
        <v>191156744</v>
      </c>
      <c r="L890" s="145">
        <v>0</v>
      </c>
      <c r="M890" s="145">
        <v>0</v>
      </c>
      <c r="N890" s="145">
        <f t="shared" si="458"/>
        <v>28167997</v>
      </c>
      <c r="O890" s="145">
        <v>28167997</v>
      </c>
      <c r="P890" s="145">
        <v>28167997</v>
      </c>
      <c r="Q890" s="145">
        <f t="shared" si="461"/>
        <v>0</v>
      </c>
      <c r="R890" s="145">
        <f t="shared" ref="R890:R915" si="483">+H890-P890</f>
        <v>191156744</v>
      </c>
      <c r="S890" s="145">
        <f t="shared" si="460"/>
        <v>0</v>
      </c>
      <c r="T890" s="275"/>
      <c r="U890" s="389">
        <f t="shared" si="470"/>
        <v>9391231806</v>
      </c>
      <c r="V890" s="10" t="e">
        <f t="shared" si="470"/>
        <v>#VALUE!</v>
      </c>
      <c r="W890" s="10">
        <f t="shared" si="470"/>
        <v>0</v>
      </c>
      <c r="X890" s="10">
        <f t="shared" si="471"/>
        <v>166450000</v>
      </c>
      <c r="Y890" s="10">
        <f t="shared" si="471"/>
        <v>0</v>
      </c>
      <c r="Z890" s="10">
        <f t="shared" si="471"/>
        <v>0</v>
      </c>
      <c r="AA890" s="10">
        <f t="shared" si="471"/>
        <v>166450000</v>
      </c>
      <c r="AB890" s="10">
        <f t="shared" si="471"/>
        <v>0</v>
      </c>
      <c r="AC890" s="10">
        <f t="shared" si="471"/>
        <v>0</v>
      </c>
      <c r="AD890" s="10">
        <f t="shared" si="471"/>
        <v>166450000</v>
      </c>
      <c r="AE890" s="10">
        <f t="shared" si="471"/>
        <v>0</v>
      </c>
      <c r="AF890" s="10">
        <f t="shared" si="471"/>
        <v>0</v>
      </c>
      <c r="AG890" s="10">
        <f t="shared" si="471"/>
        <v>0</v>
      </c>
      <c r="AH890" s="10">
        <f t="shared" si="471"/>
        <v>0</v>
      </c>
      <c r="AI890" s="10">
        <f t="shared" si="471"/>
        <v>0</v>
      </c>
      <c r="AJ890" s="10">
        <f t="shared" si="471"/>
        <v>0</v>
      </c>
      <c r="AK890" s="10">
        <f t="shared" si="471"/>
        <v>166450000</v>
      </c>
      <c r="AL890" s="10"/>
      <c r="AM890" s="10">
        <f t="shared" si="471"/>
        <v>0</v>
      </c>
      <c r="AN890" s="10">
        <f t="shared" si="471"/>
        <v>0</v>
      </c>
      <c r="AO890" s="10">
        <f t="shared" si="471"/>
        <v>0</v>
      </c>
      <c r="AP890" s="10"/>
      <c r="AQ890" s="275"/>
      <c r="AR890" s="275"/>
      <c r="AS890" s="275"/>
      <c r="AT890" s="275"/>
      <c r="AU890" s="275"/>
    </row>
    <row r="891" spans="1:48" s="281" customFormat="1" x14ac:dyDescent="0.25">
      <c r="A891" s="249">
        <v>315</v>
      </c>
      <c r="B891" s="250" t="s">
        <v>1641</v>
      </c>
      <c r="C891" s="250"/>
      <c r="D891" s="156">
        <f>+D892+D902</f>
        <v>0</v>
      </c>
      <c r="E891" s="156">
        <f>+E892+E902</f>
        <v>4687149382.7999992</v>
      </c>
      <c r="F891" s="156">
        <f t="shared" ref="F891:AO929" si="484">+F892+F902</f>
        <v>0</v>
      </c>
      <c r="G891" s="156">
        <f t="shared" si="484"/>
        <v>0</v>
      </c>
      <c r="H891" s="156">
        <f t="shared" si="481"/>
        <v>4687149382.7999992</v>
      </c>
      <c r="I891" s="156">
        <f t="shared" si="484"/>
        <v>0</v>
      </c>
      <c r="J891" s="156">
        <f t="shared" si="484"/>
        <v>0</v>
      </c>
      <c r="K891" s="156">
        <f t="shared" si="482"/>
        <v>4687149382.7999992</v>
      </c>
      <c r="L891" s="156">
        <f t="shared" si="484"/>
        <v>0</v>
      </c>
      <c r="M891" s="156">
        <f t="shared" si="484"/>
        <v>0</v>
      </c>
      <c r="N891" s="156">
        <f t="shared" ref="N891:N915" si="485">+J891-M891</f>
        <v>0</v>
      </c>
      <c r="O891" s="156">
        <f t="shared" si="484"/>
        <v>25000000</v>
      </c>
      <c r="P891" s="156">
        <f t="shared" si="484"/>
        <v>25000000</v>
      </c>
      <c r="Q891" s="156">
        <f t="shared" si="484"/>
        <v>25000000</v>
      </c>
      <c r="R891" s="156">
        <f t="shared" si="483"/>
        <v>4662149382.7999992</v>
      </c>
      <c r="S891" s="156">
        <f t="shared" si="484"/>
        <v>0</v>
      </c>
      <c r="T891" s="156">
        <f t="shared" si="484"/>
        <v>0</v>
      </c>
      <c r="U891" s="246">
        <v>3130410601</v>
      </c>
      <c r="V891" s="276" t="s">
        <v>1606</v>
      </c>
      <c r="W891" s="278">
        <v>0</v>
      </c>
      <c r="X891" s="278">
        <v>40000000</v>
      </c>
      <c r="Y891" s="278">
        <v>0</v>
      </c>
      <c r="Z891" s="278">
        <v>0</v>
      </c>
      <c r="AA891" s="278">
        <v>40000000</v>
      </c>
      <c r="AB891" s="278">
        <v>0</v>
      </c>
      <c r="AC891" s="278">
        <v>0</v>
      </c>
      <c r="AD891" s="278">
        <v>40000000</v>
      </c>
      <c r="AE891" s="278">
        <v>0</v>
      </c>
      <c r="AF891" s="278">
        <v>0</v>
      </c>
      <c r="AG891" s="278">
        <v>0</v>
      </c>
      <c r="AH891" s="278">
        <v>0</v>
      </c>
      <c r="AI891" s="278">
        <v>0</v>
      </c>
      <c r="AJ891" s="278">
        <v>0</v>
      </c>
      <c r="AK891" s="278">
        <v>40000000</v>
      </c>
      <c r="AL891" s="278"/>
      <c r="AM891" s="145"/>
      <c r="AN891" s="145"/>
      <c r="AO891" s="145"/>
      <c r="AP891" s="145"/>
      <c r="AQ891" s="275"/>
      <c r="AR891" s="275"/>
      <c r="AS891" s="275"/>
      <c r="AT891" s="275"/>
      <c r="AU891" s="275"/>
    </row>
    <row r="892" spans="1:48" s="281" customFormat="1" x14ac:dyDescent="0.25">
      <c r="A892" s="249">
        <v>31501</v>
      </c>
      <c r="B892" s="250" t="s">
        <v>1642</v>
      </c>
      <c r="C892" s="250"/>
      <c r="D892" s="156">
        <f>+D893+D896+D900</f>
        <v>0</v>
      </c>
      <c r="E892" s="156">
        <f>+E893+E896+E900</f>
        <v>273738740</v>
      </c>
      <c r="F892" s="156">
        <f t="shared" ref="F892:AO930" si="486">+F893+F896+F900</f>
        <v>0</v>
      </c>
      <c r="G892" s="156">
        <f t="shared" si="486"/>
        <v>0</v>
      </c>
      <c r="H892" s="156">
        <f t="shared" si="481"/>
        <v>273738740</v>
      </c>
      <c r="I892" s="156">
        <f t="shared" si="486"/>
        <v>0</v>
      </c>
      <c r="J892" s="156">
        <f t="shared" si="486"/>
        <v>0</v>
      </c>
      <c r="K892" s="156">
        <f t="shared" si="482"/>
        <v>273738740</v>
      </c>
      <c r="L892" s="156">
        <f t="shared" si="486"/>
        <v>0</v>
      </c>
      <c r="M892" s="156">
        <f t="shared" si="486"/>
        <v>0</v>
      </c>
      <c r="N892" s="156">
        <f t="shared" si="485"/>
        <v>0</v>
      </c>
      <c r="O892" s="156">
        <f t="shared" si="486"/>
        <v>25000000</v>
      </c>
      <c r="P892" s="156">
        <f t="shared" si="486"/>
        <v>25000000</v>
      </c>
      <c r="Q892" s="156">
        <f t="shared" si="486"/>
        <v>25000000</v>
      </c>
      <c r="R892" s="156">
        <f t="shared" si="483"/>
        <v>248738740</v>
      </c>
      <c r="S892" s="156">
        <f t="shared" si="486"/>
        <v>0</v>
      </c>
      <c r="T892" s="156">
        <f t="shared" si="486"/>
        <v>0</v>
      </c>
      <c r="U892" s="246">
        <v>3130410602</v>
      </c>
      <c r="V892" s="276" t="s">
        <v>1607</v>
      </c>
      <c r="W892" s="278">
        <v>0</v>
      </c>
      <c r="X892" s="278">
        <v>126450000</v>
      </c>
      <c r="Y892" s="278">
        <v>0</v>
      </c>
      <c r="Z892" s="278">
        <v>0</v>
      </c>
      <c r="AA892" s="278">
        <v>126450000</v>
      </c>
      <c r="AB892" s="278">
        <v>0</v>
      </c>
      <c r="AC892" s="278">
        <v>0</v>
      </c>
      <c r="AD892" s="278">
        <v>126450000</v>
      </c>
      <c r="AE892" s="278">
        <v>0</v>
      </c>
      <c r="AF892" s="278">
        <v>0</v>
      </c>
      <c r="AG892" s="278">
        <v>0</v>
      </c>
      <c r="AH892" s="278">
        <v>0</v>
      </c>
      <c r="AI892" s="278">
        <v>0</v>
      </c>
      <c r="AJ892" s="278">
        <v>0</v>
      </c>
      <c r="AK892" s="278">
        <v>126450000</v>
      </c>
      <c r="AL892" s="278"/>
      <c r="AM892" s="145"/>
      <c r="AN892" s="145"/>
      <c r="AO892" s="145"/>
      <c r="AP892" s="145"/>
      <c r="AQ892" s="275"/>
      <c r="AR892" s="275"/>
      <c r="AS892" s="275"/>
      <c r="AT892" s="275"/>
      <c r="AU892" s="275"/>
    </row>
    <row r="893" spans="1:48" x14ac:dyDescent="0.25">
      <c r="A893" s="14">
        <v>31501101</v>
      </c>
      <c r="B893" s="9" t="s">
        <v>1643</v>
      </c>
      <c r="C893" s="340"/>
      <c r="D893" s="10">
        <f>+D894+D895</f>
        <v>0</v>
      </c>
      <c r="E893" s="10">
        <f t="shared" ref="E893:AO931" si="487">+E894+E895</f>
        <v>15000000</v>
      </c>
      <c r="F893" s="10">
        <f t="shared" si="487"/>
        <v>0</v>
      </c>
      <c r="G893" s="10">
        <f t="shared" si="487"/>
        <v>0</v>
      </c>
      <c r="H893" s="10">
        <f t="shared" si="481"/>
        <v>15000000</v>
      </c>
      <c r="I893" s="10">
        <f t="shared" si="487"/>
        <v>0</v>
      </c>
      <c r="J893" s="10">
        <f t="shared" si="487"/>
        <v>0</v>
      </c>
      <c r="K893" s="10">
        <f t="shared" si="482"/>
        <v>15000000</v>
      </c>
      <c r="L893" s="10">
        <f t="shared" si="487"/>
        <v>0</v>
      </c>
      <c r="M893" s="10">
        <f t="shared" si="487"/>
        <v>0</v>
      </c>
      <c r="N893" s="10">
        <f t="shared" si="485"/>
        <v>0</v>
      </c>
      <c r="O893" s="10">
        <f t="shared" si="487"/>
        <v>0</v>
      </c>
      <c r="P893" s="10">
        <f t="shared" si="487"/>
        <v>0</v>
      </c>
      <c r="Q893" s="10">
        <f t="shared" si="487"/>
        <v>0</v>
      </c>
      <c r="R893" s="10">
        <f t="shared" si="483"/>
        <v>15000000</v>
      </c>
      <c r="S893" s="10">
        <f t="shared" si="487"/>
        <v>0</v>
      </c>
      <c r="T893" s="10">
        <f t="shared" si="487"/>
        <v>0</v>
      </c>
      <c r="U893" s="246">
        <v>3130410603</v>
      </c>
      <c r="V893" s="276" t="s">
        <v>1608</v>
      </c>
      <c r="W893" s="278">
        <v>0</v>
      </c>
      <c r="X893" s="10">
        <f t="shared" si="472"/>
        <v>309100162</v>
      </c>
      <c r="Y893" s="10">
        <f t="shared" si="472"/>
        <v>0</v>
      </c>
      <c r="Z893" s="10">
        <f t="shared" si="472"/>
        <v>0</v>
      </c>
      <c r="AA893" s="10">
        <f t="shared" si="472"/>
        <v>309100162</v>
      </c>
      <c r="AB893" s="10">
        <f t="shared" si="472"/>
        <v>0</v>
      </c>
      <c r="AC893" s="10">
        <f t="shared" si="472"/>
        <v>0</v>
      </c>
      <c r="AD893" s="10">
        <f t="shared" si="472"/>
        <v>309100162</v>
      </c>
      <c r="AE893" s="10">
        <f t="shared" si="472"/>
        <v>0</v>
      </c>
      <c r="AF893" s="10">
        <f t="shared" si="472"/>
        <v>0</v>
      </c>
      <c r="AG893" s="10">
        <f t="shared" si="472"/>
        <v>0</v>
      </c>
      <c r="AH893" s="10">
        <f t="shared" si="472"/>
        <v>7099200</v>
      </c>
      <c r="AI893" s="10">
        <f t="shared" si="472"/>
        <v>7099200</v>
      </c>
      <c r="AJ893" s="10">
        <f t="shared" si="472"/>
        <v>7099200</v>
      </c>
      <c r="AK893" s="10">
        <f t="shared" si="472"/>
        <v>302000962</v>
      </c>
      <c r="AL893" s="10"/>
      <c r="AM893" s="10">
        <f t="shared" si="472"/>
        <v>0</v>
      </c>
      <c r="AN893" s="10">
        <f t="shared" si="472"/>
        <v>0</v>
      </c>
      <c r="AO893" s="10">
        <f t="shared" si="472"/>
        <v>0</v>
      </c>
      <c r="AP893" s="10"/>
      <c r="AQ893" s="275"/>
      <c r="AR893" s="275"/>
      <c r="AS893" s="275"/>
      <c r="AT893" s="275"/>
      <c r="AU893" s="275"/>
      <c r="AV893" s="281"/>
    </row>
    <row r="894" spans="1:48" x14ac:dyDescent="0.25">
      <c r="A894" s="183">
        <v>3150110101</v>
      </c>
      <c r="B894" s="184" t="s">
        <v>1644</v>
      </c>
      <c r="C894" s="184"/>
      <c r="D894" s="145"/>
      <c r="E894" s="145">
        <v>10000000</v>
      </c>
      <c r="F894" s="145"/>
      <c r="G894" s="145"/>
      <c r="H894" s="144">
        <f t="shared" si="481"/>
        <v>10000000</v>
      </c>
      <c r="I894" s="145">
        <v>0</v>
      </c>
      <c r="J894" s="145">
        <v>0</v>
      </c>
      <c r="K894" s="145">
        <f t="shared" si="482"/>
        <v>10000000</v>
      </c>
      <c r="L894" s="145">
        <v>0</v>
      </c>
      <c r="M894" s="145">
        <v>0</v>
      </c>
      <c r="N894" s="145">
        <f t="shared" si="485"/>
        <v>0</v>
      </c>
      <c r="O894" s="182">
        <v>0</v>
      </c>
      <c r="P894" s="145">
        <v>0</v>
      </c>
      <c r="Q894" s="145">
        <f t="shared" ref="Q894:Q915" si="488">+P894-J894</f>
        <v>0</v>
      </c>
      <c r="R894" s="145">
        <f t="shared" si="483"/>
        <v>10000000</v>
      </c>
      <c r="S894" s="145">
        <f t="shared" ref="S894:S915" si="489">+M894</f>
        <v>0</v>
      </c>
      <c r="T894" s="275"/>
      <c r="U894" s="389">
        <f t="shared" si="471"/>
        <v>6260821405</v>
      </c>
      <c r="V894" s="10" t="e">
        <f t="shared" si="471"/>
        <v>#VALUE!</v>
      </c>
      <c r="W894" s="10">
        <f t="shared" si="471"/>
        <v>0</v>
      </c>
      <c r="X894" s="278">
        <v>67514212</v>
      </c>
      <c r="Y894" s="278">
        <v>0</v>
      </c>
      <c r="Z894" s="278">
        <v>0</v>
      </c>
      <c r="AA894" s="278">
        <v>67514212</v>
      </c>
      <c r="AB894" s="278">
        <v>0</v>
      </c>
      <c r="AC894" s="278">
        <v>0</v>
      </c>
      <c r="AD894" s="278">
        <v>67514212</v>
      </c>
      <c r="AE894" s="278">
        <v>0</v>
      </c>
      <c r="AF894" s="278">
        <v>0</v>
      </c>
      <c r="AG894" s="278">
        <v>0</v>
      </c>
      <c r="AH894" s="278">
        <v>0</v>
      </c>
      <c r="AI894" s="278">
        <v>0</v>
      </c>
      <c r="AJ894" s="278">
        <v>0</v>
      </c>
      <c r="AK894" s="278">
        <v>67514212</v>
      </c>
      <c r="AL894" s="278"/>
      <c r="AM894" s="145"/>
      <c r="AN894" s="145"/>
      <c r="AO894" s="145"/>
      <c r="AP894" s="145"/>
      <c r="AQ894" s="275"/>
      <c r="AR894" s="275"/>
      <c r="AS894" s="275"/>
      <c r="AT894" s="275"/>
      <c r="AU894" s="275"/>
    </row>
    <row r="895" spans="1:48" x14ac:dyDescent="0.25">
      <c r="A895" s="44">
        <v>3150110102</v>
      </c>
      <c r="B895" s="184" t="s">
        <v>1645</v>
      </c>
      <c r="C895" s="184"/>
      <c r="D895" s="145"/>
      <c r="E895" s="145">
        <v>5000000</v>
      </c>
      <c r="F895" s="145"/>
      <c r="G895" s="145"/>
      <c r="H895" s="144">
        <f t="shared" si="481"/>
        <v>5000000</v>
      </c>
      <c r="I895" s="145">
        <v>0</v>
      </c>
      <c r="J895" s="145">
        <v>0</v>
      </c>
      <c r="K895" s="145">
        <f t="shared" si="482"/>
        <v>5000000</v>
      </c>
      <c r="L895" s="145">
        <v>0</v>
      </c>
      <c r="M895" s="145">
        <v>0</v>
      </c>
      <c r="N895" s="145">
        <f t="shared" si="485"/>
        <v>0</v>
      </c>
      <c r="O895" s="182">
        <v>0</v>
      </c>
      <c r="P895" s="145">
        <v>0</v>
      </c>
      <c r="Q895" s="145">
        <f t="shared" si="488"/>
        <v>0</v>
      </c>
      <c r="R895" s="145">
        <f t="shared" si="483"/>
        <v>5000000</v>
      </c>
      <c r="S895" s="145">
        <f t="shared" si="489"/>
        <v>0</v>
      </c>
      <c r="T895" s="275"/>
      <c r="U895" s="246">
        <v>3130410702</v>
      </c>
      <c r="V895" s="276" t="s">
        <v>1609</v>
      </c>
      <c r="W895" s="278">
        <v>0</v>
      </c>
      <c r="X895" s="278">
        <v>40000000</v>
      </c>
      <c r="Y895" s="278">
        <v>0</v>
      </c>
      <c r="Z895" s="278">
        <v>0</v>
      </c>
      <c r="AA895" s="278">
        <v>40000000</v>
      </c>
      <c r="AB895" s="278">
        <v>0</v>
      </c>
      <c r="AC895" s="278">
        <v>0</v>
      </c>
      <c r="AD895" s="278">
        <v>40000000</v>
      </c>
      <c r="AE895" s="278">
        <v>0</v>
      </c>
      <c r="AF895" s="278">
        <v>0</v>
      </c>
      <c r="AG895" s="278">
        <v>0</v>
      </c>
      <c r="AH895" s="278">
        <v>0</v>
      </c>
      <c r="AI895" s="278">
        <v>0</v>
      </c>
      <c r="AJ895" s="278">
        <v>0</v>
      </c>
      <c r="AK895" s="278">
        <v>40000000</v>
      </c>
      <c r="AL895" s="278"/>
      <c r="AM895" s="145"/>
      <c r="AN895" s="145"/>
      <c r="AO895" s="145"/>
      <c r="AP895" s="145"/>
      <c r="AQ895" s="275"/>
      <c r="AR895" s="275"/>
      <c r="AS895" s="275"/>
      <c r="AT895" s="275"/>
      <c r="AU895" s="275"/>
    </row>
    <row r="896" spans="1:48" x14ac:dyDescent="0.25">
      <c r="A896" s="14">
        <v>31501102</v>
      </c>
      <c r="B896" s="9" t="s">
        <v>1646</v>
      </c>
      <c r="C896" s="340"/>
      <c r="D896" s="10">
        <f>+D897+D898+D899</f>
        <v>0</v>
      </c>
      <c r="E896" s="10">
        <f t="shared" ref="E896:AO934" si="490">+E897+E898+E899</f>
        <v>238738740</v>
      </c>
      <c r="F896" s="10">
        <f t="shared" si="490"/>
        <v>0</v>
      </c>
      <c r="G896" s="10">
        <f t="shared" si="490"/>
        <v>0</v>
      </c>
      <c r="H896" s="10">
        <f t="shared" si="481"/>
        <v>238738740</v>
      </c>
      <c r="I896" s="10">
        <f t="shared" si="490"/>
        <v>0</v>
      </c>
      <c r="J896" s="10">
        <f t="shared" si="490"/>
        <v>0</v>
      </c>
      <c r="K896" s="10">
        <f t="shared" si="482"/>
        <v>238738740</v>
      </c>
      <c r="L896" s="10">
        <f t="shared" si="490"/>
        <v>0</v>
      </c>
      <c r="M896" s="10">
        <f t="shared" si="490"/>
        <v>0</v>
      </c>
      <c r="N896" s="10">
        <f t="shared" si="485"/>
        <v>0</v>
      </c>
      <c r="O896" s="10">
        <f t="shared" si="490"/>
        <v>25000000</v>
      </c>
      <c r="P896" s="10">
        <f t="shared" si="490"/>
        <v>25000000</v>
      </c>
      <c r="Q896" s="10">
        <f t="shared" si="490"/>
        <v>25000000</v>
      </c>
      <c r="R896" s="10">
        <f t="shared" si="483"/>
        <v>213738740</v>
      </c>
      <c r="S896" s="10">
        <f t="shared" si="490"/>
        <v>0</v>
      </c>
      <c r="T896" s="10">
        <f t="shared" si="490"/>
        <v>0</v>
      </c>
      <c r="U896" s="246">
        <v>3130410703</v>
      </c>
      <c r="V896" s="276" t="s">
        <v>1610</v>
      </c>
      <c r="W896" s="278">
        <v>0</v>
      </c>
      <c r="X896" s="278">
        <v>201585950</v>
      </c>
      <c r="Y896" s="278">
        <v>0</v>
      </c>
      <c r="Z896" s="278">
        <v>0</v>
      </c>
      <c r="AA896" s="278">
        <v>201585950</v>
      </c>
      <c r="AB896" s="278">
        <v>0</v>
      </c>
      <c r="AC896" s="278">
        <v>0</v>
      </c>
      <c r="AD896" s="278">
        <v>201585950</v>
      </c>
      <c r="AE896" s="278">
        <v>0</v>
      </c>
      <c r="AF896" s="278">
        <v>0</v>
      </c>
      <c r="AG896" s="278">
        <v>0</v>
      </c>
      <c r="AH896" s="278">
        <v>7099200</v>
      </c>
      <c r="AI896" s="278">
        <v>7099200</v>
      </c>
      <c r="AJ896" s="278">
        <v>7099200</v>
      </c>
      <c r="AK896" s="278">
        <v>194486750</v>
      </c>
      <c r="AL896" s="278"/>
      <c r="AM896" s="145"/>
      <c r="AN896" s="145"/>
      <c r="AO896" s="145"/>
      <c r="AP896" s="145"/>
      <c r="AQ896" s="275"/>
      <c r="AR896" s="275"/>
      <c r="AS896" s="275"/>
      <c r="AT896" s="275"/>
      <c r="AU896" s="275"/>
    </row>
    <row r="897" spans="1:47" x14ac:dyDescent="0.25">
      <c r="A897" s="183">
        <v>3150110201</v>
      </c>
      <c r="B897" s="184" t="s">
        <v>1647</v>
      </c>
      <c r="C897" s="184"/>
      <c r="D897" s="145"/>
      <c r="E897" s="145">
        <v>100000000</v>
      </c>
      <c r="F897" s="145"/>
      <c r="G897" s="145"/>
      <c r="H897" s="144">
        <f t="shared" si="481"/>
        <v>100000000</v>
      </c>
      <c r="I897" s="145">
        <v>0</v>
      </c>
      <c r="J897" s="145">
        <v>0</v>
      </c>
      <c r="K897" s="145">
        <f t="shared" si="482"/>
        <v>100000000</v>
      </c>
      <c r="L897" s="145">
        <v>0</v>
      </c>
      <c r="M897" s="145">
        <v>0</v>
      </c>
      <c r="N897" s="145">
        <f t="shared" si="485"/>
        <v>0</v>
      </c>
      <c r="O897" s="182">
        <v>0</v>
      </c>
      <c r="P897" s="145">
        <v>0</v>
      </c>
      <c r="Q897" s="145">
        <f t="shared" si="488"/>
        <v>0</v>
      </c>
      <c r="R897" s="145">
        <f t="shared" si="483"/>
        <v>100000000</v>
      </c>
      <c r="S897" s="145">
        <f t="shared" si="489"/>
        <v>0</v>
      </c>
      <c r="T897" s="275"/>
      <c r="U897" s="389">
        <f t="shared" si="472"/>
        <v>9391232406</v>
      </c>
      <c r="V897" s="10" t="e">
        <f t="shared" si="472"/>
        <v>#VALUE!</v>
      </c>
      <c r="W897" s="10">
        <f t="shared" si="472"/>
        <v>0</v>
      </c>
      <c r="X897" s="10">
        <f t="shared" si="473"/>
        <v>31228527</v>
      </c>
      <c r="Y897" s="10">
        <f t="shared" si="473"/>
        <v>0</v>
      </c>
      <c r="Z897" s="10">
        <f t="shared" si="473"/>
        <v>0</v>
      </c>
      <c r="AA897" s="10">
        <f t="shared" si="473"/>
        <v>31228527</v>
      </c>
      <c r="AB897" s="10">
        <f t="shared" si="473"/>
        <v>0</v>
      </c>
      <c r="AC897" s="10">
        <f t="shared" si="473"/>
        <v>0</v>
      </c>
      <c r="AD897" s="10">
        <f t="shared" si="473"/>
        <v>31228527</v>
      </c>
      <c r="AE897" s="10">
        <f t="shared" si="473"/>
        <v>0</v>
      </c>
      <c r="AF897" s="10">
        <f t="shared" si="473"/>
        <v>0</v>
      </c>
      <c r="AG897" s="10">
        <f t="shared" si="473"/>
        <v>0</v>
      </c>
      <c r="AH897" s="10">
        <f t="shared" si="473"/>
        <v>0</v>
      </c>
      <c r="AI897" s="10">
        <f t="shared" si="473"/>
        <v>0</v>
      </c>
      <c r="AJ897" s="10">
        <f t="shared" si="473"/>
        <v>0</v>
      </c>
      <c r="AK897" s="10">
        <f t="shared" si="473"/>
        <v>31228527</v>
      </c>
      <c r="AL897" s="10"/>
      <c r="AM897" s="10">
        <f t="shared" si="473"/>
        <v>0</v>
      </c>
      <c r="AN897" s="10">
        <f t="shared" si="473"/>
        <v>0</v>
      </c>
      <c r="AO897" s="10">
        <f t="shared" si="473"/>
        <v>0</v>
      </c>
      <c r="AP897" s="10"/>
      <c r="AQ897" s="275"/>
      <c r="AR897" s="275"/>
      <c r="AS897" s="275"/>
      <c r="AT897" s="275"/>
      <c r="AU897" s="275"/>
    </row>
    <row r="898" spans="1:47" x14ac:dyDescent="0.25">
      <c r="A898" s="44">
        <v>3150110202</v>
      </c>
      <c r="B898" s="184" t="s">
        <v>1648</v>
      </c>
      <c r="C898" s="184"/>
      <c r="D898" s="145"/>
      <c r="E898" s="145">
        <v>19088740</v>
      </c>
      <c r="F898" s="145"/>
      <c r="G898" s="145"/>
      <c r="H898" s="144">
        <f t="shared" si="481"/>
        <v>19088740</v>
      </c>
      <c r="I898" s="145">
        <v>0</v>
      </c>
      <c r="J898" s="145">
        <v>0</v>
      </c>
      <c r="K898" s="145">
        <f t="shared" si="482"/>
        <v>19088740</v>
      </c>
      <c r="L898" s="145">
        <v>0</v>
      </c>
      <c r="M898" s="145">
        <v>0</v>
      </c>
      <c r="N898" s="145">
        <f t="shared" si="485"/>
        <v>0</v>
      </c>
      <c r="O898" s="182">
        <v>0</v>
      </c>
      <c r="P898" s="145">
        <v>0</v>
      </c>
      <c r="Q898" s="145">
        <f t="shared" si="488"/>
        <v>0</v>
      </c>
      <c r="R898" s="145">
        <f t="shared" si="483"/>
        <v>19088740</v>
      </c>
      <c r="S898" s="145">
        <f t="shared" si="489"/>
        <v>0</v>
      </c>
      <c r="T898" s="275"/>
      <c r="U898" s="246">
        <v>3130410801</v>
      </c>
      <c r="V898" s="276" t="s">
        <v>1612</v>
      </c>
      <c r="W898" s="278">
        <v>0</v>
      </c>
      <c r="X898" s="278">
        <v>10000000</v>
      </c>
      <c r="Y898" s="278">
        <v>0</v>
      </c>
      <c r="Z898" s="278">
        <v>0</v>
      </c>
      <c r="AA898" s="278">
        <v>10000000</v>
      </c>
      <c r="AB898" s="278">
        <v>0</v>
      </c>
      <c r="AC898" s="278">
        <v>0</v>
      </c>
      <c r="AD898" s="278">
        <v>10000000</v>
      </c>
      <c r="AE898" s="278">
        <v>0</v>
      </c>
      <c r="AF898" s="278">
        <v>0</v>
      </c>
      <c r="AG898" s="278">
        <v>0</v>
      </c>
      <c r="AH898" s="278">
        <v>0</v>
      </c>
      <c r="AI898" s="278">
        <v>0</v>
      </c>
      <c r="AJ898" s="278">
        <v>0</v>
      </c>
      <c r="AK898" s="278">
        <v>10000000</v>
      </c>
      <c r="AL898" s="278"/>
      <c r="AM898" s="145"/>
      <c r="AN898" s="145"/>
      <c r="AO898" s="145"/>
      <c r="AP898" s="145"/>
      <c r="AQ898" s="275"/>
      <c r="AR898" s="275"/>
      <c r="AS898" s="275"/>
      <c r="AT898" s="275"/>
      <c r="AU898" s="275"/>
    </row>
    <row r="899" spans="1:47" x14ac:dyDescent="0.25">
      <c r="A899" s="183">
        <v>3150110203</v>
      </c>
      <c r="B899" s="184" t="s">
        <v>1649</v>
      </c>
      <c r="C899" s="184"/>
      <c r="D899" s="145"/>
      <c r="E899" s="145">
        <v>119650000</v>
      </c>
      <c r="F899" s="145"/>
      <c r="G899" s="145"/>
      <c r="H899" s="144">
        <f t="shared" si="481"/>
        <v>119650000</v>
      </c>
      <c r="I899" s="145">
        <v>0</v>
      </c>
      <c r="J899" s="145">
        <v>0</v>
      </c>
      <c r="K899" s="145">
        <f t="shared" si="482"/>
        <v>119650000</v>
      </c>
      <c r="L899" s="145">
        <v>0</v>
      </c>
      <c r="M899" s="145">
        <v>0</v>
      </c>
      <c r="N899" s="145">
        <f t="shared" si="485"/>
        <v>0</v>
      </c>
      <c r="O899" s="145">
        <v>25000000</v>
      </c>
      <c r="P899" s="145">
        <v>25000000</v>
      </c>
      <c r="Q899" s="145">
        <f t="shared" si="488"/>
        <v>25000000</v>
      </c>
      <c r="R899" s="145">
        <f t="shared" si="483"/>
        <v>94650000</v>
      </c>
      <c r="S899" s="145">
        <f t="shared" si="489"/>
        <v>0</v>
      </c>
      <c r="T899" s="275"/>
      <c r="U899" s="246">
        <v>3130410802</v>
      </c>
      <c r="V899" s="276" t="s">
        <v>1613</v>
      </c>
      <c r="W899" s="278">
        <v>0</v>
      </c>
      <c r="X899" s="278">
        <v>4732727</v>
      </c>
      <c r="Y899" s="278">
        <v>0</v>
      </c>
      <c r="Z899" s="278">
        <v>0</v>
      </c>
      <c r="AA899" s="278">
        <v>4732727</v>
      </c>
      <c r="AB899" s="278">
        <v>0</v>
      </c>
      <c r="AC899" s="278">
        <v>0</v>
      </c>
      <c r="AD899" s="278">
        <v>4732727</v>
      </c>
      <c r="AE899" s="278">
        <v>0</v>
      </c>
      <c r="AF899" s="278">
        <v>0</v>
      </c>
      <c r="AG899" s="278">
        <v>0</v>
      </c>
      <c r="AH899" s="278">
        <v>0</v>
      </c>
      <c r="AI899" s="278">
        <v>0</v>
      </c>
      <c r="AJ899" s="278">
        <v>0</v>
      </c>
      <c r="AK899" s="278">
        <v>4732727</v>
      </c>
      <c r="AL899" s="278"/>
      <c r="AM899" s="145"/>
      <c r="AN899" s="145"/>
      <c r="AO899" s="145"/>
      <c r="AP899" s="145"/>
      <c r="AQ899" s="275"/>
      <c r="AR899" s="275"/>
      <c r="AS899" s="275"/>
      <c r="AT899" s="275"/>
      <c r="AU899" s="275"/>
    </row>
    <row r="900" spans="1:47" x14ac:dyDescent="0.25">
      <c r="A900" s="14">
        <v>31501103</v>
      </c>
      <c r="B900" s="9" t="s">
        <v>1650</v>
      </c>
      <c r="C900" s="340"/>
      <c r="D900" s="10">
        <f>+D901</f>
        <v>0</v>
      </c>
      <c r="E900" s="10">
        <f t="shared" ref="E900:AO938" si="491">+E901</f>
        <v>20000000</v>
      </c>
      <c r="F900" s="10">
        <f t="shared" si="491"/>
        <v>0</v>
      </c>
      <c r="G900" s="10">
        <f t="shared" si="491"/>
        <v>0</v>
      </c>
      <c r="H900" s="10">
        <f t="shared" si="481"/>
        <v>20000000</v>
      </c>
      <c r="I900" s="10">
        <f t="shared" si="491"/>
        <v>0</v>
      </c>
      <c r="J900" s="10">
        <f t="shared" si="491"/>
        <v>0</v>
      </c>
      <c r="K900" s="10">
        <f t="shared" si="482"/>
        <v>20000000</v>
      </c>
      <c r="L900" s="10">
        <f t="shared" si="491"/>
        <v>0</v>
      </c>
      <c r="M900" s="10">
        <f t="shared" si="491"/>
        <v>0</v>
      </c>
      <c r="N900" s="10">
        <f t="shared" si="485"/>
        <v>0</v>
      </c>
      <c r="O900" s="10">
        <f t="shared" si="491"/>
        <v>0</v>
      </c>
      <c r="P900" s="10">
        <f t="shared" si="491"/>
        <v>0</v>
      </c>
      <c r="Q900" s="10">
        <f t="shared" si="491"/>
        <v>0</v>
      </c>
      <c r="R900" s="10">
        <f t="shared" si="483"/>
        <v>20000000</v>
      </c>
      <c r="S900" s="10">
        <f t="shared" si="491"/>
        <v>0</v>
      </c>
      <c r="T900" s="10">
        <f t="shared" si="491"/>
        <v>0</v>
      </c>
      <c r="U900" s="246">
        <v>3130410803</v>
      </c>
      <c r="V900" s="276" t="s">
        <v>1614</v>
      </c>
      <c r="W900" s="278">
        <v>0</v>
      </c>
      <c r="X900" s="278">
        <v>16495800</v>
      </c>
      <c r="Y900" s="278">
        <v>0</v>
      </c>
      <c r="Z900" s="278">
        <v>0</v>
      </c>
      <c r="AA900" s="278">
        <v>16495800</v>
      </c>
      <c r="AB900" s="278">
        <v>0</v>
      </c>
      <c r="AC900" s="278">
        <v>0</v>
      </c>
      <c r="AD900" s="278">
        <v>16495800</v>
      </c>
      <c r="AE900" s="278">
        <v>0</v>
      </c>
      <c r="AF900" s="278">
        <v>0</v>
      </c>
      <c r="AG900" s="278">
        <v>0</v>
      </c>
      <c r="AH900" s="278">
        <v>0</v>
      </c>
      <c r="AI900" s="278">
        <v>0</v>
      </c>
      <c r="AJ900" s="278">
        <v>0</v>
      </c>
      <c r="AK900" s="278">
        <v>16495800</v>
      </c>
      <c r="AL900" s="278"/>
      <c r="AM900" s="145"/>
      <c r="AN900" s="145"/>
      <c r="AO900" s="145"/>
      <c r="AP900" s="145"/>
      <c r="AQ900" s="275"/>
      <c r="AR900" s="275"/>
      <c r="AS900" s="275"/>
      <c r="AT900" s="275"/>
      <c r="AU900" s="275"/>
    </row>
    <row r="901" spans="1:47" x14ac:dyDescent="0.25">
      <c r="A901" s="44">
        <v>3150110302</v>
      </c>
      <c r="B901" s="184" t="s">
        <v>1651</v>
      </c>
      <c r="C901" s="184"/>
      <c r="D901" s="145"/>
      <c r="E901" s="145">
        <v>20000000</v>
      </c>
      <c r="F901" s="145"/>
      <c r="G901" s="145"/>
      <c r="H901" s="144">
        <f t="shared" si="481"/>
        <v>20000000</v>
      </c>
      <c r="I901" s="145">
        <v>0</v>
      </c>
      <c r="J901" s="145">
        <v>0</v>
      </c>
      <c r="K901" s="145">
        <f t="shared" si="482"/>
        <v>20000000</v>
      </c>
      <c r="L901" s="145">
        <v>0</v>
      </c>
      <c r="M901" s="145">
        <v>0</v>
      </c>
      <c r="N901" s="145">
        <f t="shared" si="485"/>
        <v>0</v>
      </c>
      <c r="O901" s="182">
        <v>0</v>
      </c>
      <c r="P901" s="145">
        <v>0</v>
      </c>
      <c r="Q901" s="145">
        <f t="shared" si="488"/>
        <v>0</v>
      </c>
      <c r="R901" s="145">
        <f t="shared" si="483"/>
        <v>20000000</v>
      </c>
      <c r="S901" s="145">
        <f t="shared" si="489"/>
        <v>0</v>
      </c>
      <c r="T901" s="275"/>
      <c r="U901" s="389">
        <f t="shared" si="473"/>
        <v>9391232706</v>
      </c>
      <c r="V901" s="10" t="e">
        <f t="shared" si="473"/>
        <v>#VALUE!</v>
      </c>
      <c r="W901" s="10">
        <f t="shared" si="473"/>
        <v>0</v>
      </c>
      <c r="X901" s="10">
        <f t="shared" si="474"/>
        <v>16936311</v>
      </c>
      <c r="Y901" s="10">
        <f t="shared" si="474"/>
        <v>0</v>
      </c>
      <c r="Z901" s="10">
        <f t="shared" si="474"/>
        <v>0</v>
      </c>
      <c r="AA901" s="10">
        <f t="shared" si="474"/>
        <v>16936311</v>
      </c>
      <c r="AB901" s="10">
        <f t="shared" si="474"/>
        <v>0</v>
      </c>
      <c r="AC901" s="10">
        <f t="shared" si="474"/>
        <v>0</v>
      </c>
      <c r="AD901" s="10">
        <f t="shared" si="474"/>
        <v>16936311</v>
      </c>
      <c r="AE901" s="10">
        <f t="shared" si="474"/>
        <v>0</v>
      </c>
      <c r="AF901" s="10">
        <f t="shared" si="474"/>
        <v>0</v>
      </c>
      <c r="AG901" s="10">
        <f t="shared" si="474"/>
        <v>0</v>
      </c>
      <c r="AH901" s="10">
        <f t="shared" si="474"/>
        <v>0</v>
      </c>
      <c r="AI901" s="10">
        <f t="shared" si="474"/>
        <v>0</v>
      </c>
      <c r="AJ901" s="10">
        <f t="shared" si="474"/>
        <v>0</v>
      </c>
      <c r="AK901" s="10">
        <f t="shared" si="474"/>
        <v>16936311</v>
      </c>
      <c r="AL901" s="10"/>
      <c r="AM901" s="10">
        <f t="shared" si="474"/>
        <v>0</v>
      </c>
      <c r="AN901" s="10">
        <f t="shared" si="474"/>
        <v>0</v>
      </c>
      <c r="AO901" s="10">
        <f t="shared" si="474"/>
        <v>0</v>
      </c>
      <c r="AP901" s="10"/>
      <c r="AQ901" s="275"/>
      <c r="AR901" s="275"/>
      <c r="AS901" s="275"/>
      <c r="AT901" s="275"/>
      <c r="AU901" s="275"/>
    </row>
    <row r="902" spans="1:47" x14ac:dyDescent="0.25">
      <c r="A902" s="249">
        <v>31502</v>
      </c>
      <c r="B902" s="250" t="s">
        <v>1652</v>
      </c>
      <c r="C902" s="250"/>
      <c r="D902" s="156">
        <f>+D903+D909</f>
        <v>0</v>
      </c>
      <c r="E902" s="156">
        <f>+E903+E909</f>
        <v>4413410642.7999992</v>
      </c>
      <c r="F902" s="156">
        <f t="shared" ref="F902:G902" si="492">+F903+F909</f>
        <v>0</v>
      </c>
      <c r="G902" s="156">
        <f t="shared" si="492"/>
        <v>0</v>
      </c>
      <c r="H902" s="156">
        <f t="shared" si="481"/>
        <v>4413410642.7999992</v>
      </c>
      <c r="I902" s="156">
        <f t="shared" ref="I902:AO940" si="493">+I903+I909</f>
        <v>0</v>
      </c>
      <c r="J902" s="156">
        <f t="shared" si="493"/>
        <v>0</v>
      </c>
      <c r="K902" s="156">
        <f t="shared" si="482"/>
        <v>4413410642.7999992</v>
      </c>
      <c r="L902" s="156">
        <f t="shared" si="493"/>
        <v>0</v>
      </c>
      <c r="M902" s="156">
        <f t="shared" si="493"/>
        <v>0</v>
      </c>
      <c r="N902" s="156">
        <f t="shared" si="485"/>
        <v>0</v>
      </c>
      <c r="O902" s="156">
        <f t="shared" si="493"/>
        <v>0</v>
      </c>
      <c r="P902" s="156">
        <f t="shared" si="493"/>
        <v>0</v>
      </c>
      <c r="Q902" s="156">
        <f t="shared" si="493"/>
        <v>0</v>
      </c>
      <c r="R902" s="156">
        <f t="shared" si="483"/>
        <v>4413410642.7999992</v>
      </c>
      <c r="S902" s="156">
        <f t="shared" si="493"/>
        <v>0</v>
      </c>
      <c r="T902" s="156">
        <f t="shared" si="493"/>
        <v>0</v>
      </c>
      <c r="U902" s="246">
        <v>3130410901</v>
      </c>
      <c r="V902" s="276" t="s">
        <v>1615</v>
      </c>
      <c r="W902" s="278">
        <v>0</v>
      </c>
      <c r="X902" s="278">
        <v>16936311</v>
      </c>
      <c r="Y902" s="278">
        <v>0</v>
      </c>
      <c r="Z902" s="278">
        <v>0</v>
      </c>
      <c r="AA902" s="278">
        <v>16936311</v>
      </c>
      <c r="AB902" s="278">
        <v>0</v>
      </c>
      <c r="AC902" s="278">
        <v>0</v>
      </c>
      <c r="AD902" s="278">
        <v>16936311</v>
      </c>
      <c r="AE902" s="278">
        <v>0</v>
      </c>
      <c r="AF902" s="278">
        <v>0</v>
      </c>
      <c r="AG902" s="278">
        <v>0</v>
      </c>
      <c r="AH902" s="278">
        <v>0</v>
      </c>
      <c r="AI902" s="278">
        <v>0</v>
      </c>
      <c r="AJ902" s="278">
        <v>0</v>
      </c>
      <c r="AK902" s="278">
        <v>16936311</v>
      </c>
      <c r="AL902" s="278"/>
      <c r="AM902" s="145"/>
      <c r="AN902" s="145"/>
      <c r="AO902" s="145"/>
      <c r="AP902" s="145"/>
      <c r="AQ902" s="275"/>
      <c r="AR902" s="275"/>
      <c r="AS902" s="275"/>
      <c r="AT902" s="275"/>
      <c r="AU902" s="275"/>
    </row>
    <row r="903" spans="1:47" x14ac:dyDescent="0.25">
      <c r="A903" s="249">
        <v>315021</v>
      </c>
      <c r="B903" s="250" t="s">
        <v>1653</v>
      </c>
      <c r="C903" s="250"/>
      <c r="D903" s="156">
        <f>+D904</f>
        <v>0</v>
      </c>
      <c r="E903" s="156">
        <f>+E904+E907</f>
        <v>2966731880.6999998</v>
      </c>
      <c r="F903" s="156">
        <f t="shared" ref="F903:G903" si="494">+F904+F907</f>
        <v>0</v>
      </c>
      <c r="G903" s="156">
        <f t="shared" si="494"/>
        <v>0</v>
      </c>
      <c r="H903" s="156">
        <f t="shared" si="481"/>
        <v>2966731880.6999998</v>
      </c>
      <c r="I903" s="156">
        <f t="shared" ref="I903:AO941" si="495">+I904</f>
        <v>0</v>
      </c>
      <c r="J903" s="156">
        <f t="shared" si="495"/>
        <v>0</v>
      </c>
      <c r="K903" s="156">
        <f t="shared" si="482"/>
        <v>2966731880.6999998</v>
      </c>
      <c r="L903" s="156">
        <f t="shared" si="495"/>
        <v>0</v>
      </c>
      <c r="M903" s="156">
        <f t="shared" si="495"/>
        <v>0</v>
      </c>
      <c r="N903" s="156">
        <f t="shared" si="485"/>
        <v>0</v>
      </c>
      <c r="O903" s="156">
        <f t="shared" si="495"/>
        <v>0</v>
      </c>
      <c r="P903" s="156">
        <f t="shared" si="495"/>
        <v>0</v>
      </c>
      <c r="Q903" s="156">
        <f t="shared" si="495"/>
        <v>0</v>
      </c>
      <c r="R903" s="156">
        <f t="shared" si="483"/>
        <v>2966731880.6999998</v>
      </c>
      <c r="S903" s="156">
        <f t="shared" si="495"/>
        <v>0</v>
      </c>
      <c r="T903" s="156">
        <f t="shared" si="495"/>
        <v>0</v>
      </c>
      <c r="U903" s="246">
        <v>3130410902</v>
      </c>
      <c r="V903" s="276" t="s">
        <v>1616</v>
      </c>
      <c r="W903" s="278">
        <v>0</v>
      </c>
      <c r="X903" s="10">
        <f t="shared" si="475"/>
        <v>28014212</v>
      </c>
      <c r="Y903" s="10">
        <f t="shared" si="475"/>
        <v>0</v>
      </c>
      <c r="Z903" s="10">
        <f t="shared" si="475"/>
        <v>0</v>
      </c>
      <c r="AA903" s="10">
        <f t="shared" si="475"/>
        <v>28014212</v>
      </c>
      <c r="AB903" s="10">
        <f t="shared" si="475"/>
        <v>0</v>
      </c>
      <c r="AC903" s="10">
        <f t="shared" si="475"/>
        <v>0</v>
      </c>
      <c r="AD903" s="10">
        <f t="shared" si="475"/>
        <v>28014212</v>
      </c>
      <c r="AE903" s="10">
        <f t="shared" si="475"/>
        <v>0</v>
      </c>
      <c r="AF903" s="10">
        <f t="shared" si="475"/>
        <v>0</v>
      </c>
      <c r="AG903" s="10">
        <f t="shared" si="475"/>
        <v>0</v>
      </c>
      <c r="AH903" s="10">
        <f t="shared" si="475"/>
        <v>0</v>
      </c>
      <c r="AI903" s="10">
        <f t="shared" si="475"/>
        <v>0</v>
      </c>
      <c r="AJ903" s="10">
        <f t="shared" si="475"/>
        <v>0</v>
      </c>
      <c r="AK903" s="10">
        <f t="shared" si="475"/>
        <v>28014212</v>
      </c>
      <c r="AL903" s="10"/>
      <c r="AM903" s="10">
        <f t="shared" si="475"/>
        <v>0</v>
      </c>
      <c r="AN903" s="10">
        <f t="shared" si="475"/>
        <v>0</v>
      </c>
      <c r="AO903" s="10">
        <f t="shared" si="475"/>
        <v>0</v>
      </c>
      <c r="AP903" s="10"/>
      <c r="AQ903" s="275"/>
      <c r="AR903" s="275"/>
      <c r="AS903" s="275"/>
      <c r="AT903" s="275"/>
      <c r="AU903" s="275"/>
    </row>
    <row r="904" spans="1:47" x14ac:dyDescent="0.25">
      <c r="A904" s="14">
        <v>31502101</v>
      </c>
      <c r="B904" s="9" t="s">
        <v>750</v>
      </c>
      <c r="C904" s="340"/>
      <c r="D904" s="10">
        <f>+D905+D906</f>
        <v>0</v>
      </c>
      <c r="E904" s="10">
        <f t="shared" ref="E904:AO942" si="496">+E905+E906</f>
        <v>2477831880.6999998</v>
      </c>
      <c r="F904" s="10">
        <f t="shared" ref="F904" si="497">+F905+F906</f>
        <v>0</v>
      </c>
      <c r="G904" s="10">
        <f t="shared" ref="G904" si="498">+G905+G906</f>
        <v>0</v>
      </c>
      <c r="H904" s="10">
        <f t="shared" si="481"/>
        <v>2477831880.6999998</v>
      </c>
      <c r="I904" s="10">
        <f t="shared" si="496"/>
        <v>0</v>
      </c>
      <c r="J904" s="10">
        <f t="shared" si="496"/>
        <v>0</v>
      </c>
      <c r="K904" s="10">
        <f t="shared" si="482"/>
        <v>2477831880.6999998</v>
      </c>
      <c r="L904" s="10">
        <f t="shared" si="496"/>
        <v>0</v>
      </c>
      <c r="M904" s="10">
        <f t="shared" si="496"/>
        <v>0</v>
      </c>
      <c r="N904" s="10">
        <f t="shared" si="485"/>
        <v>0</v>
      </c>
      <c r="O904" s="10">
        <f t="shared" si="496"/>
        <v>0</v>
      </c>
      <c r="P904" s="10">
        <f t="shared" si="496"/>
        <v>0</v>
      </c>
      <c r="Q904" s="10">
        <f t="shared" si="496"/>
        <v>0</v>
      </c>
      <c r="R904" s="10">
        <f t="shared" si="483"/>
        <v>2477831880.6999998</v>
      </c>
      <c r="S904" s="10">
        <f t="shared" si="496"/>
        <v>0</v>
      </c>
      <c r="T904" s="10">
        <f t="shared" si="496"/>
        <v>0</v>
      </c>
      <c r="U904" s="246">
        <v>3130410903</v>
      </c>
      <c r="V904" s="276" t="s">
        <v>1617</v>
      </c>
      <c r="W904" s="278">
        <v>0</v>
      </c>
      <c r="X904" s="278">
        <v>5014212</v>
      </c>
      <c r="Y904" s="278">
        <v>0</v>
      </c>
      <c r="Z904" s="278">
        <v>0</v>
      </c>
      <c r="AA904" s="278">
        <v>5014212</v>
      </c>
      <c r="AB904" s="278">
        <v>0</v>
      </c>
      <c r="AC904" s="278">
        <v>0</v>
      </c>
      <c r="AD904" s="278">
        <v>5014212</v>
      </c>
      <c r="AE904" s="278">
        <v>0</v>
      </c>
      <c r="AF904" s="278">
        <v>0</v>
      </c>
      <c r="AG904" s="278">
        <v>0</v>
      </c>
      <c r="AH904" s="278">
        <v>0</v>
      </c>
      <c r="AI904" s="278">
        <v>0</v>
      </c>
      <c r="AJ904" s="278">
        <v>0</v>
      </c>
      <c r="AK904" s="278">
        <v>5014212</v>
      </c>
      <c r="AL904" s="278"/>
      <c r="AM904" s="145"/>
      <c r="AN904" s="145"/>
      <c r="AO904" s="145"/>
      <c r="AP904" s="145"/>
      <c r="AQ904" s="275"/>
      <c r="AR904" s="275"/>
      <c r="AS904" s="275"/>
      <c r="AT904" s="275"/>
      <c r="AU904" s="275"/>
    </row>
    <row r="905" spans="1:47" x14ac:dyDescent="0.25">
      <c r="A905" s="183">
        <v>3150210101</v>
      </c>
      <c r="B905" s="184" t="s">
        <v>751</v>
      </c>
      <c r="C905" s="184"/>
      <c r="D905" s="145"/>
      <c r="E905" s="145">
        <v>2456478047</v>
      </c>
      <c r="F905" s="145"/>
      <c r="G905" s="145"/>
      <c r="H905" s="144">
        <f t="shared" si="481"/>
        <v>2456478047</v>
      </c>
      <c r="I905" s="145">
        <v>0</v>
      </c>
      <c r="J905" s="145">
        <v>0</v>
      </c>
      <c r="K905" s="145">
        <f t="shared" si="482"/>
        <v>2456478047</v>
      </c>
      <c r="L905" s="145">
        <v>0</v>
      </c>
      <c r="M905" s="145">
        <v>0</v>
      </c>
      <c r="N905" s="145">
        <f t="shared" si="485"/>
        <v>0</v>
      </c>
      <c r="O905" s="182">
        <v>0</v>
      </c>
      <c r="P905" s="145">
        <v>0</v>
      </c>
      <c r="Q905" s="145">
        <f t="shared" si="488"/>
        <v>0</v>
      </c>
      <c r="R905" s="145">
        <f t="shared" si="483"/>
        <v>2456478047</v>
      </c>
      <c r="S905" s="145">
        <f t="shared" si="489"/>
        <v>0</v>
      </c>
      <c r="T905" s="275"/>
      <c r="U905" s="389">
        <f t="shared" si="474"/>
        <v>3130411002</v>
      </c>
      <c r="V905" s="10" t="str">
        <f t="shared" si="474"/>
        <v>TIENDAS UNIVERSITARIAS-PROUNAL</v>
      </c>
      <c r="W905" s="10">
        <f t="shared" si="474"/>
        <v>0</v>
      </c>
      <c r="X905" s="278">
        <v>3000000</v>
      </c>
      <c r="Y905" s="278">
        <v>0</v>
      </c>
      <c r="Z905" s="278">
        <v>0</v>
      </c>
      <c r="AA905" s="278">
        <v>3000000</v>
      </c>
      <c r="AB905" s="278">
        <v>0</v>
      </c>
      <c r="AC905" s="278">
        <v>0</v>
      </c>
      <c r="AD905" s="278">
        <v>3000000</v>
      </c>
      <c r="AE905" s="278">
        <v>0</v>
      </c>
      <c r="AF905" s="278">
        <v>0</v>
      </c>
      <c r="AG905" s="278">
        <v>0</v>
      </c>
      <c r="AH905" s="278">
        <v>0</v>
      </c>
      <c r="AI905" s="278">
        <v>0</v>
      </c>
      <c r="AJ905" s="278">
        <v>0</v>
      </c>
      <c r="AK905" s="278">
        <v>3000000</v>
      </c>
      <c r="AL905" s="278"/>
      <c r="AM905" s="145"/>
      <c r="AN905" s="145"/>
      <c r="AO905" s="145"/>
      <c r="AP905" s="145"/>
      <c r="AQ905" s="275"/>
      <c r="AR905" s="275"/>
      <c r="AS905" s="275"/>
      <c r="AT905" s="275"/>
      <c r="AU905" s="275"/>
    </row>
    <row r="906" spans="1:47" x14ac:dyDescent="0.25">
      <c r="A906" s="183">
        <v>3150210103</v>
      </c>
      <c r="B906" s="184" t="s">
        <v>753</v>
      </c>
      <c r="C906" s="184"/>
      <c r="D906" s="145"/>
      <c r="E906" s="145">
        <v>21353833.699999999</v>
      </c>
      <c r="F906" s="145"/>
      <c r="G906" s="145"/>
      <c r="H906" s="144">
        <f t="shared" si="481"/>
        <v>21353833.699999999</v>
      </c>
      <c r="I906" s="145">
        <v>0</v>
      </c>
      <c r="J906" s="145">
        <v>0</v>
      </c>
      <c r="K906" s="145">
        <f t="shared" si="482"/>
        <v>21353833.699999999</v>
      </c>
      <c r="L906" s="145">
        <v>0</v>
      </c>
      <c r="M906" s="145">
        <v>0</v>
      </c>
      <c r="N906" s="145">
        <f t="shared" si="485"/>
        <v>0</v>
      </c>
      <c r="O906" s="182">
        <v>0</v>
      </c>
      <c r="P906" s="145">
        <v>0</v>
      </c>
      <c r="Q906" s="145">
        <f t="shared" si="488"/>
        <v>0</v>
      </c>
      <c r="R906" s="145">
        <f t="shared" si="483"/>
        <v>21353833.699999999</v>
      </c>
      <c r="S906" s="145">
        <f t="shared" si="489"/>
        <v>0</v>
      </c>
      <c r="T906" s="275"/>
      <c r="U906" s="246">
        <v>3130411002</v>
      </c>
      <c r="V906" s="276" t="s">
        <v>1619</v>
      </c>
      <c r="W906" s="278">
        <v>0</v>
      </c>
      <c r="X906" s="278">
        <v>20000000</v>
      </c>
      <c r="Y906" s="278">
        <v>0</v>
      </c>
      <c r="Z906" s="278">
        <v>0</v>
      </c>
      <c r="AA906" s="278">
        <v>20000000</v>
      </c>
      <c r="AB906" s="278">
        <v>0</v>
      </c>
      <c r="AC906" s="278">
        <v>0</v>
      </c>
      <c r="AD906" s="278">
        <v>20000000</v>
      </c>
      <c r="AE906" s="278">
        <v>0</v>
      </c>
      <c r="AF906" s="278">
        <v>0</v>
      </c>
      <c r="AG906" s="278">
        <v>0</v>
      </c>
      <c r="AH906" s="278">
        <v>0</v>
      </c>
      <c r="AI906" s="278">
        <v>0</v>
      </c>
      <c r="AJ906" s="278">
        <v>0</v>
      </c>
      <c r="AK906" s="278">
        <v>20000000</v>
      </c>
      <c r="AL906" s="278"/>
      <c r="AM906" s="145"/>
      <c r="AN906" s="145"/>
      <c r="AO906" s="145"/>
      <c r="AP906" s="145"/>
      <c r="AQ906" s="275"/>
      <c r="AR906" s="275"/>
      <c r="AS906" s="275"/>
      <c r="AT906" s="275"/>
      <c r="AU906" s="275"/>
    </row>
    <row r="907" spans="1:47" x14ac:dyDescent="0.25">
      <c r="A907" s="14">
        <v>31502102</v>
      </c>
      <c r="B907" s="9" t="s">
        <v>762</v>
      </c>
      <c r="C907" s="340"/>
      <c r="D907" s="10">
        <f>+D908</f>
        <v>0</v>
      </c>
      <c r="E907" s="10">
        <f t="shared" ref="E907:AO945" si="499">+E908</f>
        <v>488900000</v>
      </c>
      <c r="F907" s="10">
        <f t="shared" si="499"/>
        <v>0</v>
      </c>
      <c r="G907" s="10">
        <f t="shared" si="499"/>
        <v>0</v>
      </c>
      <c r="H907" s="10">
        <f t="shared" si="481"/>
        <v>488900000</v>
      </c>
      <c r="I907" s="10">
        <f t="shared" si="499"/>
        <v>0</v>
      </c>
      <c r="J907" s="10">
        <f t="shared" si="499"/>
        <v>0</v>
      </c>
      <c r="K907" s="10">
        <f t="shared" si="482"/>
        <v>488900000</v>
      </c>
      <c r="L907" s="10">
        <f t="shared" si="499"/>
        <v>0</v>
      </c>
      <c r="M907" s="10">
        <f t="shared" si="499"/>
        <v>0</v>
      </c>
      <c r="N907" s="10">
        <f t="shared" si="485"/>
        <v>0</v>
      </c>
      <c r="O907" s="10">
        <f t="shared" si="499"/>
        <v>0</v>
      </c>
      <c r="P907" s="10">
        <f t="shared" si="499"/>
        <v>0</v>
      </c>
      <c r="Q907" s="10">
        <f t="shared" si="499"/>
        <v>0</v>
      </c>
      <c r="R907" s="10">
        <f t="shared" si="483"/>
        <v>488900000</v>
      </c>
      <c r="S907" s="10">
        <f t="shared" si="499"/>
        <v>0</v>
      </c>
      <c r="T907" s="10">
        <f t="shared" si="499"/>
        <v>0</v>
      </c>
      <c r="U907" s="389">
        <f t="shared" si="475"/>
        <v>9391233606</v>
      </c>
      <c r="V907" s="10" t="e">
        <f t="shared" si="475"/>
        <v>#VALUE!</v>
      </c>
      <c r="W907" s="10">
        <f t="shared" si="475"/>
        <v>0</v>
      </c>
      <c r="X907" s="10">
        <f t="shared" si="476"/>
        <v>129537500</v>
      </c>
      <c r="Y907" s="10">
        <f t="shared" si="476"/>
        <v>0</v>
      </c>
      <c r="Z907" s="10">
        <f t="shared" si="476"/>
        <v>0</v>
      </c>
      <c r="AA907" s="10">
        <f t="shared" si="476"/>
        <v>129537500</v>
      </c>
      <c r="AB907" s="10">
        <f t="shared" si="476"/>
        <v>0</v>
      </c>
      <c r="AC907" s="10">
        <f t="shared" si="476"/>
        <v>0</v>
      </c>
      <c r="AD907" s="10">
        <f t="shared" si="476"/>
        <v>129537500</v>
      </c>
      <c r="AE907" s="10">
        <f t="shared" si="476"/>
        <v>0</v>
      </c>
      <c r="AF907" s="10">
        <f t="shared" si="476"/>
        <v>0</v>
      </c>
      <c r="AG907" s="10">
        <f t="shared" si="476"/>
        <v>0</v>
      </c>
      <c r="AH907" s="10">
        <f t="shared" si="476"/>
        <v>0</v>
      </c>
      <c r="AI907" s="10">
        <f t="shared" si="476"/>
        <v>0</v>
      </c>
      <c r="AJ907" s="10">
        <f t="shared" si="476"/>
        <v>0</v>
      </c>
      <c r="AK907" s="10">
        <f t="shared" si="476"/>
        <v>129537500</v>
      </c>
      <c r="AL907" s="10"/>
      <c r="AM907" s="10">
        <f t="shared" si="476"/>
        <v>0</v>
      </c>
      <c r="AN907" s="10">
        <f t="shared" si="476"/>
        <v>0</v>
      </c>
      <c r="AO907" s="10">
        <f t="shared" si="476"/>
        <v>0</v>
      </c>
      <c r="AP907" s="10"/>
      <c r="AQ907" s="275"/>
      <c r="AR907" s="275"/>
      <c r="AS907" s="275"/>
      <c r="AT907" s="275"/>
      <c r="AU907" s="275"/>
    </row>
    <row r="908" spans="1:47" x14ac:dyDescent="0.25">
      <c r="A908" s="183">
        <v>3150210204</v>
      </c>
      <c r="B908" s="184" t="s">
        <v>762</v>
      </c>
      <c r="C908" s="184"/>
      <c r="D908" s="145"/>
      <c r="E908" s="145">
        <v>488900000</v>
      </c>
      <c r="F908" s="145"/>
      <c r="G908" s="145"/>
      <c r="H908" s="144">
        <f t="shared" si="481"/>
        <v>488900000</v>
      </c>
      <c r="I908" s="145">
        <v>0</v>
      </c>
      <c r="J908" s="145">
        <v>0</v>
      </c>
      <c r="K908" s="145">
        <f t="shared" si="482"/>
        <v>488900000</v>
      </c>
      <c r="L908" s="145">
        <v>0</v>
      </c>
      <c r="M908" s="145">
        <v>0</v>
      </c>
      <c r="N908" s="145">
        <f t="shared" si="485"/>
        <v>0</v>
      </c>
      <c r="O908" s="182">
        <v>0</v>
      </c>
      <c r="P908" s="145">
        <v>0</v>
      </c>
      <c r="Q908" s="145">
        <f t="shared" si="488"/>
        <v>0</v>
      </c>
      <c r="R908" s="145">
        <f t="shared" si="483"/>
        <v>488900000</v>
      </c>
      <c r="S908" s="145">
        <f t="shared" si="489"/>
        <v>0</v>
      </c>
      <c r="T908" s="275"/>
      <c r="U908" s="246">
        <v>3130411201</v>
      </c>
      <c r="V908" s="276" t="s">
        <v>1621</v>
      </c>
      <c r="W908" s="278">
        <v>0</v>
      </c>
      <c r="X908" s="278">
        <v>20000000</v>
      </c>
      <c r="Y908" s="278">
        <v>0</v>
      </c>
      <c r="Z908" s="278">
        <v>0</v>
      </c>
      <c r="AA908" s="278">
        <v>20000000</v>
      </c>
      <c r="AB908" s="278">
        <v>0</v>
      </c>
      <c r="AC908" s="278">
        <v>0</v>
      </c>
      <c r="AD908" s="278">
        <v>20000000</v>
      </c>
      <c r="AE908" s="278">
        <v>0</v>
      </c>
      <c r="AF908" s="278">
        <v>0</v>
      </c>
      <c r="AG908" s="278">
        <v>0</v>
      </c>
      <c r="AH908" s="278">
        <v>0</v>
      </c>
      <c r="AI908" s="278">
        <v>0</v>
      </c>
      <c r="AJ908" s="278">
        <v>0</v>
      </c>
      <c r="AK908" s="278">
        <v>20000000</v>
      </c>
      <c r="AL908" s="278"/>
      <c r="AM908" s="145"/>
      <c r="AN908" s="145"/>
      <c r="AO908" s="145"/>
      <c r="AP908" s="145"/>
      <c r="AQ908" s="275"/>
      <c r="AR908" s="275"/>
      <c r="AS908" s="275"/>
      <c r="AT908" s="275"/>
      <c r="AU908" s="275"/>
    </row>
    <row r="909" spans="1:47" x14ac:dyDescent="0.25">
      <c r="A909" s="249">
        <v>315022</v>
      </c>
      <c r="B909" s="250" t="s">
        <v>1654</v>
      </c>
      <c r="C909" s="250"/>
      <c r="D909" s="156">
        <f>+D910</f>
        <v>0</v>
      </c>
      <c r="E909" s="156">
        <f>+E910+E913</f>
        <v>1446678762.0999999</v>
      </c>
      <c r="F909" s="156">
        <f t="shared" ref="F909:G909" si="500">+F910+F913</f>
        <v>0</v>
      </c>
      <c r="G909" s="156">
        <f t="shared" si="500"/>
        <v>0</v>
      </c>
      <c r="H909" s="156">
        <f t="shared" si="481"/>
        <v>1446678762.0999999</v>
      </c>
      <c r="I909" s="156">
        <f t="shared" ref="I909:AO947" si="501">+I910</f>
        <v>0</v>
      </c>
      <c r="J909" s="156">
        <f t="shared" si="501"/>
        <v>0</v>
      </c>
      <c r="K909" s="156">
        <f t="shared" si="482"/>
        <v>1446678762.0999999</v>
      </c>
      <c r="L909" s="156">
        <f t="shared" si="501"/>
        <v>0</v>
      </c>
      <c r="M909" s="156">
        <f t="shared" si="501"/>
        <v>0</v>
      </c>
      <c r="N909" s="156">
        <f t="shared" si="485"/>
        <v>0</v>
      </c>
      <c r="O909" s="156">
        <f t="shared" si="501"/>
        <v>0</v>
      </c>
      <c r="P909" s="156">
        <f t="shared" si="501"/>
        <v>0</v>
      </c>
      <c r="Q909" s="156">
        <f t="shared" si="501"/>
        <v>0</v>
      </c>
      <c r="R909" s="156">
        <f t="shared" si="483"/>
        <v>1446678762.0999999</v>
      </c>
      <c r="S909" s="156">
        <f t="shared" si="501"/>
        <v>0</v>
      </c>
      <c r="T909" s="156">
        <f t="shared" si="501"/>
        <v>0</v>
      </c>
      <c r="U909" s="246">
        <v>3130411202</v>
      </c>
      <c r="V909" s="276" t="s">
        <v>1622</v>
      </c>
      <c r="W909" s="278">
        <v>0</v>
      </c>
      <c r="X909" s="278">
        <v>25000000</v>
      </c>
      <c r="Y909" s="278">
        <v>0</v>
      </c>
      <c r="Z909" s="278">
        <v>0</v>
      </c>
      <c r="AA909" s="278">
        <v>25000000</v>
      </c>
      <c r="AB909" s="278">
        <v>0</v>
      </c>
      <c r="AC909" s="278">
        <v>0</v>
      </c>
      <c r="AD909" s="278">
        <v>25000000</v>
      </c>
      <c r="AE909" s="278">
        <v>0</v>
      </c>
      <c r="AF909" s="278">
        <v>0</v>
      </c>
      <c r="AG909" s="278">
        <v>0</v>
      </c>
      <c r="AH909" s="278">
        <v>0</v>
      </c>
      <c r="AI909" s="278">
        <v>0</v>
      </c>
      <c r="AJ909" s="278">
        <v>0</v>
      </c>
      <c r="AK909" s="278">
        <v>25000000</v>
      </c>
      <c r="AL909" s="278"/>
      <c r="AM909" s="145"/>
      <c r="AN909" s="145"/>
      <c r="AO909" s="145"/>
      <c r="AP909" s="145"/>
      <c r="AQ909" s="275"/>
      <c r="AR909" s="275"/>
      <c r="AS909" s="275"/>
      <c r="AT909" s="275"/>
      <c r="AU909" s="275"/>
    </row>
    <row r="910" spans="1:47" x14ac:dyDescent="0.25">
      <c r="A910" s="14">
        <v>31502201</v>
      </c>
      <c r="B910" s="9" t="s">
        <v>754</v>
      </c>
      <c r="C910" s="340"/>
      <c r="D910" s="10">
        <f>+D911+D912</f>
        <v>0</v>
      </c>
      <c r="E910" s="10">
        <f t="shared" ref="E910:AO948" si="502">+E911+E912</f>
        <v>713318762.10000002</v>
      </c>
      <c r="F910" s="10">
        <f t="shared" ref="F910" si="503">+F911+F912</f>
        <v>0</v>
      </c>
      <c r="G910" s="10">
        <f t="shared" ref="G910" si="504">+G911+G912</f>
        <v>0</v>
      </c>
      <c r="H910" s="10">
        <f t="shared" si="481"/>
        <v>713318762.10000002</v>
      </c>
      <c r="I910" s="10">
        <f t="shared" si="502"/>
        <v>0</v>
      </c>
      <c r="J910" s="10">
        <f t="shared" si="502"/>
        <v>0</v>
      </c>
      <c r="K910" s="10">
        <f t="shared" si="482"/>
        <v>713318762.10000002</v>
      </c>
      <c r="L910" s="10">
        <f t="shared" si="502"/>
        <v>0</v>
      </c>
      <c r="M910" s="10">
        <f t="shared" si="502"/>
        <v>0</v>
      </c>
      <c r="N910" s="10">
        <f t="shared" si="485"/>
        <v>0</v>
      </c>
      <c r="O910" s="10">
        <f t="shared" si="502"/>
        <v>0</v>
      </c>
      <c r="P910" s="10">
        <f t="shared" si="502"/>
        <v>0</v>
      </c>
      <c r="Q910" s="10">
        <f t="shared" si="502"/>
        <v>0</v>
      </c>
      <c r="R910" s="10">
        <f t="shared" si="483"/>
        <v>713318762.10000002</v>
      </c>
      <c r="S910" s="10">
        <f t="shared" si="502"/>
        <v>0</v>
      </c>
      <c r="T910" s="10">
        <f t="shared" si="502"/>
        <v>0</v>
      </c>
      <c r="U910" s="246">
        <v>3130411203</v>
      </c>
      <c r="V910" s="276" t="s">
        <v>1623</v>
      </c>
      <c r="W910" s="278">
        <v>0</v>
      </c>
      <c r="X910" s="278">
        <v>84537500</v>
      </c>
      <c r="Y910" s="278">
        <v>0</v>
      </c>
      <c r="Z910" s="278">
        <v>0</v>
      </c>
      <c r="AA910" s="278">
        <v>84537500</v>
      </c>
      <c r="AB910" s="278">
        <v>0</v>
      </c>
      <c r="AC910" s="278">
        <v>0</v>
      </c>
      <c r="AD910" s="278">
        <v>84537500</v>
      </c>
      <c r="AE910" s="278">
        <v>0</v>
      </c>
      <c r="AF910" s="278">
        <v>0</v>
      </c>
      <c r="AG910" s="278">
        <v>0</v>
      </c>
      <c r="AH910" s="278">
        <v>0</v>
      </c>
      <c r="AI910" s="278">
        <v>0</v>
      </c>
      <c r="AJ910" s="278">
        <v>0</v>
      </c>
      <c r="AK910" s="278">
        <v>84537500</v>
      </c>
      <c r="AL910" s="278"/>
      <c r="AM910" s="145"/>
      <c r="AN910" s="145"/>
      <c r="AO910" s="145"/>
      <c r="AP910" s="145"/>
      <c r="AQ910" s="275"/>
      <c r="AR910" s="275"/>
      <c r="AS910" s="275"/>
      <c r="AT910" s="275"/>
      <c r="AU910" s="275"/>
    </row>
    <row r="911" spans="1:47" x14ac:dyDescent="0.25">
      <c r="A911" s="44">
        <v>3150220102</v>
      </c>
      <c r="B911" s="184" t="s">
        <v>755</v>
      </c>
      <c r="C911" s="184"/>
      <c r="D911" s="145"/>
      <c r="E911" s="145">
        <v>29584137.100000001</v>
      </c>
      <c r="F911" s="145"/>
      <c r="G911" s="145"/>
      <c r="H911" s="144">
        <f t="shared" si="481"/>
        <v>29584137.100000001</v>
      </c>
      <c r="I911" s="145">
        <v>0</v>
      </c>
      <c r="J911" s="145">
        <v>0</v>
      </c>
      <c r="K911" s="145">
        <f t="shared" si="482"/>
        <v>29584137.100000001</v>
      </c>
      <c r="L911" s="145">
        <v>0</v>
      </c>
      <c r="M911" s="145">
        <v>0</v>
      </c>
      <c r="N911" s="145">
        <f t="shared" si="485"/>
        <v>0</v>
      </c>
      <c r="O911" s="182">
        <v>0</v>
      </c>
      <c r="P911" s="145">
        <v>0</v>
      </c>
      <c r="Q911" s="145">
        <f t="shared" si="488"/>
        <v>0</v>
      </c>
      <c r="R911" s="145">
        <f t="shared" si="483"/>
        <v>29584137.100000001</v>
      </c>
      <c r="S911" s="145">
        <f t="shared" si="489"/>
        <v>0</v>
      </c>
      <c r="T911" s="275"/>
      <c r="U911" s="389">
        <f t="shared" si="476"/>
        <v>9391233906</v>
      </c>
      <c r="V911" s="10" t="e">
        <f t="shared" si="476"/>
        <v>#VALUE!</v>
      </c>
      <c r="W911" s="10">
        <f t="shared" si="476"/>
        <v>0</v>
      </c>
      <c r="X911" s="10">
        <f t="shared" si="477"/>
        <v>139575779</v>
      </c>
      <c r="Y911" s="10">
        <f t="shared" si="477"/>
        <v>0</v>
      </c>
      <c r="Z911" s="10">
        <f t="shared" si="477"/>
        <v>0</v>
      </c>
      <c r="AA911" s="10">
        <f t="shared" si="477"/>
        <v>139575779</v>
      </c>
      <c r="AB911" s="10">
        <f t="shared" si="477"/>
        <v>99084</v>
      </c>
      <c r="AC911" s="10">
        <f t="shared" si="477"/>
        <v>99084</v>
      </c>
      <c r="AD911" s="10">
        <f t="shared" si="477"/>
        <v>139476695</v>
      </c>
      <c r="AE911" s="10">
        <f t="shared" si="477"/>
        <v>99084</v>
      </c>
      <c r="AF911" s="10">
        <f t="shared" si="477"/>
        <v>99084</v>
      </c>
      <c r="AG911" s="10">
        <f t="shared" si="477"/>
        <v>0</v>
      </c>
      <c r="AH911" s="10">
        <f t="shared" si="477"/>
        <v>1386684</v>
      </c>
      <c r="AI911" s="10">
        <f t="shared" si="477"/>
        <v>1386684</v>
      </c>
      <c r="AJ911" s="10">
        <f t="shared" si="477"/>
        <v>1287600</v>
      </c>
      <c r="AK911" s="10">
        <f t="shared" si="477"/>
        <v>138189095</v>
      </c>
      <c r="AL911" s="10"/>
      <c r="AM911" s="10">
        <f t="shared" si="477"/>
        <v>0</v>
      </c>
      <c r="AN911" s="10">
        <f t="shared" si="477"/>
        <v>0</v>
      </c>
      <c r="AO911" s="10">
        <f t="shared" si="477"/>
        <v>0</v>
      </c>
      <c r="AP911" s="10"/>
      <c r="AQ911" s="275"/>
      <c r="AR911" s="275"/>
      <c r="AS911" s="275"/>
      <c r="AT911" s="275"/>
      <c r="AU911" s="275"/>
    </row>
    <row r="912" spans="1:47" x14ac:dyDescent="0.25">
      <c r="A912" s="183">
        <v>3150220103</v>
      </c>
      <c r="B912" s="184" t="s">
        <v>756</v>
      </c>
      <c r="C912" s="184"/>
      <c r="D912" s="145"/>
      <c r="E912" s="145">
        <v>683734625</v>
      </c>
      <c r="F912" s="145"/>
      <c r="G912" s="145"/>
      <c r="H912" s="144">
        <f t="shared" si="481"/>
        <v>683734625</v>
      </c>
      <c r="I912" s="145">
        <v>0</v>
      </c>
      <c r="J912" s="145">
        <v>0</v>
      </c>
      <c r="K912" s="145">
        <f t="shared" si="482"/>
        <v>683734625</v>
      </c>
      <c r="L912" s="145">
        <v>0</v>
      </c>
      <c r="M912" s="145">
        <v>0</v>
      </c>
      <c r="N912" s="145">
        <f t="shared" si="485"/>
        <v>0</v>
      </c>
      <c r="O912" s="182">
        <v>0</v>
      </c>
      <c r="P912" s="145">
        <v>0</v>
      </c>
      <c r="Q912" s="145">
        <f t="shared" si="488"/>
        <v>0</v>
      </c>
      <c r="R912" s="145">
        <f t="shared" si="483"/>
        <v>683734625</v>
      </c>
      <c r="S912" s="145">
        <f t="shared" si="489"/>
        <v>0</v>
      </c>
      <c r="T912" s="275"/>
      <c r="U912" s="246">
        <v>3130411301</v>
      </c>
      <c r="V912" s="276" t="s">
        <v>1625</v>
      </c>
      <c r="W912" s="278">
        <v>0</v>
      </c>
      <c r="X912" s="278">
        <v>15000000</v>
      </c>
      <c r="Y912" s="278">
        <v>0</v>
      </c>
      <c r="Z912" s="278">
        <v>0</v>
      </c>
      <c r="AA912" s="278">
        <v>15000000</v>
      </c>
      <c r="AB912" s="278">
        <v>0</v>
      </c>
      <c r="AC912" s="278">
        <v>0</v>
      </c>
      <c r="AD912" s="278">
        <v>15000000</v>
      </c>
      <c r="AE912" s="278">
        <v>0</v>
      </c>
      <c r="AF912" s="278">
        <v>0</v>
      </c>
      <c r="AG912" s="278">
        <v>0</v>
      </c>
      <c r="AH912" s="278">
        <v>0</v>
      </c>
      <c r="AI912" s="278">
        <v>0</v>
      </c>
      <c r="AJ912" s="278">
        <v>0</v>
      </c>
      <c r="AK912" s="278">
        <v>15000000</v>
      </c>
      <c r="AL912" s="278"/>
      <c r="AM912" s="145"/>
      <c r="AN912" s="145"/>
      <c r="AO912" s="145"/>
      <c r="AP912" s="145"/>
      <c r="AQ912" s="275"/>
      <c r="AR912" s="275"/>
      <c r="AS912" s="275"/>
      <c r="AT912" s="275"/>
      <c r="AU912" s="275"/>
    </row>
    <row r="913" spans="1:47" x14ac:dyDescent="0.25">
      <c r="A913" s="14">
        <v>31502202</v>
      </c>
      <c r="B913" s="9" t="s">
        <v>1655</v>
      </c>
      <c r="C913" s="340"/>
      <c r="D913" s="10">
        <f>+D914+D915</f>
        <v>0</v>
      </c>
      <c r="E913" s="10">
        <f t="shared" ref="E913:AO951" si="505">+E914+E915</f>
        <v>733360000</v>
      </c>
      <c r="F913" s="10">
        <f t="shared" si="505"/>
        <v>0</v>
      </c>
      <c r="G913" s="10">
        <f t="shared" si="505"/>
        <v>0</v>
      </c>
      <c r="H913" s="283">
        <f t="shared" si="481"/>
        <v>733360000</v>
      </c>
      <c r="I913" s="283">
        <f t="shared" si="505"/>
        <v>0</v>
      </c>
      <c r="J913" s="10">
        <f t="shared" si="505"/>
        <v>0</v>
      </c>
      <c r="K913" s="10">
        <f t="shared" si="482"/>
        <v>733360000</v>
      </c>
      <c r="L913" s="10">
        <f t="shared" si="505"/>
        <v>0</v>
      </c>
      <c r="M913" s="10">
        <f t="shared" si="505"/>
        <v>0</v>
      </c>
      <c r="N913" s="10">
        <f t="shared" si="485"/>
        <v>0</v>
      </c>
      <c r="O913" s="10">
        <f t="shared" si="505"/>
        <v>450510000</v>
      </c>
      <c r="P913" s="10">
        <f t="shared" si="505"/>
        <v>450510000</v>
      </c>
      <c r="Q913" s="10">
        <f t="shared" si="505"/>
        <v>450510000</v>
      </c>
      <c r="R913" s="10">
        <f t="shared" si="483"/>
        <v>282850000</v>
      </c>
      <c r="S913" s="10">
        <f t="shared" si="505"/>
        <v>0</v>
      </c>
      <c r="T913" s="10">
        <f t="shared" si="505"/>
        <v>0</v>
      </c>
      <c r="U913" s="246">
        <v>3130411302</v>
      </c>
      <c r="V913" s="276" t="s">
        <v>1626</v>
      </c>
      <c r="W913" s="278">
        <v>0</v>
      </c>
      <c r="X913" s="278">
        <v>10000000</v>
      </c>
      <c r="Y913" s="278">
        <v>0</v>
      </c>
      <c r="Z913" s="278">
        <v>0</v>
      </c>
      <c r="AA913" s="278">
        <v>10000000</v>
      </c>
      <c r="AB913" s="278">
        <v>0</v>
      </c>
      <c r="AC913" s="278">
        <v>0</v>
      </c>
      <c r="AD913" s="278">
        <v>10000000</v>
      </c>
      <c r="AE913" s="278">
        <v>0</v>
      </c>
      <c r="AF913" s="278">
        <v>0</v>
      </c>
      <c r="AG913" s="278">
        <v>0</v>
      </c>
      <c r="AH913" s="278">
        <v>0</v>
      </c>
      <c r="AI913" s="278">
        <v>0</v>
      </c>
      <c r="AJ913" s="278">
        <v>0</v>
      </c>
      <c r="AK913" s="278">
        <v>10000000</v>
      </c>
      <c r="AL913" s="278"/>
      <c r="AM913" s="145"/>
      <c r="AN913" s="145"/>
      <c r="AO913" s="145"/>
      <c r="AP913" s="145"/>
      <c r="AQ913" s="275"/>
      <c r="AR913" s="275"/>
      <c r="AS913" s="275"/>
      <c r="AT913" s="275"/>
      <c r="AU913" s="275"/>
    </row>
    <row r="914" spans="1:47" x14ac:dyDescent="0.25">
      <c r="A914" s="183">
        <v>3150220201</v>
      </c>
      <c r="B914" s="184" t="s">
        <v>1656</v>
      </c>
      <c r="C914" s="184"/>
      <c r="D914" s="145"/>
      <c r="E914" s="145">
        <v>250000000</v>
      </c>
      <c r="F914" s="145"/>
      <c r="G914" s="145"/>
      <c r="H914" s="145">
        <f t="shared" si="481"/>
        <v>250000000</v>
      </c>
      <c r="I914" s="145">
        <v>0</v>
      </c>
      <c r="J914" s="145">
        <v>0</v>
      </c>
      <c r="K914" s="145">
        <f t="shared" si="482"/>
        <v>250000000</v>
      </c>
      <c r="L914" s="145">
        <v>0</v>
      </c>
      <c r="M914" s="145">
        <v>0</v>
      </c>
      <c r="N914" s="145">
        <f t="shared" si="485"/>
        <v>0</v>
      </c>
      <c r="O914" s="182">
        <v>0</v>
      </c>
      <c r="P914" s="145">
        <v>0</v>
      </c>
      <c r="Q914" s="145">
        <f t="shared" si="488"/>
        <v>0</v>
      </c>
      <c r="R914" s="145">
        <f t="shared" si="483"/>
        <v>250000000</v>
      </c>
      <c r="S914" s="145">
        <f t="shared" si="489"/>
        <v>0</v>
      </c>
      <c r="T914" s="275"/>
      <c r="U914" s="246">
        <v>3130411303</v>
      </c>
      <c r="V914" s="276" t="s">
        <v>1627</v>
      </c>
      <c r="W914" s="278">
        <v>0</v>
      </c>
      <c r="X914" s="278">
        <v>114575779</v>
      </c>
      <c r="Y914" s="278">
        <v>0</v>
      </c>
      <c r="Z914" s="278">
        <v>0</v>
      </c>
      <c r="AA914" s="278">
        <v>114575779</v>
      </c>
      <c r="AB914" s="278">
        <v>99084</v>
      </c>
      <c r="AC914" s="278">
        <v>99084</v>
      </c>
      <c r="AD914" s="278">
        <v>114476695</v>
      </c>
      <c r="AE914" s="278">
        <v>99084</v>
      </c>
      <c r="AF914" s="278">
        <v>99084</v>
      </c>
      <c r="AG914" s="278">
        <v>0</v>
      </c>
      <c r="AH914" s="278">
        <v>1386684</v>
      </c>
      <c r="AI914" s="278">
        <v>1386684</v>
      </c>
      <c r="AJ914" s="278">
        <v>1287600</v>
      </c>
      <c r="AK914" s="278">
        <v>113189095</v>
      </c>
      <c r="AL914" s="278"/>
      <c r="AM914" s="145"/>
      <c r="AN914" s="145"/>
      <c r="AO914" s="145"/>
      <c r="AP914" s="145"/>
      <c r="AQ914" s="275"/>
      <c r="AR914" s="275"/>
      <c r="AS914" s="275"/>
      <c r="AT914" s="275"/>
      <c r="AU914" s="275"/>
    </row>
    <row r="915" spans="1:47" x14ac:dyDescent="0.25">
      <c r="A915" s="183">
        <v>3150220203</v>
      </c>
      <c r="B915" s="184" t="s">
        <v>1657</v>
      </c>
      <c r="C915" s="184"/>
      <c r="D915" s="145"/>
      <c r="E915" s="145">
        <v>483360000</v>
      </c>
      <c r="F915" s="145"/>
      <c r="G915" s="145"/>
      <c r="H915" s="145">
        <f t="shared" si="481"/>
        <v>483360000</v>
      </c>
      <c r="I915" s="145">
        <v>0</v>
      </c>
      <c r="J915" s="145">
        <v>0</v>
      </c>
      <c r="K915" s="145">
        <f t="shared" si="482"/>
        <v>483360000</v>
      </c>
      <c r="L915" s="145">
        <v>0</v>
      </c>
      <c r="M915" s="145">
        <v>0</v>
      </c>
      <c r="N915" s="145">
        <f t="shared" si="485"/>
        <v>0</v>
      </c>
      <c r="O915" s="145">
        <v>450510000</v>
      </c>
      <c r="P915" s="145">
        <v>450510000</v>
      </c>
      <c r="Q915" s="145">
        <f t="shared" si="488"/>
        <v>450510000</v>
      </c>
      <c r="R915" s="145">
        <f t="shared" si="483"/>
        <v>32850000</v>
      </c>
      <c r="S915" s="145">
        <f t="shared" si="489"/>
        <v>0</v>
      </c>
      <c r="T915" s="275"/>
      <c r="U915" s="389">
        <f t="shared" si="477"/>
        <v>9391234206</v>
      </c>
      <c r="V915" s="10" t="e">
        <f t="shared" si="477"/>
        <v>#VALUE!</v>
      </c>
      <c r="W915" s="10">
        <f t="shared" si="477"/>
        <v>0</v>
      </c>
      <c r="X915" s="10">
        <f t="shared" si="478"/>
        <v>100000000</v>
      </c>
      <c r="Y915" s="10">
        <f t="shared" si="478"/>
        <v>0</v>
      </c>
      <c r="Z915" s="10">
        <f t="shared" si="478"/>
        <v>0</v>
      </c>
      <c r="AA915" s="10">
        <f t="shared" si="478"/>
        <v>100000000</v>
      </c>
      <c r="AB915" s="10">
        <f t="shared" si="478"/>
        <v>0</v>
      </c>
      <c r="AC915" s="10">
        <f t="shared" si="478"/>
        <v>0</v>
      </c>
      <c r="AD915" s="10">
        <f t="shared" si="478"/>
        <v>100000000</v>
      </c>
      <c r="AE915" s="10">
        <f t="shared" si="478"/>
        <v>0</v>
      </c>
      <c r="AF915" s="10">
        <f t="shared" si="478"/>
        <v>0</v>
      </c>
      <c r="AG915" s="10">
        <f t="shared" si="478"/>
        <v>0</v>
      </c>
      <c r="AH915" s="10">
        <f t="shared" si="478"/>
        <v>0</v>
      </c>
      <c r="AI915" s="10">
        <f t="shared" si="478"/>
        <v>0</v>
      </c>
      <c r="AJ915" s="10">
        <f t="shared" si="478"/>
        <v>0</v>
      </c>
      <c r="AK915" s="10">
        <f t="shared" si="478"/>
        <v>100000000</v>
      </c>
      <c r="AL915" s="10"/>
      <c r="AM915" s="10">
        <f t="shared" si="478"/>
        <v>0</v>
      </c>
      <c r="AN915" s="10">
        <f t="shared" si="478"/>
        <v>0</v>
      </c>
      <c r="AO915" s="10">
        <f t="shared" si="478"/>
        <v>0</v>
      </c>
      <c r="AP915" s="10"/>
      <c r="AQ915" s="275"/>
      <c r="AR915" s="275"/>
      <c r="AS915" s="275"/>
      <c r="AT915" s="275"/>
      <c r="AU915" s="275"/>
    </row>
    <row r="916" spans="1:47" x14ac:dyDescent="0.25">
      <c r="H916" s="2">
        <f>SUBTOTAL(9,H8:H915)</f>
        <v>1355151268669.5039</v>
      </c>
      <c r="J916" s="2">
        <f>SUBTOTAL(9,J379:J571)</f>
        <v>42217696312.339996</v>
      </c>
      <c r="P916" s="2">
        <f>SUBTOTAL(9,P379:P571)</f>
        <v>69979862105.160004</v>
      </c>
      <c r="U916" s="246">
        <v>3130411401</v>
      </c>
      <c r="V916" s="276" t="s">
        <v>1629</v>
      </c>
      <c r="W916" s="278">
        <v>0</v>
      </c>
      <c r="X916" s="278">
        <v>5000000</v>
      </c>
      <c r="Y916" s="278">
        <v>0</v>
      </c>
      <c r="Z916" s="278">
        <v>0</v>
      </c>
      <c r="AA916" s="278">
        <v>5000000</v>
      </c>
      <c r="AB916" s="278">
        <v>0</v>
      </c>
      <c r="AC916" s="278">
        <v>0</v>
      </c>
      <c r="AD916" s="278">
        <v>5000000</v>
      </c>
      <c r="AE916" s="278">
        <v>0</v>
      </c>
      <c r="AF916" s="278">
        <v>0</v>
      </c>
      <c r="AG916" s="278">
        <v>0</v>
      </c>
      <c r="AH916" s="278">
        <v>0</v>
      </c>
      <c r="AI916" s="278">
        <v>0</v>
      </c>
      <c r="AJ916" s="278">
        <v>0</v>
      </c>
      <c r="AK916" s="278">
        <v>5000000</v>
      </c>
      <c r="AL916" s="278"/>
      <c r="AM916" s="145"/>
      <c r="AN916" s="145"/>
      <c r="AO916" s="145"/>
      <c r="AP916" s="145"/>
      <c r="AQ916" s="275"/>
      <c r="AR916" s="275"/>
      <c r="AS916" s="275"/>
      <c r="AT916" s="275"/>
      <c r="AU916" s="275"/>
    </row>
    <row r="917" spans="1:47" x14ac:dyDescent="0.25">
      <c r="H917" s="2">
        <f>+'Ejecucion Ingresos Marzo 2023'!J16</f>
        <v>2621669037.6199999</v>
      </c>
      <c r="U917" s="246">
        <v>3130411402</v>
      </c>
      <c r="V917" s="276" t="s">
        <v>1630</v>
      </c>
      <c r="W917" s="278">
        <v>0</v>
      </c>
      <c r="X917" s="278">
        <v>10000000</v>
      </c>
      <c r="Y917" s="278">
        <v>0</v>
      </c>
      <c r="Z917" s="278">
        <v>0</v>
      </c>
      <c r="AA917" s="278">
        <v>10000000</v>
      </c>
      <c r="AB917" s="278">
        <v>0</v>
      </c>
      <c r="AC917" s="278">
        <v>0</v>
      </c>
      <c r="AD917" s="278">
        <v>10000000</v>
      </c>
      <c r="AE917" s="278">
        <v>0</v>
      </c>
      <c r="AF917" s="278">
        <v>0</v>
      </c>
      <c r="AG917" s="278">
        <v>0</v>
      </c>
      <c r="AH917" s="278">
        <v>0</v>
      </c>
      <c r="AI917" s="278">
        <v>0</v>
      </c>
      <c r="AJ917" s="278">
        <v>0</v>
      </c>
      <c r="AK917" s="278">
        <v>10000000</v>
      </c>
      <c r="AL917" s="278"/>
      <c r="AM917" s="145"/>
      <c r="AN917" s="145"/>
      <c r="AO917" s="145"/>
      <c r="AP917" s="145"/>
      <c r="AQ917" s="275"/>
      <c r="AR917" s="275"/>
      <c r="AS917" s="275"/>
      <c r="AT917" s="275"/>
      <c r="AU917" s="275"/>
    </row>
    <row r="918" spans="1:47" x14ac:dyDescent="0.25">
      <c r="E918" s="2">
        <f>+F921-E921</f>
        <v>0</v>
      </c>
      <c r="H918" s="2">
        <f>+H916-H917</f>
        <v>1352529599631.8838</v>
      </c>
      <c r="U918" s="246">
        <v>3130411403</v>
      </c>
      <c r="V918" s="276" t="s">
        <v>1631</v>
      </c>
      <c r="W918" s="278">
        <v>0</v>
      </c>
      <c r="X918" s="278">
        <v>85000000</v>
      </c>
      <c r="Y918" s="278">
        <v>0</v>
      </c>
      <c r="Z918" s="278">
        <v>0</v>
      </c>
      <c r="AA918" s="278">
        <v>85000000</v>
      </c>
      <c r="AB918" s="278">
        <v>0</v>
      </c>
      <c r="AC918" s="278">
        <v>0</v>
      </c>
      <c r="AD918" s="278">
        <v>85000000</v>
      </c>
      <c r="AE918" s="278">
        <v>0</v>
      </c>
      <c r="AF918" s="278">
        <v>0</v>
      </c>
      <c r="AG918" s="278">
        <v>0</v>
      </c>
      <c r="AH918" s="278">
        <v>0</v>
      </c>
      <c r="AI918" s="278">
        <v>0</v>
      </c>
      <c r="AJ918" s="278">
        <v>0</v>
      </c>
      <c r="AK918" s="278">
        <v>85000000</v>
      </c>
      <c r="AL918" s="278"/>
      <c r="AM918" s="145"/>
      <c r="AN918" s="145"/>
      <c r="AO918" s="145"/>
      <c r="AP918" s="145"/>
      <c r="AQ918" s="275"/>
      <c r="AR918" s="275"/>
      <c r="AS918" s="275"/>
      <c r="AT918" s="275"/>
      <c r="AU918" s="275"/>
    </row>
    <row r="919" spans="1:47" ht="23.25" x14ac:dyDescent="0.35">
      <c r="B919" s="391" t="s">
        <v>1663</v>
      </c>
      <c r="C919" s="391"/>
      <c r="D919" s="391"/>
      <c r="E919" s="391"/>
      <c r="F919" s="391"/>
      <c r="G919" s="391"/>
      <c r="H919" s="391"/>
      <c r="I919" s="391"/>
      <c r="J919" s="391"/>
      <c r="K919" s="391"/>
      <c r="L919" s="391"/>
      <c r="M919" s="391"/>
      <c r="N919" s="391"/>
      <c r="O919" s="391"/>
      <c r="P919" s="391"/>
      <c r="Q919" s="391"/>
      <c r="R919" s="391"/>
      <c r="S919" s="391"/>
      <c r="U919" s="389">
        <f t="shared" si="478"/>
        <v>9391234506</v>
      </c>
      <c r="V919" s="10" t="e">
        <f t="shared" si="478"/>
        <v>#VALUE!</v>
      </c>
      <c r="W919" s="10">
        <f t="shared" si="478"/>
        <v>0</v>
      </c>
      <c r="X919" s="156">
        <f t="shared" si="479"/>
        <v>387324741</v>
      </c>
      <c r="Y919" s="156">
        <f t="shared" si="479"/>
        <v>0</v>
      </c>
      <c r="Z919" s="156">
        <f t="shared" si="479"/>
        <v>0</v>
      </c>
      <c r="AA919" s="156">
        <f t="shared" si="479"/>
        <v>387324741</v>
      </c>
      <c r="AB919" s="156">
        <f t="shared" si="479"/>
        <v>28167997</v>
      </c>
      <c r="AC919" s="156">
        <f t="shared" si="479"/>
        <v>28167997</v>
      </c>
      <c r="AD919" s="156">
        <f t="shared" si="479"/>
        <v>359156744</v>
      </c>
      <c r="AE919" s="156">
        <f t="shared" si="479"/>
        <v>0</v>
      </c>
      <c r="AF919" s="156">
        <f t="shared" si="479"/>
        <v>0</v>
      </c>
      <c r="AG919" s="156">
        <f t="shared" si="479"/>
        <v>28167997</v>
      </c>
      <c r="AH919" s="156">
        <f t="shared" si="479"/>
        <v>28167997</v>
      </c>
      <c r="AI919" s="156">
        <f t="shared" si="479"/>
        <v>28167997</v>
      </c>
      <c r="AJ919" s="156">
        <f t="shared" si="479"/>
        <v>0</v>
      </c>
      <c r="AK919" s="156">
        <f t="shared" si="479"/>
        <v>359156744</v>
      </c>
      <c r="AL919" s="156"/>
      <c r="AM919" s="156">
        <f t="shared" si="479"/>
        <v>0</v>
      </c>
      <c r="AN919" s="156">
        <f t="shared" si="479"/>
        <v>0</v>
      </c>
      <c r="AO919" s="156">
        <f t="shared" si="479"/>
        <v>0</v>
      </c>
      <c r="AP919" s="156"/>
      <c r="AQ919" s="275"/>
      <c r="AR919" s="275"/>
      <c r="AS919" s="275"/>
      <c r="AT919" s="275"/>
      <c r="AU919" s="275"/>
    </row>
    <row r="920" spans="1:47" x14ac:dyDescent="0.25">
      <c r="A920" s="269"/>
      <c r="B920" s="47"/>
      <c r="C920" s="382">
        <f>+C921-C923</f>
        <v>1247597966.4899902</v>
      </c>
      <c r="D920" s="270">
        <f>+D921-D923</f>
        <v>0</v>
      </c>
      <c r="E920" s="270">
        <f t="shared" ref="E920:S920" si="506">+E921-E923</f>
        <v>0</v>
      </c>
      <c r="F920" s="270">
        <f t="shared" si="506"/>
        <v>0</v>
      </c>
      <c r="G920" s="270">
        <f t="shared" ref="G920" si="507">+G921-G923</f>
        <v>0</v>
      </c>
      <c r="H920" s="270">
        <f t="shared" si="506"/>
        <v>0</v>
      </c>
      <c r="I920" s="270">
        <f t="shared" si="506"/>
        <v>0</v>
      </c>
      <c r="J920" s="270">
        <f t="shared" si="506"/>
        <v>0</v>
      </c>
      <c r="K920" s="270">
        <f t="shared" si="506"/>
        <v>0</v>
      </c>
      <c r="L920" s="270">
        <f t="shared" si="506"/>
        <v>0</v>
      </c>
      <c r="M920" s="270">
        <f t="shared" si="506"/>
        <v>0</v>
      </c>
      <c r="N920" s="270">
        <f t="shared" si="506"/>
        <v>0</v>
      </c>
      <c r="O920" s="270">
        <f t="shared" si="506"/>
        <v>0</v>
      </c>
      <c r="P920" s="270">
        <f t="shared" si="506"/>
        <v>0</v>
      </c>
      <c r="Q920" s="270">
        <f t="shared" si="506"/>
        <v>0</v>
      </c>
      <c r="R920" s="270">
        <f t="shared" si="506"/>
        <v>0</v>
      </c>
      <c r="S920" s="270">
        <f t="shared" si="506"/>
        <v>0</v>
      </c>
      <c r="T920" s="47"/>
      <c r="U920" s="246">
        <v>3130411501</v>
      </c>
      <c r="V920" s="276" t="s">
        <v>1633</v>
      </c>
      <c r="W920" s="278">
        <v>0</v>
      </c>
      <c r="X920" s="156">
        <f t="shared" si="479"/>
        <v>387324741</v>
      </c>
      <c r="Y920" s="156">
        <f t="shared" si="479"/>
        <v>0</v>
      </c>
      <c r="Z920" s="156">
        <f t="shared" si="479"/>
        <v>0</v>
      </c>
      <c r="AA920" s="156">
        <f t="shared" si="479"/>
        <v>387324741</v>
      </c>
      <c r="AB920" s="156">
        <f t="shared" si="479"/>
        <v>28167997</v>
      </c>
      <c r="AC920" s="156">
        <f t="shared" si="479"/>
        <v>28167997</v>
      </c>
      <c r="AD920" s="156">
        <f t="shared" si="479"/>
        <v>359156744</v>
      </c>
      <c r="AE920" s="156">
        <f t="shared" si="479"/>
        <v>0</v>
      </c>
      <c r="AF920" s="156">
        <f t="shared" si="479"/>
        <v>0</v>
      </c>
      <c r="AG920" s="156">
        <f t="shared" si="479"/>
        <v>28167997</v>
      </c>
      <c r="AH920" s="156">
        <f t="shared" si="479"/>
        <v>28167997</v>
      </c>
      <c r="AI920" s="156">
        <f t="shared" si="479"/>
        <v>28167997</v>
      </c>
      <c r="AJ920" s="156">
        <f t="shared" si="479"/>
        <v>0</v>
      </c>
      <c r="AK920" s="156">
        <f t="shared" si="479"/>
        <v>359156744</v>
      </c>
      <c r="AL920" s="156"/>
      <c r="AM920" s="156">
        <f t="shared" si="479"/>
        <v>0</v>
      </c>
      <c r="AN920" s="156">
        <f t="shared" si="479"/>
        <v>0</v>
      </c>
      <c r="AO920" s="156">
        <f t="shared" si="479"/>
        <v>0</v>
      </c>
      <c r="AP920" s="156"/>
      <c r="AQ920" s="275"/>
      <c r="AR920" s="275"/>
      <c r="AS920" s="275"/>
      <c r="AT920" s="275"/>
      <c r="AU920" s="275"/>
    </row>
    <row r="921" spans="1:47" x14ac:dyDescent="0.25">
      <c r="A921" s="269"/>
      <c r="B921" s="47"/>
      <c r="C921" s="382">
        <f t="shared" ref="C921:S921" si="508">+C8</f>
        <v>179164159059.75</v>
      </c>
      <c r="D921" s="270">
        <f t="shared" si="508"/>
        <v>185591302309.33411</v>
      </c>
      <c r="E921" s="270">
        <f t="shared" si="508"/>
        <v>15966797318.25</v>
      </c>
      <c r="F921" s="270">
        <f t="shared" si="508"/>
        <v>15966797318.25</v>
      </c>
      <c r="G921" s="270">
        <f t="shared" si="508"/>
        <v>25653253678.550003</v>
      </c>
      <c r="H921" s="270">
        <f t="shared" si="508"/>
        <v>211244555987.88409</v>
      </c>
      <c r="I921" s="270">
        <f t="shared" si="508"/>
        <v>11778722389.889999</v>
      </c>
      <c r="J921" s="270">
        <f t="shared" si="508"/>
        <v>69043352031.108002</v>
      </c>
      <c r="K921" s="270">
        <f t="shared" si="508"/>
        <v>142201203956.77609</v>
      </c>
      <c r="L921" s="270">
        <f t="shared" si="508"/>
        <v>11235305293.369999</v>
      </c>
      <c r="M921" s="270">
        <f t="shared" si="508"/>
        <v>49256641036.518005</v>
      </c>
      <c r="N921" s="270">
        <f t="shared" si="508"/>
        <v>19786710994.589996</v>
      </c>
      <c r="O921" s="270">
        <f t="shared" si="508"/>
        <v>11118909200</v>
      </c>
      <c r="P921" s="270">
        <f t="shared" si="508"/>
        <v>96525361226.639984</v>
      </c>
      <c r="Q921" s="270">
        <f t="shared" si="508"/>
        <v>27482009195.531998</v>
      </c>
      <c r="R921" s="270">
        <f t="shared" si="508"/>
        <v>114719194761.24408</v>
      </c>
      <c r="S921" s="270">
        <f t="shared" si="508"/>
        <v>49256641036.518005</v>
      </c>
      <c r="T921" s="47"/>
      <c r="U921" s="246">
        <v>3130411502</v>
      </c>
      <c r="V921" s="276" t="s">
        <v>1634</v>
      </c>
      <c r="W921" s="278">
        <v>0</v>
      </c>
      <c r="X921" s="156">
        <f t="shared" si="479"/>
        <v>387324741</v>
      </c>
      <c r="Y921" s="156">
        <f t="shared" si="479"/>
        <v>0</v>
      </c>
      <c r="Z921" s="156">
        <f t="shared" si="479"/>
        <v>0</v>
      </c>
      <c r="AA921" s="156">
        <f t="shared" si="479"/>
        <v>387324741</v>
      </c>
      <c r="AB921" s="156">
        <f t="shared" si="479"/>
        <v>28167997</v>
      </c>
      <c r="AC921" s="156">
        <f t="shared" si="479"/>
        <v>28167997</v>
      </c>
      <c r="AD921" s="156">
        <f t="shared" si="479"/>
        <v>359156744</v>
      </c>
      <c r="AE921" s="156">
        <f t="shared" si="479"/>
        <v>0</v>
      </c>
      <c r="AF921" s="156">
        <f t="shared" si="479"/>
        <v>0</v>
      </c>
      <c r="AG921" s="156">
        <f t="shared" si="479"/>
        <v>28167997</v>
      </c>
      <c r="AH921" s="156">
        <f t="shared" si="479"/>
        <v>28167997</v>
      </c>
      <c r="AI921" s="156">
        <f t="shared" si="479"/>
        <v>28167997</v>
      </c>
      <c r="AJ921" s="156">
        <f t="shared" si="479"/>
        <v>0</v>
      </c>
      <c r="AK921" s="156">
        <f t="shared" si="479"/>
        <v>359156744</v>
      </c>
      <c r="AL921" s="156"/>
      <c r="AM921" s="156">
        <f t="shared" si="479"/>
        <v>0</v>
      </c>
      <c r="AN921" s="156">
        <f t="shared" si="479"/>
        <v>0</v>
      </c>
      <c r="AO921" s="156">
        <f t="shared" si="479"/>
        <v>0</v>
      </c>
      <c r="AP921" s="156"/>
      <c r="AQ921" s="275"/>
      <c r="AR921" s="275"/>
      <c r="AS921" s="275"/>
      <c r="AT921" s="275"/>
      <c r="AU921" s="275"/>
    </row>
    <row r="922" spans="1:47" ht="30" x14ac:dyDescent="0.25">
      <c r="B922" s="22" t="s">
        <v>1</v>
      </c>
      <c r="C922" s="22" t="s">
        <v>1911</v>
      </c>
      <c r="D922" s="23" t="s">
        <v>766</v>
      </c>
      <c r="E922" s="23" t="s">
        <v>3</v>
      </c>
      <c r="F922" s="23" t="s">
        <v>4</v>
      </c>
      <c r="G922" s="23" t="s">
        <v>6</v>
      </c>
      <c r="H922" s="23" t="s">
        <v>767</v>
      </c>
      <c r="I922" s="23" t="s">
        <v>768</v>
      </c>
      <c r="J922" s="23" t="s">
        <v>769</v>
      </c>
      <c r="K922" s="23" t="s">
        <v>770</v>
      </c>
      <c r="L922" s="23" t="s">
        <v>771</v>
      </c>
      <c r="M922" s="23" t="s">
        <v>772</v>
      </c>
      <c r="N922" s="23" t="s">
        <v>773</v>
      </c>
      <c r="O922" s="23" t="s">
        <v>774</v>
      </c>
      <c r="P922" s="23" t="s">
        <v>775</v>
      </c>
      <c r="Q922" s="23" t="s">
        <v>776</v>
      </c>
      <c r="R922" s="23" t="s">
        <v>777</v>
      </c>
      <c r="S922" s="23" t="s">
        <v>778</v>
      </c>
      <c r="U922" s="246">
        <v>3130411503</v>
      </c>
      <c r="V922" s="276" t="s">
        <v>1635</v>
      </c>
      <c r="W922" s="278">
        <v>0</v>
      </c>
      <c r="X922" s="10">
        <f t="shared" si="480"/>
        <v>387324741</v>
      </c>
      <c r="Y922" s="10">
        <f t="shared" si="480"/>
        <v>0</v>
      </c>
      <c r="Z922" s="10">
        <f t="shared" si="480"/>
        <v>0</v>
      </c>
      <c r="AA922" s="10">
        <f t="shared" si="480"/>
        <v>387324741</v>
      </c>
      <c r="AB922" s="10">
        <f t="shared" si="480"/>
        <v>28167997</v>
      </c>
      <c r="AC922" s="10">
        <f t="shared" si="480"/>
        <v>28167997</v>
      </c>
      <c r="AD922" s="10">
        <f t="shared" si="480"/>
        <v>359156744</v>
      </c>
      <c r="AE922" s="10">
        <f t="shared" si="480"/>
        <v>0</v>
      </c>
      <c r="AF922" s="10">
        <f t="shared" si="480"/>
        <v>0</v>
      </c>
      <c r="AG922" s="10">
        <f t="shared" si="480"/>
        <v>28167997</v>
      </c>
      <c r="AH922" s="10">
        <f t="shared" si="480"/>
        <v>28167997</v>
      </c>
      <c r="AI922" s="10">
        <f t="shared" si="480"/>
        <v>28167997</v>
      </c>
      <c r="AJ922" s="10">
        <f t="shared" si="480"/>
        <v>0</v>
      </c>
      <c r="AK922" s="10">
        <f t="shared" si="480"/>
        <v>359156744</v>
      </c>
      <c r="AL922" s="10"/>
      <c r="AM922" s="10">
        <f t="shared" si="480"/>
        <v>0</v>
      </c>
      <c r="AN922" s="10">
        <f t="shared" si="480"/>
        <v>0</v>
      </c>
      <c r="AO922" s="10">
        <f t="shared" si="480"/>
        <v>0</v>
      </c>
      <c r="AP922" s="10"/>
      <c r="AQ922" s="275"/>
      <c r="AR922" s="275"/>
      <c r="AS922" s="275"/>
      <c r="AT922" s="275"/>
      <c r="AU922" s="275"/>
    </row>
    <row r="923" spans="1:47" x14ac:dyDescent="0.25">
      <c r="B923" s="27" t="s">
        <v>779</v>
      </c>
      <c r="C923" s="28">
        <f>+C924+C943</f>
        <v>177916561093.26001</v>
      </c>
      <c r="D923" s="28">
        <f>+D924+D943</f>
        <v>185591302309.33408</v>
      </c>
      <c r="E923" s="28">
        <f>+E924+E943</f>
        <v>15966797318.25</v>
      </c>
      <c r="F923" s="28">
        <f>+F924+F943</f>
        <v>15966797318.25</v>
      </c>
      <c r="G923" s="28">
        <f>+G924+G943</f>
        <v>25653253678.550003</v>
      </c>
      <c r="H923" s="28">
        <f t="shared" ref="H923:H942" si="509">+D923+E923-F923+G923</f>
        <v>211244555987.88409</v>
      </c>
      <c r="I923" s="28">
        <f>+I924+I943</f>
        <v>11778722389.889999</v>
      </c>
      <c r="J923" s="28">
        <f>+J924+J943</f>
        <v>69043352031.108002</v>
      </c>
      <c r="K923" s="28">
        <f>+H923-J923</f>
        <v>142201203956.77609</v>
      </c>
      <c r="L923" s="28">
        <f t="shared" ref="L923:M923" si="510">+L924+L943</f>
        <v>11235305293.369999</v>
      </c>
      <c r="M923" s="28">
        <f t="shared" si="510"/>
        <v>49256641036.517998</v>
      </c>
      <c r="N923" s="28">
        <f>+J923-M923</f>
        <v>19786710994.590004</v>
      </c>
      <c r="O923" s="28">
        <f t="shared" ref="O923:P923" si="511">+O924+O943</f>
        <v>11118909200</v>
      </c>
      <c r="P923" s="28">
        <f t="shared" si="511"/>
        <v>96525361226.639984</v>
      </c>
      <c r="Q923" s="28">
        <f>+P923-J923</f>
        <v>27482009195.531982</v>
      </c>
      <c r="R923" s="29">
        <f>+H923-P923</f>
        <v>114719194761.24411</v>
      </c>
      <c r="S923" s="29">
        <f>+M923</f>
        <v>49256641036.517998</v>
      </c>
      <c r="U923" s="390">
        <f t="shared" si="479"/>
        <v>6280220204</v>
      </c>
      <c r="V923" s="156" t="e">
        <f t="shared" si="479"/>
        <v>#VALUE!</v>
      </c>
      <c r="W923" s="156">
        <f t="shared" si="479"/>
        <v>0</v>
      </c>
      <c r="X923" s="278">
        <v>170000000</v>
      </c>
      <c r="Y923" s="278">
        <v>0</v>
      </c>
      <c r="Z923" s="278">
        <v>0</v>
      </c>
      <c r="AA923" s="278">
        <v>170000000</v>
      </c>
      <c r="AB923" s="278">
        <v>0</v>
      </c>
      <c r="AC923" s="278">
        <v>0</v>
      </c>
      <c r="AD923" s="278">
        <v>170000000</v>
      </c>
      <c r="AE923" s="278">
        <v>0</v>
      </c>
      <c r="AF923" s="278">
        <v>0</v>
      </c>
      <c r="AG923" s="278">
        <v>0</v>
      </c>
      <c r="AH923" s="278">
        <v>0</v>
      </c>
      <c r="AI923" s="278">
        <v>0</v>
      </c>
      <c r="AJ923" s="278">
        <v>0</v>
      </c>
      <c r="AK923" s="278">
        <v>170000000</v>
      </c>
      <c r="AL923" s="278"/>
      <c r="AM923" s="145"/>
      <c r="AN923" s="145"/>
      <c r="AO923" s="145"/>
      <c r="AP923" s="145"/>
      <c r="AQ923" s="275"/>
      <c r="AR923" s="275"/>
      <c r="AS923" s="275"/>
      <c r="AT923" s="275"/>
      <c r="AU923" s="275"/>
    </row>
    <row r="924" spans="1:47" x14ac:dyDescent="0.25">
      <c r="B924" s="27" t="s">
        <v>780</v>
      </c>
      <c r="C924" s="30">
        <f>+C925+C928+C942</f>
        <v>137249154738.45</v>
      </c>
      <c r="D924" s="30">
        <f>+D925+D928+D942</f>
        <v>164903437254.23407</v>
      </c>
      <c r="E924" s="30">
        <f>+E925+E928+E942</f>
        <v>500000000</v>
      </c>
      <c r="F924" s="30">
        <f>+F925+F928+F942</f>
        <v>1354025000</v>
      </c>
      <c r="G924" s="30">
        <f>+G925+G928+G942</f>
        <v>0</v>
      </c>
      <c r="H924" s="30">
        <f t="shared" si="509"/>
        <v>164049412254.23407</v>
      </c>
      <c r="I924" s="30">
        <f>+I925+I928+I942</f>
        <v>8048263061.1400003</v>
      </c>
      <c r="J924" s="30">
        <f>+J925+J928+J942</f>
        <v>58958799999.167999</v>
      </c>
      <c r="K924" s="30">
        <f t="shared" ref="K924:K969" si="512">+H924-J924</f>
        <v>105090612255.06607</v>
      </c>
      <c r="L924" s="30">
        <f t="shared" ref="L924:M924" si="513">+L925+L928+L942</f>
        <v>10061225776.41</v>
      </c>
      <c r="M924" s="30">
        <f t="shared" si="513"/>
        <v>45664626773.517998</v>
      </c>
      <c r="N924" s="28">
        <f t="shared" ref="N924:N967" si="514">+J924-M924</f>
        <v>13294173225.650002</v>
      </c>
      <c r="O924" s="30">
        <f t="shared" ref="O924:P924" si="515">+O925+O928+O942</f>
        <v>8303525202</v>
      </c>
      <c r="P924" s="30">
        <f t="shared" si="515"/>
        <v>77166284239.329987</v>
      </c>
      <c r="Q924" s="30">
        <f t="shared" ref="Q924:Q967" si="516">+P924-J924</f>
        <v>18207484240.161987</v>
      </c>
      <c r="R924" s="31">
        <f t="shared" ref="R924:R967" si="517">+H924-P924</f>
        <v>86883128014.904083</v>
      </c>
      <c r="S924" s="31">
        <f t="shared" ref="S924:S967" si="518">+M924</f>
        <v>45664626773.517998</v>
      </c>
      <c r="U924" s="390">
        <f t="shared" si="479"/>
        <v>6280220204</v>
      </c>
      <c r="V924" s="156" t="e">
        <f t="shared" si="479"/>
        <v>#VALUE!</v>
      </c>
      <c r="W924" s="156">
        <f t="shared" si="479"/>
        <v>0</v>
      </c>
      <c r="X924" s="278">
        <v>217324741</v>
      </c>
      <c r="Y924" s="278">
        <v>0</v>
      </c>
      <c r="Z924" s="278">
        <v>0</v>
      </c>
      <c r="AA924" s="278">
        <v>217324741</v>
      </c>
      <c r="AB924" s="278">
        <v>28167997</v>
      </c>
      <c r="AC924" s="278">
        <v>28167997</v>
      </c>
      <c r="AD924" s="278">
        <v>189156744</v>
      </c>
      <c r="AE924" s="278">
        <v>0</v>
      </c>
      <c r="AF924" s="278">
        <v>0</v>
      </c>
      <c r="AG924" s="278">
        <v>28167997</v>
      </c>
      <c r="AH924" s="278">
        <v>28167997</v>
      </c>
      <c r="AI924" s="278">
        <v>28167997</v>
      </c>
      <c r="AJ924" s="278">
        <v>0</v>
      </c>
      <c r="AK924" s="278">
        <v>189156744</v>
      </c>
      <c r="AL924" s="278"/>
      <c r="AM924" s="145"/>
      <c r="AN924" s="145"/>
      <c r="AO924" s="145"/>
      <c r="AP924" s="145"/>
      <c r="AQ924" s="275"/>
      <c r="AR924" s="275"/>
      <c r="AS924" s="275"/>
      <c r="AT924" s="275"/>
      <c r="AU924" s="275"/>
    </row>
    <row r="925" spans="1:47" x14ac:dyDescent="0.25">
      <c r="B925" s="32" t="s">
        <v>16</v>
      </c>
      <c r="C925" s="33">
        <f>+C926+C927</f>
        <v>123044884626.47</v>
      </c>
      <c r="D925" s="33">
        <f>+D926+D927</f>
        <v>149371443995.9791</v>
      </c>
      <c r="E925" s="33">
        <f t="shared" ref="E925:P925" si="519">+E926+E927</f>
        <v>0</v>
      </c>
      <c r="F925" s="33">
        <f t="shared" si="519"/>
        <v>1000000000</v>
      </c>
      <c r="G925" s="33">
        <f t="shared" ref="G925" si="520">+G926+G927</f>
        <v>0</v>
      </c>
      <c r="H925" s="33">
        <f t="shared" si="509"/>
        <v>148371443995.9791</v>
      </c>
      <c r="I925" s="33">
        <f>+I926+I927</f>
        <v>6869213223.75</v>
      </c>
      <c r="J925" s="33">
        <f t="shared" si="519"/>
        <v>50388155950.309998</v>
      </c>
      <c r="K925" s="33">
        <f t="shared" si="512"/>
        <v>97983288045.669098</v>
      </c>
      <c r="L925" s="33">
        <f t="shared" si="519"/>
        <v>9238847721.75</v>
      </c>
      <c r="M925" s="33">
        <f t="shared" si="519"/>
        <v>41917808574.75</v>
      </c>
      <c r="N925" s="33">
        <f t="shared" si="514"/>
        <v>8470347375.5599976</v>
      </c>
      <c r="O925" s="33">
        <f t="shared" si="519"/>
        <v>7402850652</v>
      </c>
      <c r="P925" s="33">
        <f t="shared" si="519"/>
        <v>66066790315.309998</v>
      </c>
      <c r="Q925" s="33">
        <f t="shared" si="516"/>
        <v>15678634365</v>
      </c>
      <c r="R925" s="33">
        <f t="shared" si="517"/>
        <v>82304653680.669098</v>
      </c>
      <c r="S925" s="33">
        <f t="shared" si="518"/>
        <v>41917808574.75</v>
      </c>
      <c r="U925" s="390">
        <f t="shared" si="479"/>
        <v>6280220204</v>
      </c>
      <c r="V925" s="156" t="e">
        <f t="shared" si="479"/>
        <v>#VALUE!</v>
      </c>
      <c r="W925" s="156">
        <f t="shared" si="479"/>
        <v>0</v>
      </c>
      <c r="X925" s="156">
        <f t="shared" si="484"/>
        <v>3464889382.7999997</v>
      </c>
      <c r="Y925" s="156">
        <f t="shared" si="484"/>
        <v>0</v>
      </c>
      <c r="Z925" s="156">
        <f t="shared" si="484"/>
        <v>0</v>
      </c>
      <c r="AA925" s="156">
        <f t="shared" si="484"/>
        <v>3464889382.7999997</v>
      </c>
      <c r="AB925" s="156">
        <f t="shared" si="484"/>
        <v>0</v>
      </c>
      <c r="AC925" s="156">
        <f t="shared" si="484"/>
        <v>0</v>
      </c>
      <c r="AD925" s="156">
        <f t="shared" si="484"/>
        <v>3464889382.7999997</v>
      </c>
      <c r="AE925" s="156">
        <f t="shared" si="484"/>
        <v>0</v>
      </c>
      <c r="AF925" s="156">
        <f t="shared" si="484"/>
        <v>0</v>
      </c>
      <c r="AG925" s="156">
        <f t="shared" si="484"/>
        <v>0</v>
      </c>
      <c r="AH925" s="156">
        <f t="shared" si="484"/>
        <v>25000000</v>
      </c>
      <c r="AI925" s="156">
        <f t="shared" si="484"/>
        <v>25000000</v>
      </c>
      <c r="AJ925" s="156">
        <f t="shared" si="484"/>
        <v>25000000</v>
      </c>
      <c r="AK925" s="156">
        <f t="shared" si="484"/>
        <v>3439889382.7999997</v>
      </c>
      <c r="AL925" s="156"/>
      <c r="AM925" s="156">
        <f t="shared" si="484"/>
        <v>0</v>
      </c>
      <c r="AN925" s="156">
        <f t="shared" si="484"/>
        <v>0</v>
      </c>
      <c r="AO925" s="156">
        <f t="shared" si="484"/>
        <v>0</v>
      </c>
      <c r="AP925" s="156"/>
      <c r="AQ925" s="275"/>
      <c r="AR925" s="275"/>
      <c r="AS925" s="275"/>
      <c r="AT925" s="275"/>
      <c r="AU925" s="275"/>
    </row>
    <row r="926" spans="1:47" x14ac:dyDescent="0.25">
      <c r="B926" s="36" t="s">
        <v>18</v>
      </c>
      <c r="C926" s="37">
        <f>+C10</f>
        <v>88535778794.070007</v>
      </c>
      <c r="D926" s="37">
        <f>+D10</f>
        <v>101403084626.31569</v>
      </c>
      <c r="E926" s="37">
        <f>+E10</f>
        <v>0</v>
      </c>
      <c r="F926" s="37">
        <f>+F10</f>
        <v>1000000000</v>
      </c>
      <c r="G926" s="37">
        <f>+G10</f>
        <v>0</v>
      </c>
      <c r="H926" s="37">
        <f t="shared" si="509"/>
        <v>100403084626.31569</v>
      </c>
      <c r="I926" s="37">
        <f>+I10</f>
        <v>6217777084.75</v>
      </c>
      <c r="J926" s="37">
        <f>+J10</f>
        <v>29962473812.75</v>
      </c>
      <c r="K926" s="37">
        <f t="shared" si="512"/>
        <v>70440610813.565689</v>
      </c>
      <c r="L926" s="37">
        <f>+L10</f>
        <v>6226011073.75</v>
      </c>
      <c r="M926" s="37">
        <f>+M10</f>
        <v>29821293428.75</v>
      </c>
      <c r="N926" s="37">
        <f t="shared" si="514"/>
        <v>141180384</v>
      </c>
      <c r="O926" s="37">
        <f>+O10</f>
        <v>6178197172</v>
      </c>
      <c r="P926" s="37">
        <f>+P10</f>
        <v>29970235564.75</v>
      </c>
      <c r="Q926" s="37">
        <f t="shared" si="516"/>
        <v>7761752</v>
      </c>
      <c r="R926" s="37">
        <f t="shared" si="517"/>
        <v>70432849061.565689</v>
      </c>
      <c r="S926" s="37">
        <f t="shared" si="518"/>
        <v>29821293428.75</v>
      </c>
      <c r="U926" s="389">
        <f t="shared" si="480"/>
        <v>6280220204</v>
      </c>
      <c r="V926" s="10" t="e">
        <f t="shared" si="480"/>
        <v>#VALUE!</v>
      </c>
      <c r="W926" s="10">
        <f t="shared" si="480"/>
        <v>0</v>
      </c>
      <c r="X926" s="156">
        <f t="shared" si="486"/>
        <v>273738740</v>
      </c>
      <c r="Y926" s="156">
        <f t="shared" si="486"/>
        <v>0</v>
      </c>
      <c r="Z926" s="156">
        <f t="shared" si="486"/>
        <v>0</v>
      </c>
      <c r="AA926" s="156">
        <f t="shared" si="486"/>
        <v>273738740</v>
      </c>
      <c r="AB926" s="156">
        <f t="shared" si="486"/>
        <v>0</v>
      </c>
      <c r="AC926" s="156">
        <f t="shared" si="486"/>
        <v>0</v>
      </c>
      <c r="AD926" s="156">
        <f t="shared" si="486"/>
        <v>273738740</v>
      </c>
      <c r="AE926" s="156">
        <f t="shared" si="486"/>
        <v>0</v>
      </c>
      <c r="AF926" s="156">
        <f t="shared" si="486"/>
        <v>0</v>
      </c>
      <c r="AG926" s="156">
        <f t="shared" si="486"/>
        <v>0</v>
      </c>
      <c r="AH926" s="156">
        <f t="shared" si="486"/>
        <v>25000000</v>
      </c>
      <c r="AI926" s="156">
        <f t="shared" si="486"/>
        <v>25000000</v>
      </c>
      <c r="AJ926" s="156">
        <f t="shared" si="486"/>
        <v>25000000</v>
      </c>
      <c r="AK926" s="156">
        <f t="shared" si="486"/>
        <v>248738740</v>
      </c>
      <c r="AL926" s="156"/>
      <c r="AM926" s="156">
        <f t="shared" si="486"/>
        <v>0</v>
      </c>
      <c r="AN926" s="156">
        <f t="shared" si="486"/>
        <v>0</v>
      </c>
      <c r="AO926" s="156">
        <f t="shared" si="486"/>
        <v>0</v>
      </c>
      <c r="AP926" s="156"/>
      <c r="AQ926" s="275"/>
      <c r="AR926" s="275"/>
      <c r="AS926" s="275"/>
      <c r="AT926" s="275"/>
      <c r="AU926" s="275"/>
    </row>
    <row r="927" spans="1:47" x14ac:dyDescent="0.25">
      <c r="B927" s="36" t="s">
        <v>781</v>
      </c>
      <c r="C927" s="37">
        <f>+C49</f>
        <v>34509105832.400002</v>
      </c>
      <c r="D927" s="37">
        <f>+D49</f>
        <v>47968359369.663406</v>
      </c>
      <c r="E927" s="37">
        <f>+E49</f>
        <v>0</v>
      </c>
      <c r="F927" s="37">
        <f>+F49</f>
        <v>0</v>
      </c>
      <c r="G927" s="37">
        <f>+G49</f>
        <v>0</v>
      </c>
      <c r="H927" s="37">
        <f t="shared" si="509"/>
        <v>47968359369.663406</v>
      </c>
      <c r="I927" s="37">
        <f>+I49</f>
        <v>651436139</v>
      </c>
      <c r="J927" s="37">
        <f>+J49</f>
        <v>20425682137.559998</v>
      </c>
      <c r="K927" s="37">
        <f t="shared" si="512"/>
        <v>27542677232.103409</v>
      </c>
      <c r="L927" s="37">
        <f>+L49</f>
        <v>3012836648</v>
      </c>
      <c r="M927" s="37">
        <f>+M49</f>
        <v>12096515146</v>
      </c>
      <c r="N927" s="37">
        <f t="shared" si="514"/>
        <v>8329166991.5599976</v>
      </c>
      <c r="O927" s="37">
        <f>+O49</f>
        <v>1224653480</v>
      </c>
      <c r="P927" s="37">
        <f>+P49</f>
        <v>36096554750.559998</v>
      </c>
      <c r="Q927" s="37">
        <f t="shared" si="516"/>
        <v>15670872613</v>
      </c>
      <c r="R927" s="37">
        <f t="shared" si="517"/>
        <v>11871804619.103409</v>
      </c>
      <c r="S927" s="37">
        <f t="shared" si="518"/>
        <v>12096515146</v>
      </c>
      <c r="U927" s="246">
        <v>3140110101</v>
      </c>
      <c r="V927" s="276" t="s">
        <v>1639</v>
      </c>
      <c r="W927" s="278">
        <v>0</v>
      </c>
      <c r="X927" s="10">
        <f t="shared" si="487"/>
        <v>15000000</v>
      </c>
      <c r="Y927" s="10">
        <f t="shared" si="487"/>
        <v>0</v>
      </c>
      <c r="Z927" s="10">
        <f t="shared" si="487"/>
        <v>0</v>
      </c>
      <c r="AA927" s="10">
        <f t="shared" si="487"/>
        <v>15000000</v>
      </c>
      <c r="AB927" s="10">
        <f t="shared" si="487"/>
        <v>0</v>
      </c>
      <c r="AC927" s="10">
        <f t="shared" si="487"/>
        <v>0</v>
      </c>
      <c r="AD927" s="10">
        <f t="shared" si="487"/>
        <v>15000000</v>
      </c>
      <c r="AE927" s="10">
        <f t="shared" si="487"/>
        <v>0</v>
      </c>
      <c r="AF927" s="10">
        <f t="shared" si="487"/>
        <v>0</v>
      </c>
      <c r="AG927" s="10">
        <f t="shared" si="487"/>
        <v>0</v>
      </c>
      <c r="AH927" s="10">
        <f t="shared" si="487"/>
        <v>0</v>
      </c>
      <c r="AI927" s="10">
        <f t="shared" si="487"/>
        <v>0</v>
      </c>
      <c r="AJ927" s="10">
        <f t="shared" si="487"/>
        <v>0</v>
      </c>
      <c r="AK927" s="10">
        <f t="shared" si="487"/>
        <v>15000000</v>
      </c>
      <c r="AL927" s="10"/>
      <c r="AM927" s="10">
        <f t="shared" si="487"/>
        <v>0</v>
      </c>
      <c r="AN927" s="10">
        <f t="shared" si="487"/>
        <v>0</v>
      </c>
      <c r="AO927" s="10">
        <f t="shared" si="487"/>
        <v>0</v>
      </c>
      <c r="AP927" s="10"/>
      <c r="AQ927" s="275"/>
      <c r="AR927" s="275"/>
      <c r="AS927" s="275"/>
      <c r="AT927" s="275"/>
      <c r="AU927" s="275"/>
    </row>
    <row r="928" spans="1:47" x14ac:dyDescent="0.25">
      <c r="B928" s="32" t="s">
        <v>782</v>
      </c>
      <c r="C928" s="33">
        <f>SUM(C929:C941)</f>
        <v>13748630045.98</v>
      </c>
      <c r="D928" s="33">
        <f>SUM(D929:D941)</f>
        <v>14948523434.432997</v>
      </c>
      <c r="E928" s="33">
        <f t="shared" ref="E928:P928" si="521">SUM(E929:E941)</f>
        <v>500000000</v>
      </c>
      <c r="F928" s="33">
        <f t="shared" si="521"/>
        <v>354025000</v>
      </c>
      <c r="G928" s="33">
        <f t="shared" si="521"/>
        <v>0</v>
      </c>
      <c r="H928" s="33">
        <f t="shared" si="509"/>
        <v>15094498434.432997</v>
      </c>
      <c r="I928" s="33">
        <f t="shared" si="521"/>
        <v>1177439641.3900001</v>
      </c>
      <c r="J928" s="33">
        <f t="shared" si="521"/>
        <v>8124830522.5979996</v>
      </c>
      <c r="K928" s="33">
        <f t="shared" si="512"/>
        <v>6969667911.8349972</v>
      </c>
      <c r="L928" s="33">
        <f t="shared" si="521"/>
        <v>820769058.65999997</v>
      </c>
      <c r="M928" s="33">
        <f t="shared" si="521"/>
        <v>3320256244.5079994</v>
      </c>
      <c r="N928" s="33">
        <f t="shared" si="514"/>
        <v>4804574278.0900002</v>
      </c>
      <c r="O928" s="33">
        <f t="shared" si="521"/>
        <v>899064354</v>
      </c>
      <c r="P928" s="33">
        <f t="shared" si="521"/>
        <v>10647688929.76</v>
      </c>
      <c r="Q928" s="33">
        <f t="shared" si="516"/>
        <v>2522858407.1620007</v>
      </c>
      <c r="R928" s="33">
        <f t="shared" si="517"/>
        <v>4446809504.6729965</v>
      </c>
      <c r="S928" s="33">
        <f t="shared" si="518"/>
        <v>3320256244.5079994</v>
      </c>
      <c r="U928" s="246">
        <v>3140110103</v>
      </c>
      <c r="V928" s="276" t="s">
        <v>1640</v>
      </c>
      <c r="W928" s="278">
        <v>0</v>
      </c>
      <c r="X928" s="278">
        <v>10000000</v>
      </c>
      <c r="Y928" s="278">
        <v>0</v>
      </c>
      <c r="Z928" s="278">
        <v>0</v>
      </c>
      <c r="AA928" s="278">
        <v>10000000</v>
      </c>
      <c r="AB928" s="278">
        <v>0</v>
      </c>
      <c r="AC928" s="278">
        <v>0</v>
      </c>
      <c r="AD928" s="278">
        <v>10000000</v>
      </c>
      <c r="AE928" s="278">
        <v>0</v>
      </c>
      <c r="AF928" s="278">
        <v>0</v>
      </c>
      <c r="AG928" s="278">
        <v>0</v>
      </c>
      <c r="AH928" s="278">
        <v>0</v>
      </c>
      <c r="AI928" s="278">
        <v>0</v>
      </c>
      <c r="AJ928" s="278">
        <v>0</v>
      </c>
      <c r="AK928" s="278">
        <v>10000000</v>
      </c>
      <c r="AL928" s="278"/>
      <c r="AM928" s="145"/>
      <c r="AN928" s="145"/>
      <c r="AO928" s="145"/>
      <c r="AP928" s="145"/>
      <c r="AQ928" s="275"/>
      <c r="AR928" s="275"/>
      <c r="AS928" s="275"/>
      <c r="AT928" s="275"/>
      <c r="AU928" s="275"/>
    </row>
    <row r="929" spans="2:47" x14ac:dyDescent="0.25">
      <c r="B929" s="36" t="s">
        <v>783</v>
      </c>
      <c r="C929" s="37">
        <f>+C108+C111+C115+C116+C117+C119+C120+C121+C122+C124+C126+C127+C128+C129+C130+C132+C133+C135+C137+C139+C143+C146+C147+C152+C153+C155+C158+C159+C160+C161+C162+C163+C164+C169+C172+C175+C176+C177+C179+C180+C181+C182+C188+C192+C193+C194+C195+C196+C197+C198+C200+C204+C205+C206+C207+C208+C210+C211+C212+C214+C216+C219+C221+C223+C228+C230+C231+C232+C233+C238+C241+C243+C244+C249+C251</f>
        <v>2381321753.0499997</v>
      </c>
      <c r="D929" s="37">
        <f>+D108+D111+D115+D116+D117+D119+D120+D121+D122+D124+D126+D127+D128+D129+D130+D132+D133+D135+D137+D139+D143+D146+D147+D152+D153+D155+D158+D159+D160+D161+D162+D163+D164+D169+D172+D175+D176+D177+D179+D180+D181+D182+D188+D192+D193+D194+D195+D196+D197+D198+D200+D204+D205+D206+D207+D208+D210+D211+D212+D214+D216+D219+D221+D223+D228+D230+D231+D232+D233+D238+D241+D243+D244+D249+D251</f>
        <v>3056874527.7799988</v>
      </c>
      <c r="E929" s="37">
        <f>+E108+E111+E115+E116+E117+E119+E120+E121+E122+E124+E126+E127+E128+E129+E130+E132+E133+E135+E137+E139+E143+E146+E147+E152+E153+E155+E158+E159+E160+E161+E162+E163+E164+E169+E172+E175+E176+E177+E179+E180+E181+E182+E188+E192+E193+E194+E195+E196+E197+E198+E200+E204+E205+E206+E207+E208+E210+E211+E212+E214+E216+E219+E221+E223+E228+E230+E231+E232+E233+E238+E241+E243+E244+E249+E251</f>
        <v>0</v>
      </c>
      <c r="F929" s="37">
        <f>+F108+F111+F115+F116+F117+F119+F120+F121+F122+F124+F126+F127+F128+F129+F130+F132+F133+F135+F137+F139+F143+F146+F147+F152+F153+F155+F158+F159+F160+F161+F162+F163+F164+F169+F172+F175+F176+F177+F179+F180+F181+F182+F188+F192+F193+F194+F195+F196+F197+F198+F200+F204+F205+F206+F207+F208+F210+F211+F212+F214+F216+F219+F221+F223+F228+F230+F231+F232+F233+F238+F241+F243+F244+F249+F251</f>
        <v>0</v>
      </c>
      <c r="G929" s="37">
        <f>+G108+G111+G115+G116+G117+G119+G120+G121+G122+G124+G126+G127+G128+G129+G130+G132+G133+G135+G137+G139+G143+G146+G147+G152+G153+G155+G158+G159+G160+G161+G162+G163+G164+G169+G172+G175+G176+G177+G179+G180+G181+G182+G188+G192+G193+G194+G195+G196+G197+G198+G200+G204+G205+G206+G207+G208+G210+G211+G212+G214+G216+G219+G221+G223+G228+G230+G231+G232+G233+G238+G241+G243+G244+G249+G251</f>
        <v>0</v>
      </c>
      <c r="H929" s="37">
        <f t="shared" si="509"/>
        <v>3056874527.7799988</v>
      </c>
      <c r="I929" s="37">
        <f>+I108+I111+I115+I116+I117+I119+I120+I121+I122+I124+I126+I127+I128+I129+I130+I132+I133+I135+I137+I139+I143+I146+I147+I152+I153+I155+I158+I159+I160+I161+I162+I163+I164+I169+I172+I175+I176+I177+I179+I180+I181+I182+I188+I192+I193+I194+I195+I196+I197+I198+I200+I204+I205+I206+I207+I208+I210+I211+I212+I214+I216+I219+I221+I223+I228+I230+I231+I232+I233+I238+I241+I243+I244+I249+I251</f>
        <v>98938384.170000002</v>
      </c>
      <c r="J929" s="37">
        <f>+J108+J111+J115+J116+J117+J119+J120+J121+J122+J124+J126+J127+J128+J129+J130+J132+J133+J135+J137+J139+J143+J146+J147+J152+J153+J155+J158+J159+J160+J161+J162+J163+J164+J169+J172+J175+J176+J177+J179+J180+J181+J182+J188+J192+J193+J194+J195+J196+J197+J198+J200+J204+J205+J206+J207+J208+J210+J211+J212+J214+J216+J219+J221+J223+J228+J230+J231+J232+J233+J238+J241+J243+J244+J249+J251</f>
        <v>698513655.34999931</v>
      </c>
      <c r="K929" s="37">
        <f t="shared" si="512"/>
        <v>2358360872.4299994</v>
      </c>
      <c r="L929" s="37">
        <f>+L108+L111+L115+L116+L117+L119+L120+L121+L122+L124+L126+L127+L128+L129+L130+L132+L133+L135+L137+L139+L143+L146+L147+L152+L153+L155+L158+L159+L160+L161+L162+L163+L164+L169+L172+L175+L176+L177+L179+L180+L181+L182+L188+L192+L193+L194+L195+L196+L197+L198+L200+L204+L205+L206+L207+L208+L210+L211+L212+L214+L216+L219+L221+L223+L228+L230+L231+L232+L233+L238+L241+L243+L244+L249+L251</f>
        <v>58770023.25</v>
      </c>
      <c r="M929" s="37">
        <f>+M108+M111+M115+M116+M117+M119+M120+M121+M122+M124+M126+M127+M128+M129+M130+M132+M133+M135+M137+M139+M143+M146+M147+M152+M153+M155+M158+M159+M160+M161+M162+M163+M164+M169+M172+M175+M176+M177+M179+M180+M181+M182+M188+M192+M193+M194+M195+M196+M197+M198+M200+M204+M205+M206+M207+M208+M210+M211+M212+M214+M216+M219+M221+M223+M228+M230+M231+M232+M233+M238+M241+M243+M244+M249+M251</f>
        <v>367298537.77999932</v>
      </c>
      <c r="N929" s="37">
        <f t="shared" si="514"/>
        <v>331215117.56999999</v>
      </c>
      <c r="O929" s="37">
        <f>+O108+O111+O115+O116+O117+O119+O120+O121+O122+O124+O126+O127+O128+O129+O130+O132+O133+O135+O137+O139+O143+O146+O147+O152+O153+O155+O158+O159+O160+O161+O162+O163+O164+O169+O172+O175+O176+O177+O179+O180+O181+O182+O188+O192+O193+O194+O195+O196+O197+O198+O200+O204+O205+O206+O207+O208+O210+O211+O212+O214+O216+O219+O221+O223+O228+O230+O231+O232+O233+O238+O241+O243+O244+O249+O251</f>
        <v>418053987.11000001</v>
      </c>
      <c r="P929" s="37">
        <f>+P108+P111+P115+P116+P117+P119+P120+P121+P122+P124+P126+P127+P128+P129+P130+P132+P133+P135+P137+P139+P143+P146+P147+P152+P153+P155+P158+P159+P160+P161+P162+P163+P164+P169+P172+P175+P176+P177+P179+P180+P181+P182+P188+P192+P193+P194+P195+P196+P197+P198+P200+P204+P205+P206+P207+P208+P210+P211+P212+P214+P216+P219+P221+P223+P228+P230+P231+P232+P233+P238+P241+P243+P244+P249+P251</f>
        <v>1384270936.29</v>
      </c>
      <c r="Q929" s="37">
        <f t="shared" si="516"/>
        <v>685757280.94000065</v>
      </c>
      <c r="R929" s="37">
        <f t="shared" si="517"/>
        <v>1672603591.4899988</v>
      </c>
      <c r="S929" s="37">
        <f t="shared" si="518"/>
        <v>367298537.77999932</v>
      </c>
      <c r="U929" s="390">
        <f t="shared" si="484"/>
        <v>31501521520</v>
      </c>
      <c r="V929" s="156" t="e">
        <f t="shared" si="484"/>
        <v>#VALUE!</v>
      </c>
      <c r="W929" s="156">
        <f t="shared" si="484"/>
        <v>0</v>
      </c>
      <c r="X929" s="278">
        <v>5000000</v>
      </c>
      <c r="Y929" s="278">
        <v>0</v>
      </c>
      <c r="Z929" s="278">
        <v>0</v>
      </c>
      <c r="AA929" s="278">
        <v>5000000</v>
      </c>
      <c r="AB929" s="278">
        <v>0</v>
      </c>
      <c r="AC929" s="278">
        <v>0</v>
      </c>
      <c r="AD929" s="278">
        <v>5000000</v>
      </c>
      <c r="AE929" s="278">
        <v>0</v>
      </c>
      <c r="AF929" s="278">
        <v>0</v>
      </c>
      <c r="AG929" s="278">
        <v>0</v>
      </c>
      <c r="AH929" s="278">
        <v>0</v>
      </c>
      <c r="AI929" s="278">
        <v>0</v>
      </c>
      <c r="AJ929" s="278">
        <v>0</v>
      </c>
      <c r="AK929" s="278">
        <v>5000000</v>
      </c>
      <c r="AL929" s="278"/>
      <c r="AM929" s="145"/>
      <c r="AN929" s="145"/>
      <c r="AO929" s="145"/>
      <c r="AP929" s="145"/>
      <c r="AQ929" s="275"/>
      <c r="AR929" s="275"/>
      <c r="AS929" s="275"/>
      <c r="AT929" s="275"/>
      <c r="AU929" s="275"/>
    </row>
    <row r="930" spans="2:47" x14ac:dyDescent="0.25">
      <c r="B930" s="36" t="s">
        <v>784</v>
      </c>
      <c r="C930" s="37">
        <f>+C267+C268+C308+C309+C318+C341+C343</f>
        <v>1383131952.45</v>
      </c>
      <c r="D930" s="37">
        <f>+D267+D268+D308+D309+D318+D341+D343</f>
        <v>1476059236.5680001</v>
      </c>
      <c r="E930" s="37">
        <f>+E267+E268+E308+E309+E318+E341+E343</f>
        <v>0</v>
      </c>
      <c r="F930" s="37">
        <f>+F267+F268+F308+F309+F318+F341+F343</f>
        <v>0</v>
      </c>
      <c r="G930" s="37">
        <f>+G267+G268+G308+G309+G318+G341+G343</f>
        <v>0</v>
      </c>
      <c r="H930" s="37">
        <f t="shared" si="509"/>
        <v>1476059236.5680001</v>
      </c>
      <c r="I930" s="37">
        <f>+I267+I268+I308+I309+I318+I341+I343</f>
        <v>133488703</v>
      </c>
      <c r="J930" s="37">
        <f>+J267+J268+J308+J309+J318+J341+J343</f>
        <v>905565781</v>
      </c>
      <c r="K930" s="37">
        <f t="shared" si="512"/>
        <v>570493455.56800008</v>
      </c>
      <c r="L930" s="37">
        <f>+L267+L268+L308+L309+L318+L341+L343</f>
        <v>171636949</v>
      </c>
      <c r="M930" s="37">
        <f>+M267+M268+M308+M309+M318+M341+M343</f>
        <v>818026662</v>
      </c>
      <c r="N930" s="37">
        <f t="shared" si="514"/>
        <v>87539119</v>
      </c>
      <c r="O930" s="37">
        <f>+O267+O268+O308+O309+O318+O341+O343</f>
        <v>128454305</v>
      </c>
      <c r="P930" s="37">
        <f>+P267+P268+P308+P309+P318+P341+P343</f>
        <v>970920039</v>
      </c>
      <c r="Q930" s="37">
        <f t="shared" si="516"/>
        <v>65354258</v>
      </c>
      <c r="R930" s="37">
        <f t="shared" si="517"/>
        <v>505139197.56800008</v>
      </c>
      <c r="S930" s="37">
        <f t="shared" si="518"/>
        <v>818026662</v>
      </c>
      <c r="U930" s="390">
        <f t="shared" si="486"/>
        <v>18900661111</v>
      </c>
      <c r="V930" s="156" t="e">
        <f t="shared" si="486"/>
        <v>#VALUE!</v>
      </c>
      <c r="W930" s="156">
        <f t="shared" si="486"/>
        <v>0</v>
      </c>
      <c r="X930" s="10">
        <f t="shared" si="490"/>
        <v>238738740</v>
      </c>
      <c r="Y930" s="10">
        <f t="shared" si="490"/>
        <v>0</v>
      </c>
      <c r="Z930" s="10">
        <f t="shared" si="490"/>
        <v>0</v>
      </c>
      <c r="AA930" s="10">
        <f t="shared" si="490"/>
        <v>238738740</v>
      </c>
      <c r="AB930" s="10">
        <f t="shared" si="490"/>
        <v>0</v>
      </c>
      <c r="AC930" s="10">
        <f t="shared" si="490"/>
        <v>0</v>
      </c>
      <c r="AD930" s="10">
        <f t="shared" si="490"/>
        <v>238738740</v>
      </c>
      <c r="AE930" s="10">
        <f t="shared" si="490"/>
        <v>0</v>
      </c>
      <c r="AF930" s="10">
        <f t="shared" si="490"/>
        <v>0</v>
      </c>
      <c r="AG930" s="10">
        <f t="shared" si="490"/>
        <v>0</v>
      </c>
      <c r="AH930" s="10">
        <f t="shared" si="490"/>
        <v>25000000</v>
      </c>
      <c r="AI930" s="10">
        <f t="shared" si="490"/>
        <v>25000000</v>
      </c>
      <c r="AJ930" s="10">
        <f t="shared" si="490"/>
        <v>25000000</v>
      </c>
      <c r="AK930" s="10">
        <f t="shared" si="490"/>
        <v>213738740</v>
      </c>
      <c r="AL930" s="10"/>
      <c r="AM930" s="10">
        <f t="shared" si="490"/>
        <v>0</v>
      </c>
      <c r="AN930" s="10">
        <f t="shared" si="490"/>
        <v>0</v>
      </c>
      <c r="AO930" s="10">
        <f t="shared" si="490"/>
        <v>0</v>
      </c>
      <c r="AP930" s="10"/>
      <c r="AQ930" s="275"/>
      <c r="AR930" s="275"/>
      <c r="AS930" s="275"/>
      <c r="AT930" s="275"/>
      <c r="AU930" s="275"/>
    </row>
    <row r="931" spans="2:47" x14ac:dyDescent="0.25">
      <c r="B931" s="36" t="s">
        <v>785</v>
      </c>
      <c r="C931" s="37">
        <f>+C305+C332</f>
        <v>470948503</v>
      </c>
      <c r="D931" s="37">
        <f>+D305+D332</f>
        <v>294473263.72500002</v>
      </c>
      <c r="E931" s="37">
        <f>+E305+E332</f>
        <v>0</v>
      </c>
      <c r="F931" s="37">
        <f>+F305+F332</f>
        <v>0</v>
      </c>
      <c r="G931" s="37">
        <f>+G305+G332</f>
        <v>0</v>
      </c>
      <c r="H931" s="37">
        <f t="shared" si="509"/>
        <v>294473263.72500002</v>
      </c>
      <c r="I931" s="37">
        <f>+I305+I332</f>
        <v>19999400</v>
      </c>
      <c r="J931" s="37">
        <f>+J305+J332</f>
        <v>239937400</v>
      </c>
      <c r="K931" s="37">
        <f t="shared" si="512"/>
        <v>54535863.725000024</v>
      </c>
      <c r="L931" s="37">
        <f>+L305+L332</f>
        <v>23200000</v>
      </c>
      <c r="M931" s="37">
        <f>+M305+M332</f>
        <v>65538000</v>
      </c>
      <c r="N931" s="37">
        <f t="shared" si="514"/>
        <v>174399400</v>
      </c>
      <c r="O931" s="37">
        <f>+O305+O332</f>
        <v>0</v>
      </c>
      <c r="P931" s="37">
        <f>+P305+P332</f>
        <v>260738000</v>
      </c>
      <c r="Q931" s="37">
        <f t="shared" si="516"/>
        <v>20800600</v>
      </c>
      <c r="R931" s="37">
        <f t="shared" si="517"/>
        <v>33735263.725000024</v>
      </c>
      <c r="S931" s="37">
        <f t="shared" si="518"/>
        <v>65538000</v>
      </c>
      <c r="U931" s="389">
        <f t="shared" si="487"/>
        <v>6300220203</v>
      </c>
      <c r="V931" s="10" t="e">
        <f t="shared" si="487"/>
        <v>#VALUE!</v>
      </c>
      <c r="W931" s="10">
        <f t="shared" si="487"/>
        <v>0</v>
      </c>
      <c r="X931" s="278">
        <v>100000000</v>
      </c>
      <c r="Y931" s="278">
        <v>0</v>
      </c>
      <c r="Z931" s="278">
        <v>0</v>
      </c>
      <c r="AA931" s="278">
        <v>100000000</v>
      </c>
      <c r="AB931" s="278">
        <v>0</v>
      </c>
      <c r="AC931" s="278">
        <v>0</v>
      </c>
      <c r="AD931" s="278">
        <v>100000000</v>
      </c>
      <c r="AE931" s="278">
        <v>0</v>
      </c>
      <c r="AF931" s="278">
        <v>0</v>
      </c>
      <c r="AG931" s="278">
        <v>0</v>
      </c>
      <c r="AH931" s="278">
        <v>0</v>
      </c>
      <c r="AI931" s="278">
        <v>0</v>
      </c>
      <c r="AJ931" s="278">
        <v>0</v>
      </c>
      <c r="AK931" s="278">
        <v>100000000</v>
      </c>
      <c r="AL931" s="278"/>
      <c r="AM931" s="145"/>
      <c r="AN931" s="145"/>
      <c r="AO931" s="145"/>
      <c r="AP931" s="145"/>
      <c r="AQ931" s="275"/>
      <c r="AR931" s="275"/>
      <c r="AS931" s="275"/>
      <c r="AT931" s="275"/>
      <c r="AU931" s="275"/>
    </row>
    <row r="932" spans="2:47" x14ac:dyDescent="0.25">
      <c r="B932" s="36" t="s">
        <v>786</v>
      </c>
      <c r="C932" s="37">
        <f>+C347</f>
        <v>447804403</v>
      </c>
      <c r="D932" s="37">
        <f>+D347</f>
        <v>386883923.94</v>
      </c>
      <c r="E932" s="37">
        <f>+E347</f>
        <v>0</v>
      </c>
      <c r="F932" s="37">
        <f>+F347</f>
        <v>0</v>
      </c>
      <c r="G932" s="37">
        <f>+G347</f>
        <v>0</v>
      </c>
      <c r="H932" s="37">
        <f t="shared" si="509"/>
        <v>386883923.94</v>
      </c>
      <c r="I932" s="37">
        <f>+I347</f>
        <v>68509378</v>
      </c>
      <c r="J932" s="37">
        <f>+J347</f>
        <v>269119430</v>
      </c>
      <c r="K932" s="37">
        <f t="shared" si="512"/>
        <v>117764493.94</v>
      </c>
      <c r="L932" s="37">
        <f>+L347</f>
        <v>59908112</v>
      </c>
      <c r="M932" s="37">
        <f>+M347</f>
        <v>263396328</v>
      </c>
      <c r="N932" s="37">
        <f t="shared" si="514"/>
        <v>5723102</v>
      </c>
      <c r="O932" s="37">
        <f>+O347</f>
        <v>67911082</v>
      </c>
      <c r="P932" s="37">
        <f>+P347</f>
        <v>280861474</v>
      </c>
      <c r="Q932" s="37">
        <f t="shared" si="516"/>
        <v>11742044</v>
      </c>
      <c r="R932" s="37">
        <f t="shared" si="517"/>
        <v>106022449.94</v>
      </c>
      <c r="S932" s="37">
        <f t="shared" si="518"/>
        <v>263396328</v>
      </c>
      <c r="U932" s="246">
        <v>3150110101</v>
      </c>
      <c r="V932" s="276" t="s">
        <v>1644</v>
      </c>
      <c r="W932" s="278">
        <v>0</v>
      </c>
      <c r="X932" s="278">
        <v>19088740</v>
      </c>
      <c r="Y932" s="278">
        <v>0</v>
      </c>
      <c r="Z932" s="278">
        <v>0</v>
      </c>
      <c r="AA932" s="278">
        <v>19088740</v>
      </c>
      <c r="AB932" s="278">
        <v>0</v>
      </c>
      <c r="AC932" s="278">
        <v>0</v>
      </c>
      <c r="AD932" s="278">
        <v>19088740</v>
      </c>
      <c r="AE932" s="278">
        <v>0</v>
      </c>
      <c r="AF932" s="278">
        <v>0</v>
      </c>
      <c r="AG932" s="278">
        <v>0</v>
      </c>
      <c r="AH932" s="278">
        <v>0</v>
      </c>
      <c r="AI932" s="278">
        <v>0</v>
      </c>
      <c r="AJ932" s="278">
        <v>0</v>
      </c>
      <c r="AK932" s="278">
        <v>19088740</v>
      </c>
      <c r="AL932" s="278"/>
      <c r="AM932" s="145"/>
      <c r="AN932" s="145"/>
      <c r="AO932" s="145"/>
      <c r="AP932" s="145"/>
      <c r="AQ932" s="275"/>
      <c r="AR932" s="275"/>
      <c r="AS932" s="275"/>
      <c r="AT932" s="275"/>
      <c r="AU932" s="275"/>
    </row>
    <row r="933" spans="2:47" x14ac:dyDescent="0.25">
      <c r="B933" s="36" t="s">
        <v>787</v>
      </c>
      <c r="C933" s="37">
        <f>+C321+C322+C323+C324+C325+C327+C328+C330</f>
        <v>302725527</v>
      </c>
      <c r="D933" s="37">
        <f>+D321+D322+D323+D324+D325+D327+D328+D330</f>
        <v>290119587.52499998</v>
      </c>
      <c r="E933" s="37">
        <f>+E321+E322+E323+E324+E325+E327+E328+E330</f>
        <v>0</v>
      </c>
      <c r="F933" s="37">
        <f>+F321+F322+F323+F324+F325+F327+F328+F330</f>
        <v>0</v>
      </c>
      <c r="G933" s="37">
        <f>+G321+G322+G323+G324+G325+G327+G328+G330</f>
        <v>0</v>
      </c>
      <c r="H933" s="37">
        <f t="shared" si="509"/>
        <v>290119587.52499998</v>
      </c>
      <c r="I933" s="37">
        <f>+I321+I322+I323+I324+I325+I327+I328+I330</f>
        <v>5322440</v>
      </c>
      <c r="J933" s="37">
        <f>+J321+J322+J323+J324+J325+J327+J328+J330</f>
        <v>37733199.960000001</v>
      </c>
      <c r="K933" s="37">
        <f t="shared" si="512"/>
        <v>252386387.56499997</v>
      </c>
      <c r="L933" s="37">
        <f>+L321+L322+L323+L324+L325+L327+L328+L330</f>
        <v>5322440</v>
      </c>
      <c r="M933" s="37">
        <f>+M321+M322+M323+M324+M325+M327+M328+M330</f>
        <v>28071719.960000001</v>
      </c>
      <c r="N933" s="37">
        <f t="shared" si="514"/>
        <v>9661480</v>
      </c>
      <c r="O933" s="37">
        <f>+O321+O322+O323+O324+O325+O327+O328+O330</f>
        <v>5322440</v>
      </c>
      <c r="P933" s="37">
        <f>+P321+P322+P323+P324+P325+P327+P328+P330</f>
        <v>37881719.960000001</v>
      </c>
      <c r="Q933" s="37">
        <f t="shared" si="516"/>
        <v>148520</v>
      </c>
      <c r="R933" s="37">
        <f t="shared" si="517"/>
        <v>252237867.56499997</v>
      </c>
      <c r="S933" s="37">
        <f t="shared" si="518"/>
        <v>28071719.960000001</v>
      </c>
      <c r="U933" s="246">
        <v>3150110102</v>
      </c>
      <c r="V933" s="276" t="s">
        <v>1645</v>
      </c>
      <c r="W933" s="278">
        <v>0</v>
      </c>
      <c r="X933" s="278">
        <v>119650000</v>
      </c>
      <c r="Y933" s="278">
        <v>0</v>
      </c>
      <c r="Z933" s="278">
        <v>0</v>
      </c>
      <c r="AA933" s="278">
        <v>119650000</v>
      </c>
      <c r="AB933" s="278">
        <v>0</v>
      </c>
      <c r="AC933" s="278">
        <v>0</v>
      </c>
      <c r="AD933" s="278">
        <v>119650000</v>
      </c>
      <c r="AE933" s="278">
        <v>0</v>
      </c>
      <c r="AF933" s="278">
        <v>0</v>
      </c>
      <c r="AG933" s="278">
        <v>0</v>
      </c>
      <c r="AH933" s="278">
        <v>25000000</v>
      </c>
      <c r="AI933" s="278">
        <v>25000000</v>
      </c>
      <c r="AJ933" s="278">
        <v>25000000</v>
      </c>
      <c r="AK933" s="278">
        <v>94650000</v>
      </c>
      <c r="AL933" s="278"/>
      <c r="AM933" s="145"/>
      <c r="AN933" s="145"/>
      <c r="AO933" s="145"/>
      <c r="AP933" s="145"/>
      <c r="AQ933" s="275"/>
      <c r="AR933" s="275"/>
      <c r="AS933" s="275"/>
      <c r="AT933" s="275"/>
      <c r="AU933" s="275"/>
    </row>
    <row r="934" spans="2:47" x14ac:dyDescent="0.25">
      <c r="B934" s="36" t="s">
        <v>788</v>
      </c>
      <c r="C934" s="37">
        <f>+C297+C300+C301+C302+C303+C304+C306+C314+C336+C337</f>
        <v>4413407520</v>
      </c>
      <c r="D934" s="37">
        <f>+D297+D300+D301+D302+D303+D304+D306+D314+D336+D337</f>
        <v>4526286805.5699997</v>
      </c>
      <c r="E934" s="37">
        <f>+E297+E300+E301+E302+E303+E304+E306+E314+E336+E337</f>
        <v>470000000</v>
      </c>
      <c r="F934" s="37">
        <f>+F297+F300+F301+F302+F303+F304+F306+F314+F336+F337</f>
        <v>0</v>
      </c>
      <c r="G934" s="37">
        <f>+G297+G300+G301+G302+G303+G304+G306+G314+G336+G337</f>
        <v>0</v>
      </c>
      <c r="H934" s="37">
        <f t="shared" si="509"/>
        <v>4996286805.5699997</v>
      </c>
      <c r="I934" s="37">
        <f>+I297+I300+I301+I302+I303+I304+I306+I314+I336+I337</f>
        <v>284676084</v>
      </c>
      <c r="J934" s="37">
        <f>+J297+J300+J301+J302+J303+J304+J306+J314+J336+J337</f>
        <v>3882428298.6700001</v>
      </c>
      <c r="K934" s="37">
        <f t="shared" si="512"/>
        <v>1113858506.8999996</v>
      </c>
      <c r="L934" s="37">
        <f>+L297+L300+L301+L302+L303+L304+L306+L314+L336+L337</f>
        <v>368886640.36000001</v>
      </c>
      <c r="M934" s="37">
        <f>+M297+M300+M301+M302+M303+M304+M306+M314+M336+M337</f>
        <v>1302595199.02</v>
      </c>
      <c r="N934" s="37">
        <f t="shared" si="514"/>
        <v>2579833099.6500001</v>
      </c>
      <c r="O934" s="37">
        <f>+O297+O300+O301+O302+O303+O304+O306+O314+O336+O337</f>
        <v>243947232</v>
      </c>
      <c r="P934" s="37">
        <f>+P297+P300+P301+P302+P303+P304+P306+P314+P336+P337</f>
        <v>4731535670</v>
      </c>
      <c r="Q934" s="37">
        <f t="shared" si="516"/>
        <v>849107371.32999992</v>
      </c>
      <c r="R934" s="37">
        <f t="shared" si="517"/>
        <v>264751135.56999969</v>
      </c>
      <c r="S934" s="37">
        <f t="shared" si="518"/>
        <v>1302595199.02</v>
      </c>
      <c r="U934" s="389">
        <f t="shared" si="490"/>
        <v>9450330606</v>
      </c>
      <c r="V934" s="10" t="e">
        <f t="shared" si="490"/>
        <v>#VALUE!</v>
      </c>
      <c r="W934" s="10">
        <f t="shared" si="490"/>
        <v>0</v>
      </c>
      <c r="X934" s="10">
        <f t="shared" si="491"/>
        <v>20000000</v>
      </c>
      <c r="Y934" s="10">
        <f t="shared" si="491"/>
        <v>0</v>
      </c>
      <c r="Z934" s="10">
        <f t="shared" si="491"/>
        <v>0</v>
      </c>
      <c r="AA934" s="10">
        <f t="shared" si="491"/>
        <v>20000000</v>
      </c>
      <c r="AB934" s="10">
        <f t="shared" si="491"/>
        <v>0</v>
      </c>
      <c r="AC934" s="10">
        <f t="shared" si="491"/>
        <v>0</v>
      </c>
      <c r="AD934" s="10">
        <f t="shared" si="491"/>
        <v>20000000</v>
      </c>
      <c r="AE934" s="10">
        <f t="shared" si="491"/>
        <v>0</v>
      </c>
      <c r="AF934" s="10">
        <f t="shared" si="491"/>
        <v>0</v>
      </c>
      <c r="AG934" s="10">
        <f t="shared" si="491"/>
        <v>0</v>
      </c>
      <c r="AH934" s="10">
        <f t="shared" si="491"/>
        <v>0</v>
      </c>
      <c r="AI934" s="10">
        <f t="shared" si="491"/>
        <v>0</v>
      </c>
      <c r="AJ934" s="10">
        <f t="shared" si="491"/>
        <v>0</v>
      </c>
      <c r="AK934" s="10">
        <f t="shared" si="491"/>
        <v>20000000</v>
      </c>
      <c r="AL934" s="10"/>
      <c r="AM934" s="10">
        <f t="shared" si="491"/>
        <v>0</v>
      </c>
      <c r="AN934" s="10">
        <f t="shared" si="491"/>
        <v>0</v>
      </c>
      <c r="AO934" s="10">
        <f t="shared" si="491"/>
        <v>0</v>
      </c>
      <c r="AP934" s="10"/>
      <c r="AQ934" s="275"/>
      <c r="AR934" s="275"/>
      <c r="AS934" s="275"/>
      <c r="AT934" s="275"/>
      <c r="AU934" s="275"/>
    </row>
    <row r="935" spans="2:47" x14ac:dyDescent="0.25">
      <c r="B935" s="36" t="s">
        <v>789</v>
      </c>
      <c r="C935" s="37">
        <f>+C275+C277+C278+C279+C280+C281+C282+C283+C284+C285</f>
        <v>1288781127</v>
      </c>
      <c r="D935" s="37">
        <f>+D275+D277+D278+D279+D280+D281+D282+D283+D284+D285</f>
        <v>1447080451.605</v>
      </c>
      <c r="E935" s="37">
        <f>+E275+E277+E278+E279+E280+E281+E282+E283+E284+E285</f>
        <v>0</v>
      </c>
      <c r="F935" s="37">
        <f>+F275+F277+F278+F279+F280+F281+F282+F283+F284+F285</f>
        <v>0</v>
      </c>
      <c r="G935" s="37">
        <f>+G275+G277+G278+G279+G280+G281+G282+G283+G284+G285</f>
        <v>0</v>
      </c>
      <c r="H935" s="37">
        <f t="shared" si="509"/>
        <v>1447080451.605</v>
      </c>
      <c r="I935" s="37">
        <f>+I275+I277+I278+I279+I280+I281+I282+I283+I284+I285</f>
        <v>0</v>
      </c>
      <c r="J935" s="37">
        <f>+J275+J277+J278+J279+J280+J281+J282+J283+J284+J285</f>
        <v>230755180</v>
      </c>
      <c r="K935" s="37">
        <f t="shared" si="512"/>
        <v>1216325271.605</v>
      </c>
      <c r="L935" s="37">
        <f>+L275+L277+L278+L279+L280+L281+L282+L283+L284+L285</f>
        <v>0</v>
      </c>
      <c r="M935" s="37">
        <f>+M275+M277+M278+M279+M280+M281+M282+M283+M284+M285</f>
        <v>2164300.02</v>
      </c>
      <c r="N935" s="37">
        <f t="shared" si="514"/>
        <v>228590879.97999999</v>
      </c>
      <c r="O935" s="37">
        <f>+O275+O277+O278+O279+O280+O281+O282+O283+O284+O285</f>
        <v>0</v>
      </c>
      <c r="P935" s="37">
        <f>+P275+P277+P278+P279+P280+P281+P282+P283+P284+P285</f>
        <v>236864469</v>
      </c>
      <c r="Q935" s="37">
        <f t="shared" si="516"/>
        <v>6109289</v>
      </c>
      <c r="R935" s="37">
        <f t="shared" si="517"/>
        <v>1210215982.605</v>
      </c>
      <c r="S935" s="37">
        <f t="shared" si="518"/>
        <v>2164300.02</v>
      </c>
      <c r="U935" s="246">
        <v>3150110201</v>
      </c>
      <c r="V935" s="276" t="s">
        <v>1647</v>
      </c>
      <c r="W935" s="278">
        <v>0</v>
      </c>
      <c r="X935" s="278">
        <v>20000000</v>
      </c>
      <c r="Y935" s="278">
        <v>0</v>
      </c>
      <c r="Z935" s="278">
        <v>0</v>
      </c>
      <c r="AA935" s="278">
        <v>20000000</v>
      </c>
      <c r="AB935" s="278">
        <v>0</v>
      </c>
      <c r="AC935" s="278">
        <v>0</v>
      </c>
      <c r="AD935" s="278">
        <v>20000000</v>
      </c>
      <c r="AE935" s="278">
        <v>0</v>
      </c>
      <c r="AF935" s="278">
        <v>0</v>
      </c>
      <c r="AG935" s="278">
        <v>0</v>
      </c>
      <c r="AH935" s="278">
        <v>0</v>
      </c>
      <c r="AI935" s="278">
        <v>0</v>
      </c>
      <c r="AJ935" s="278">
        <v>0</v>
      </c>
      <c r="AK935" s="278">
        <v>20000000</v>
      </c>
      <c r="AL935" s="278"/>
      <c r="AM935" s="145"/>
      <c r="AN935" s="145"/>
      <c r="AO935" s="145"/>
      <c r="AP935" s="145"/>
      <c r="AQ935" s="275"/>
      <c r="AR935" s="275"/>
      <c r="AS935" s="275"/>
      <c r="AT935" s="275"/>
    </row>
    <row r="936" spans="2:47" x14ac:dyDescent="0.25">
      <c r="B936" s="36" t="s">
        <v>790</v>
      </c>
      <c r="C936" s="37">
        <f>+C312+C373</f>
        <v>825438710</v>
      </c>
      <c r="D936" s="37">
        <f>+D312+D373</f>
        <v>813758755</v>
      </c>
      <c r="E936" s="37">
        <f>+E312+E373</f>
        <v>0</v>
      </c>
      <c r="F936" s="37">
        <f>+F312+F373</f>
        <v>0</v>
      </c>
      <c r="G936" s="37">
        <f>+G312+G373</f>
        <v>0</v>
      </c>
      <c r="H936" s="37">
        <f t="shared" si="509"/>
        <v>813758755</v>
      </c>
      <c r="I936" s="37">
        <f>+I312+I373</f>
        <v>507878275</v>
      </c>
      <c r="J936" s="37">
        <f>+J312+J373</f>
        <v>641845644</v>
      </c>
      <c r="K936" s="37">
        <f t="shared" si="512"/>
        <v>171913111</v>
      </c>
      <c r="L936" s="37">
        <f>+L312+L373</f>
        <v>82485981</v>
      </c>
      <c r="M936" s="37">
        <f>+M312+M373</f>
        <v>87063418</v>
      </c>
      <c r="N936" s="37">
        <f t="shared" si="514"/>
        <v>554782226</v>
      </c>
      <c r="O936" s="37">
        <f>+O312+O373</f>
        <v>29767348</v>
      </c>
      <c r="P936" s="37">
        <f>+P312+P373</f>
        <v>676618628</v>
      </c>
      <c r="Q936" s="37">
        <f t="shared" si="516"/>
        <v>34772984</v>
      </c>
      <c r="R936" s="37">
        <f t="shared" si="517"/>
        <v>137140127</v>
      </c>
      <c r="S936" s="37">
        <f t="shared" si="518"/>
        <v>87063418</v>
      </c>
      <c r="U936" s="246">
        <v>3150110202</v>
      </c>
      <c r="V936" s="276" t="s">
        <v>1648</v>
      </c>
      <c r="W936" s="278">
        <v>0</v>
      </c>
      <c r="X936" s="156">
        <f t="shared" si="493"/>
        <v>3191150642.7999997</v>
      </c>
      <c r="Y936" s="156">
        <f t="shared" si="493"/>
        <v>0</v>
      </c>
      <c r="Z936" s="156">
        <f t="shared" si="493"/>
        <v>0</v>
      </c>
      <c r="AA936" s="156">
        <f t="shared" si="493"/>
        <v>3191150642.7999997</v>
      </c>
      <c r="AB936" s="156">
        <f t="shared" si="493"/>
        <v>0</v>
      </c>
      <c r="AC936" s="156">
        <f t="shared" si="493"/>
        <v>0</v>
      </c>
      <c r="AD936" s="156">
        <f t="shared" si="493"/>
        <v>3191150642.7999997</v>
      </c>
      <c r="AE936" s="156">
        <f t="shared" si="493"/>
        <v>0</v>
      </c>
      <c r="AF936" s="156">
        <f t="shared" si="493"/>
        <v>0</v>
      </c>
      <c r="AG936" s="156">
        <f t="shared" si="493"/>
        <v>0</v>
      </c>
      <c r="AH936" s="156">
        <f t="shared" si="493"/>
        <v>0</v>
      </c>
      <c r="AI936" s="156">
        <f t="shared" si="493"/>
        <v>0</v>
      </c>
      <c r="AJ936" s="156">
        <f t="shared" si="493"/>
        <v>0</v>
      </c>
      <c r="AK936" s="156">
        <f t="shared" si="493"/>
        <v>3191150642.7999997</v>
      </c>
      <c r="AL936" s="156"/>
      <c r="AM936" s="156">
        <f t="shared" si="493"/>
        <v>0</v>
      </c>
      <c r="AN936" s="156">
        <f t="shared" si="493"/>
        <v>0</v>
      </c>
      <c r="AO936" s="156">
        <f t="shared" si="493"/>
        <v>0</v>
      </c>
      <c r="AP936" s="156"/>
      <c r="AQ936" s="275"/>
      <c r="AR936" s="275"/>
      <c r="AS936" s="275"/>
      <c r="AT936" s="275"/>
    </row>
    <row r="937" spans="2:47" x14ac:dyDescent="0.25">
      <c r="B937" s="36" t="s">
        <v>791</v>
      </c>
      <c r="C937" s="37">
        <f>+C289+C291</f>
        <v>1523158382.98</v>
      </c>
      <c r="D937" s="37">
        <f>+D289+D291</f>
        <v>1899016970.8699999</v>
      </c>
      <c r="E937" s="37">
        <f>+E289+E291</f>
        <v>0</v>
      </c>
      <c r="F937" s="37">
        <f>+F289+F291</f>
        <v>354025000</v>
      </c>
      <c r="G937" s="37">
        <f>+G289+G291</f>
        <v>0</v>
      </c>
      <c r="H937" s="37">
        <f t="shared" si="509"/>
        <v>1544991970.8699999</v>
      </c>
      <c r="I937" s="37">
        <f>+I289+I291</f>
        <v>44769999</v>
      </c>
      <c r="J937" s="37">
        <f>+J289+J291</f>
        <v>808476151</v>
      </c>
      <c r="K937" s="37">
        <f t="shared" si="512"/>
        <v>736515819.86999989</v>
      </c>
      <c r="L937" s="37">
        <f>+L289+L291</f>
        <v>18569999</v>
      </c>
      <c r="M937" s="37">
        <f>+M289+M291</f>
        <v>172199999</v>
      </c>
      <c r="N937" s="37">
        <f t="shared" si="514"/>
        <v>636276152</v>
      </c>
      <c r="O937" s="37">
        <f>+O289+O291</f>
        <v>1769999</v>
      </c>
      <c r="P937" s="37">
        <f>+P289+P291</f>
        <v>1499522747</v>
      </c>
      <c r="Q937" s="37">
        <f t="shared" si="516"/>
        <v>691046596</v>
      </c>
      <c r="R937" s="37">
        <f t="shared" si="517"/>
        <v>45469223.869999886</v>
      </c>
      <c r="S937" s="37">
        <f t="shared" si="518"/>
        <v>172199999</v>
      </c>
      <c r="U937" s="246">
        <v>3150110203</v>
      </c>
      <c r="V937" s="276" t="s">
        <v>1649</v>
      </c>
      <c r="W937" s="278">
        <v>0</v>
      </c>
      <c r="X937" s="156">
        <f t="shared" si="495"/>
        <v>2477831880.6999998</v>
      </c>
      <c r="Y937" s="156">
        <f t="shared" si="495"/>
        <v>0</v>
      </c>
      <c r="Z937" s="156">
        <f t="shared" si="495"/>
        <v>0</v>
      </c>
      <c r="AA937" s="156">
        <f t="shared" si="495"/>
        <v>2477831880.6999998</v>
      </c>
      <c r="AB937" s="156">
        <f t="shared" si="495"/>
        <v>0</v>
      </c>
      <c r="AC937" s="156">
        <f t="shared" si="495"/>
        <v>0</v>
      </c>
      <c r="AD937" s="156">
        <f t="shared" si="495"/>
        <v>2477831880.6999998</v>
      </c>
      <c r="AE937" s="156">
        <f t="shared" si="495"/>
        <v>0</v>
      </c>
      <c r="AF937" s="156">
        <f t="shared" si="495"/>
        <v>0</v>
      </c>
      <c r="AG937" s="156">
        <f t="shared" si="495"/>
        <v>0</v>
      </c>
      <c r="AH937" s="156">
        <f t="shared" si="495"/>
        <v>0</v>
      </c>
      <c r="AI937" s="156">
        <f t="shared" si="495"/>
        <v>0</v>
      </c>
      <c r="AJ937" s="156">
        <f t="shared" si="495"/>
        <v>0</v>
      </c>
      <c r="AK937" s="156">
        <f t="shared" si="495"/>
        <v>2477831880.6999998</v>
      </c>
      <c r="AL937" s="156"/>
      <c r="AM937" s="156">
        <f t="shared" si="495"/>
        <v>0</v>
      </c>
      <c r="AN937" s="156">
        <f t="shared" si="495"/>
        <v>0</v>
      </c>
      <c r="AO937" s="156">
        <f t="shared" si="495"/>
        <v>0</v>
      </c>
      <c r="AP937" s="156"/>
      <c r="AQ937" s="275"/>
      <c r="AR937" s="275"/>
      <c r="AS937" s="275"/>
      <c r="AT937" s="275"/>
    </row>
    <row r="938" spans="2:47" x14ac:dyDescent="0.25">
      <c r="B938" s="36" t="s">
        <v>792</v>
      </c>
      <c r="C938" s="37">
        <f>+C255+C256+C257+C258</f>
        <v>129544800</v>
      </c>
      <c r="D938" s="37">
        <f>+D255+D256+D257+D258</f>
        <v>153400118.03999999</v>
      </c>
      <c r="E938" s="37">
        <f>+E255+E256+E257+E258</f>
        <v>0</v>
      </c>
      <c r="F938" s="37">
        <f>+F255+F256+F257+F258</f>
        <v>0</v>
      </c>
      <c r="G938" s="37">
        <f>+G255+G256+G257+G258</f>
        <v>0</v>
      </c>
      <c r="H938" s="37">
        <f t="shared" si="509"/>
        <v>153400118.03999999</v>
      </c>
      <c r="I938" s="37">
        <f>+I255+I256+I257+I258</f>
        <v>60000</v>
      </c>
      <c r="J938" s="37">
        <f>+J255+J256+J257+J258</f>
        <v>144895000</v>
      </c>
      <c r="K938" s="37">
        <f t="shared" si="512"/>
        <v>8505118.0399999917</v>
      </c>
      <c r="L938" s="37">
        <f>+L255+L256+L257+L258</f>
        <v>4785249</v>
      </c>
      <c r="M938" s="37">
        <f>+M255+M256+M257+M258</f>
        <v>37153363</v>
      </c>
      <c r="N938" s="37">
        <f t="shared" si="514"/>
        <v>107741637</v>
      </c>
      <c r="O938" s="37">
        <f>+O255+O256+O257+O258</f>
        <v>60000</v>
      </c>
      <c r="P938" s="37">
        <f>+P255+P256+P257+P258</f>
        <v>144895000</v>
      </c>
      <c r="Q938" s="37">
        <f t="shared" si="516"/>
        <v>0</v>
      </c>
      <c r="R938" s="37">
        <f t="shared" si="517"/>
        <v>8505118.0399999917</v>
      </c>
      <c r="S938" s="37">
        <f t="shared" si="518"/>
        <v>37153363</v>
      </c>
      <c r="U938" s="389">
        <f t="shared" si="491"/>
        <v>3150110302</v>
      </c>
      <c r="V938" s="10" t="str">
        <f t="shared" si="491"/>
        <v>SISTEMA DE INF. PARA LA EFICINEICA ADTIVA MODELO INTEGRADO-PROUNAL</v>
      </c>
      <c r="W938" s="10">
        <f t="shared" si="491"/>
        <v>0</v>
      </c>
      <c r="X938" s="10">
        <f t="shared" si="496"/>
        <v>2477831880.6999998</v>
      </c>
      <c r="Y938" s="10">
        <f t="shared" si="496"/>
        <v>0</v>
      </c>
      <c r="Z938" s="10">
        <f t="shared" si="496"/>
        <v>0</v>
      </c>
      <c r="AA938" s="10">
        <f t="shared" si="496"/>
        <v>2477831880.6999998</v>
      </c>
      <c r="AB938" s="10">
        <f t="shared" si="496"/>
        <v>0</v>
      </c>
      <c r="AC938" s="10">
        <f t="shared" si="496"/>
        <v>0</v>
      </c>
      <c r="AD938" s="10">
        <f t="shared" si="496"/>
        <v>2477831880.6999998</v>
      </c>
      <c r="AE938" s="10">
        <f t="shared" si="496"/>
        <v>0</v>
      </c>
      <c r="AF938" s="10">
        <f t="shared" si="496"/>
        <v>0</v>
      </c>
      <c r="AG938" s="10">
        <f t="shared" si="496"/>
        <v>0</v>
      </c>
      <c r="AH938" s="10">
        <f t="shared" si="496"/>
        <v>0</v>
      </c>
      <c r="AI938" s="10">
        <f t="shared" si="496"/>
        <v>0</v>
      </c>
      <c r="AJ938" s="10">
        <f t="shared" si="496"/>
        <v>0</v>
      </c>
      <c r="AK938" s="10">
        <f t="shared" si="496"/>
        <v>2477831880.6999998</v>
      </c>
      <c r="AL938" s="10"/>
      <c r="AM938" s="10">
        <f t="shared" si="496"/>
        <v>0</v>
      </c>
      <c r="AN938" s="10">
        <f t="shared" si="496"/>
        <v>0</v>
      </c>
      <c r="AO938" s="10">
        <f t="shared" si="496"/>
        <v>0</v>
      </c>
      <c r="AP938" s="10"/>
      <c r="AQ938" s="275"/>
      <c r="AR938" s="275"/>
      <c r="AS938" s="275"/>
      <c r="AT938" s="275"/>
    </row>
    <row r="939" spans="2:47" x14ac:dyDescent="0.25">
      <c r="B939" s="36" t="s">
        <v>793</v>
      </c>
      <c r="C939" s="37">
        <f>+C263+C264+C265+C261</f>
        <v>143147101</v>
      </c>
      <c r="D939" s="37">
        <f>+D263+D264+D265+D261</f>
        <v>105461798.77500001</v>
      </c>
      <c r="E939" s="37">
        <f>+E263+E264+E265+E261</f>
        <v>30000000</v>
      </c>
      <c r="F939" s="37">
        <f>+F263+F264+F265+F261</f>
        <v>0</v>
      </c>
      <c r="G939" s="37">
        <f>+G263+G264+G265+G261</f>
        <v>0</v>
      </c>
      <c r="H939" s="37">
        <f t="shared" si="509"/>
        <v>135461798.77500001</v>
      </c>
      <c r="I939" s="37">
        <f>+I263+I264+I265+I261</f>
        <v>252200</v>
      </c>
      <c r="J939" s="37">
        <f>+J263+J264+J265+J261</f>
        <v>58912280</v>
      </c>
      <c r="K939" s="37">
        <f t="shared" si="512"/>
        <v>76549518.775000006</v>
      </c>
      <c r="L939" s="37">
        <f>+L263+L264+L265+L261</f>
        <v>430100</v>
      </c>
      <c r="M939" s="37">
        <f>+M263+M264+M265+M261</f>
        <v>9090180</v>
      </c>
      <c r="N939" s="37">
        <f t="shared" si="514"/>
        <v>49822100</v>
      </c>
      <c r="O939" s="37">
        <f>+O263+O264+O265+O261</f>
        <v>252200</v>
      </c>
      <c r="P939" s="37">
        <f>+P263+P264+P265+P261</f>
        <v>58912280</v>
      </c>
      <c r="Q939" s="37">
        <f t="shared" si="516"/>
        <v>0</v>
      </c>
      <c r="R939" s="37">
        <f t="shared" si="517"/>
        <v>76549518.775000006</v>
      </c>
      <c r="S939" s="37">
        <f t="shared" si="518"/>
        <v>9090180</v>
      </c>
      <c r="U939" s="246">
        <v>3150110302</v>
      </c>
      <c r="V939" s="276" t="s">
        <v>1651</v>
      </c>
      <c r="W939" s="278">
        <v>0</v>
      </c>
      <c r="X939" s="278">
        <v>2456478047</v>
      </c>
      <c r="Y939" s="278">
        <v>0</v>
      </c>
      <c r="Z939" s="278">
        <v>0</v>
      </c>
      <c r="AA939" s="278">
        <v>2456478047</v>
      </c>
      <c r="AB939" s="278">
        <v>0</v>
      </c>
      <c r="AC939" s="278">
        <v>0</v>
      </c>
      <c r="AD939" s="278">
        <v>2456478047</v>
      </c>
      <c r="AE939" s="278">
        <v>0</v>
      </c>
      <c r="AF939" s="278">
        <v>0</v>
      </c>
      <c r="AG939" s="278">
        <v>0</v>
      </c>
      <c r="AH939" s="278">
        <v>0</v>
      </c>
      <c r="AI939" s="278">
        <v>0</v>
      </c>
      <c r="AJ939" s="278">
        <v>0</v>
      </c>
      <c r="AK939" s="278">
        <v>2456478047</v>
      </c>
      <c r="AL939" s="278"/>
      <c r="AM939" s="145"/>
      <c r="AN939" s="145"/>
      <c r="AO939" s="145"/>
      <c r="AP939" s="145"/>
      <c r="AQ939" s="275"/>
      <c r="AR939" s="275"/>
      <c r="AS939" s="275"/>
      <c r="AT939" s="275"/>
      <c r="AU939" s="47"/>
    </row>
    <row r="940" spans="2:47" x14ac:dyDescent="0.25">
      <c r="B940" s="36" t="s">
        <v>794</v>
      </c>
      <c r="C940" s="37">
        <f>+C272+C273+C286</f>
        <v>162273486.5</v>
      </c>
      <c r="D940" s="37">
        <f>+D272+D273+D286</f>
        <v>207577883.30000001</v>
      </c>
      <c r="E940" s="37">
        <f>+E272+E273+E286</f>
        <v>0</v>
      </c>
      <c r="F940" s="37">
        <f>+F272+F273+F286</f>
        <v>0</v>
      </c>
      <c r="G940" s="37">
        <f>+G272+G273+G286</f>
        <v>0</v>
      </c>
      <c r="H940" s="37">
        <f t="shared" si="509"/>
        <v>207577883.30000001</v>
      </c>
      <c r="I940" s="37">
        <f>+I272+I273+I286</f>
        <v>7512778.2199999997</v>
      </c>
      <c r="J940" s="37">
        <f>+J272+J273+J286</f>
        <v>38573061.619999997</v>
      </c>
      <c r="K940" s="37">
        <f t="shared" si="512"/>
        <v>169004821.68000001</v>
      </c>
      <c r="L940" s="37">
        <f>+L272+L273+L286</f>
        <v>7515575.0499999998</v>
      </c>
      <c r="M940" s="37">
        <f>+M272+M273+M286</f>
        <v>38280903.729999997</v>
      </c>
      <c r="N940" s="37">
        <f t="shared" si="514"/>
        <v>292157.8900000006</v>
      </c>
      <c r="O940" s="37">
        <f>+O272+O273+O286</f>
        <v>73760.89</v>
      </c>
      <c r="P940" s="37">
        <f>+P272+P273+P286</f>
        <v>166782398.50999999</v>
      </c>
      <c r="Q940" s="37">
        <f t="shared" si="516"/>
        <v>128209336.88999999</v>
      </c>
      <c r="R940" s="37">
        <f t="shared" si="517"/>
        <v>40795484.790000021</v>
      </c>
      <c r="S940" s="37">
        <f t="shared" si="518"/>
        <v>38280903.729999997</v>
      </c>
      <c r="U940" s="390">
        <f t="shared" si="493"/>
        <v>12600860409</v>
      </c>
      <c r="V940" s="156" t="e">
        <f t="shared" si="493"/>
        <v>#VALUE!</v>
      </c>
      <c r="W940" s="156">
        <f t="shared" si="493"/>
        <v>0</v>
      </c>
      <c r="X940" s="278">
        <v>21353833.699999999</v>
      </c>
      <c r="Y940" s="278">
        <v>0</v>
      </c>
      <c r="Z940" s="278">
        <v>0</v>
      </c>
      <c r="AA940" s="278">
        <v>21353833.699999999</v>
      </c>
      <c r="AB940" s="278">
        <v>0</v>
      </c>
      <c r="AC940" s="278">
        <v>0</v>
      </c>
      <c r="AD940" s="278">
        <v>21353833.699999999</v>
      </c>
      <c r="AE940" s="278">
        <v>0</v>
      </c>
      <c r="AF940" s="278">
        <v>0</v>
      </c>
      <c r="AG940" s="278">
        <v>0</v>
      </c>
      <c r="AH940" s="278">
        <v>0</v>
      </c>
      <c r="AI940" s="278">
        <v>0</v>
      </c>
      <c r="AJ940" s="278">
        <v>0</v>
      </c>
      <c r="AK940" s="278">
        <v>21353833.699999999</v>
      </c>
      <c r="AL940" s="278"/>
      <c r="AM940" s="145"/>
      <c r="AN940" s="145"/>
      <c r="AO940" s="145"/>
      <c r="AP940" s="145"/>
      <c r="AQ940" s="275"/>
      <c r="AR940" s="275"/>
      <c r="AS940" s="275"/>
      <c r="AT940" s="275"/>
      <c r="AU940" s="47"/>
    </row>
    <row r="941" spans="2:47" x14ac:dyDescent="0.25">
      <c r="B941" s="36" t="s">
        <v>795</v>
      </c>
      <c r="C941" s="37">
        <f>+C294+C310+C313+C317+C339+C345+C352</f>
        <v>276946780</v>
      </c>
      <c r="D941" s="37">
        <f>+D294+D310+D313+D317+D339+D345+D352</f>
        <v>291530111.73500001</v>
      </c>
      <c r="E941" s="37">
        <f>+E294+E310+E313+E317+E339+E345+E352</f>
        <v>0</v>
      </c>
      <c r="F941" s="37">
        <f>+F294+F310+F313+F317+F339+F345+F352</f>
        <v>0</v>
      </c>
      <c r="G941" s="37">
        <f>+G294+G310+G313+G317+G339+G345+G352</f>
        <v>0</v>
      </c>
      <c r="H941" s="37">
        <f t="shared" si="509"/>
        <v>291530111.73500001</v>
      </c>
      <c r="I941" s="37">
        <f>+I294+I310+I313+I317+I339+I345+I352</f>
        <v>6032000</v>
      </c>
      <c r="J941" s="37">
        <f>+J294+J310+J313+J317+J339+J345+J352</f>
        <v>168075440.998</v>
      </c>
      <c r="K941" s="37">
        <f t="shared" si="512"/>
        <v>123454670.73700002</v>
      </c>
      <c r="L941" s="37">
        <f>+L294+L310+L313+L317+L339+L345+L352</f>
        <v>19257990</v>
      </c>
      <c r="M941" s="37">
        <f>+M294+M310+M313+M317+M339+M345+M352</f>
        <v>129377633.998</v>
      </c>
      <c r="N941" s="37">
        <f t="shared" si="514"/>
        <v>38697807</v>
      </c>
      <c r="O941" s="37">
        <f>+O294+O310+O313+O317+O339+O345+O352</f>
        <v>3452000</v>
      </c>
      <c r="P941" s="37">
        <f>+P294+P310+P313+P317+P339+P345+P352</f>
        <v>197885568</v>
      </c>
      <c r="Q941" s="37">
        <f t="shared" si="516"/>
        <v>29810127.002000004</v>
      </c>
      <c r="R941" s="37">
        <f t="shared" si="517"/>
        <v>93644543.735000014</v>
      </c>
      <c r="S941" s="37">
        <f t="shared" si="518"/>
        <v>129377633.998</v>
      </c>
      <c r="U941" s="390">
        <f t="shared" si="495"/>
        <v>6300420204</v>
      </c>
      <c r="V941" s="156" t="e">
        <f t="shared" si="495"/>
        <v>#VALUE!</v>
      </c>
      <c r="W941" s="156">
        <f t="shared" si="495"/>
        <v>0</v>
      </c>
      <c r="X941" s="10">
        <f t="shared" si="499"/>
        <v>488900000</v>
      </c>
      <c r="Y941" s="10">
        <f t="shared" si="499"/>
        <v>0</v>
      </c>
      <c r="Z941" s="10">
        <f t="shared" si="499"/>
        <v>0</v>
      </c>
      <c r="AA941" s="10">
        <f t="shared" si="499"/>
        <v>488900000</v>
      </c>
      <c r="AB941" s="10">
        <f t="shared" si="499"/>
        <v>0</v>
      </c>
      <c r="AC941" s="10">
        <f t="shared" si="499"/>
        <v>0</v>
      </c>
      <c r="AD941" s="10">
        <f t="shared" si="499"/>
        <v>488900000</v>
      </c>
      <c r="AE941" s="10">
        <f t="shared" si="499"/>
        <v>0</v>
      </c>
      <c r="AF941" s="10">
        <f t="shared" si="499"/>
        <v>0</v>
      </c>
      <c r="AG941" s="10">
        <f t="shared" si="499"/>
        <v>0</v>
      </c>
      <c r="AH941" s="10">
        <f t="shared" si="499"/>
        <v>0</v>
      </c>
      <c r="AI941" s="10">
        <f t="shared" si="499"/>
        <v>0</v>
      </c>
      <c r="AJ941" s="10">
        <f t="shared" si="499"/>
        <v>0</v>
      </c>
      <c r="AK941" s="10">
        <f t="shared" si="499"/>
        <v>488900000</v>
      </c>
      <c r="AL941" s="10"/>
      <c r="AM941" s="10">
        <f t="shared" si="499"/>
        <v>0</v>
      </c>
      <c r="AN941" s="10">
        <f t="shared" si="499"/>
        <v>0</v>
      </c>
      <c r="AO941" s="10">
        <f t="shared" si="499"/>
        <v>0</v>
      </c>
      <c r="AP941" s="10"/>
      <c r="AQ941" s="275"/>
      <c r="AR941" s="275"/>
      <c r="AS941" s="275"/>
      <c r="AT941" s="275"/>
    </row>
    <row r="942" spans="2:47" x14ac:dyDescent="0.25">
      <c r="B942" s="32" t="s">
        <v>796</v>
      </c>
      <c r="C942" s="33">
        <f>+C364+C368+C371</f>
        <v>455640066</v>
      </c>
      <c r="D942" s="33">
        <f>+D364+D368+D371</f>
        <v>583469823.82200003</v>
      </c>
      <c r="E942" s="33">
        <f>+E364+E368+E371</f>
        <v>0</v>
      </c>
      <c r="F942" s="33">
        <f>+F364+F368+F371</f>
        <v>0</v>
      </c>
      <c r="G942" s="33">
        <f>+G364+G368+G371</f>
        <v>0</v>
      </c>
      <c r="H942" s="33">
        <f t="shared" si="509"/>
        <v>583469823.82200003</v>
      </c>
      <c r="I942" s="33">
        <f>+I364+I368+I371</f>
        <v>1610196</v>
      </c>
      <c r="J942" s="33">
        <f>+J364+J368+J371</f>
        <v>445813526.25999999</v>
      </c>
      <c r="K942" s="33">
        <f t="shared" si="512"/>
        <v>137656297.56200004</v>
      </c>
      <c r="L942" s="33">
        <f>+L364+L368+L371</f>
        <v>1608996</v>
      </c>
      <c r="M942" s="33">
        <f>+M364+M368+M371</f>
        <v>426561954.25999999</v>
      </c>
      <c r="N942" s="33">
        <f t="shared" si="514"/>
        <v>19251572</v>
      </c>
      <c r="O942" s="33">
        <f>+O364+O368+O371</f>
        <v>1610196</v>
      </c>
      <c r="P942" s="33">
        <f>+P364+P368+P371</f>
        <v>451804994.25999999</v>
      </c>
      <c r="Q942" s="33">
        <f t="shared" si="516"/>
        <v>5991468</v>
      </c>
      <c r="R942" s="33">
        <f t="shared" si="517"/>
        <v>131664829.56200004</v>
      </c>
      <c r="S942" s="33">
        <f t="shared" si="518"/>
        <v>426561954.25999999</v>
      </c>
      <c r="U942" s="389">
        <f t="shared" si="496"/>
        <v>6300420204</v>
      </c>
      <c r="V942" s="10" t="e">
        <f t="shared" si="496"/>
        <v>#VALUE!</v>
      </c>
      <c r="W942" s="10">
        <f t="shared" si="496"/>
        <v>0</v>
      </c>
      <c r="X942" s="278">
        <v>488900000</v>
      </c>
      <c r="Y942" s="278">
        <v>0</v>
      </c>
      <c r="Z942" s="278">
        <v>0</v>
      </c>
      <c r="AA942" s="278">
        <v>488900000</v>
      </c>
      <c r="AB942" s="278">
        <v>0</v>
      </c>
      <c r="AC942" s="278">
        <v>0</v>
      </c>
      <c r="AD942" s="278">
        <v>488900000</v>
      </c>
      <c r="AE942" s="278">
        <v>0</v>
      </c>
      <c r="AF942" s="278">
        <v>0</v>
      </c>
      <c r="AG942" s="278">
        <v>0</v>
      </c>
      <c r="AH942" s="278">
        <v>0</v>
      </c>
      <c r="AI942" s="278">
        <v>0</v>
      </c>
      <c r="AJ942" s="278">
        <v>0</v>
      </c>
      <c r="AK942" s="278">
        <v>488900000</v>
      </c>
      <c r="AL942" s="278"/>
      <c r="AM942" s="145"/>
      <c r="AN942" s="145"/>
      <c r="AO942" s="145"/>
      <c r="AP942" s="145"/>
      <c r="AQ942" s="275"/>
      <c r="AR942" s="275"/>
      <c r="AS942" s="275"/>
      <c r="AT942" s="275"/>
    </row>
    <row r="943" spans="2:47" x14ac:dyDescent="0.25">
      <c r="B943" s="32" t="str">
        <f t="shared" ref="B943:G943" si="522">+B374</f>
        <v>GASTOS DE INVERSION</v>
      </c>
      <c r="C943" s="42">
        <f t="shared" si="522"/>
        <v>40667406354.810005</v>
      </c>
      <c r="D943" s="42">
        <f t="shared" si="522"/>
        <v>20687865055.099998</v>
      </c>
      <c r="E943" s="42">
        <f t="shared" si="522"/>
        <v>15466797318.25</v>
      </c>
      <c r="F943" s="42">
        <f t="shared" si="522"/>
        <v>14612772318.25</v>
      </c>
      <c r="G943" s="42">
        <f t="shared" si="522"/>
        <v>25653253678.550003</v>
      </c>
      <c r="H943" s="42">
        <f>+D943+E943-F943+G943</f>
        <v>47195143733.650002</v>
      </c>
      <c r="I943" s="42">
        <f>+I374</f>
        <v>3730459328.75</v>
      </c>
      <c r="J943" s="42">
        <f>+J374</f>
        <v>10084552031.940001</v>
      </c>
      <c r="K943" s="42">
        <f t="shared" si="512"/>
        <v>37110591701.709999</v>
      </c>
      <c r="L943" s="42">
        <f t="shared" ref="L943:S943" si="523">+L374</f>
        <v>1174079516.96</v>
      </c>
      <c r="M943" s="42">
        <f t="shared" si="523"/>
        <v>3592014263</v>
      </c>
      <c r="N943" s="42">
        <f t="shared" si="523"/>
        <v>6492537768.9400005</v>
      </c>
      <c r="O943" s="42">
        <f t="shared" si="523"/>
        <v>2815383998</v>
      </c>
      <c r="P943" s="42">
        <f t="shared" si="523"/>
        <v>19359076987.309998</v>
      </c>
      <c r="Q943" s="42">
        <f t="shared" si="523"/>
        <v>9274524955.3699989</v>
      </c>
      <c r="R943" s="42">
        <f t="shared" si="523"/>
        <v>27836066746.340004</v>
      </c>
      <c r="S943" s="42">
        <f t="shared" si="523"/>
        <v>3592014263</v>
      </c>
      <c r="U943" s="246">
        <v>3150210101</v>
      </c>
      <c r="V943" s="276" t="s">
        <v>751</v>
      </c>
      <c r="W943" s="278">
        <v>0</v>
      </c>
      <c r="X943" s="156">
        <f t="shared" si="501"/>
        <v>713318762.10000002</v>
      </c>
      <c r="Y943" s="156">
        <f t="shared" si="501"/>
        <v>0</v>
      </c>
      <c r="Z943" s="156">
        <f t="shared" si="501"/>
        <v>0</v>
      </c>
      <c r="AA943" s="156">
        <f t="shared" si="501"/>
        <v>713318762.10000002</v>
      </c>
      <c r="AB943" s="156">
        <f t="shared" si="501"/>
        <v>0</v>
      </c>
      <c r="AC943" s="156">
        <f t="shared" si="501"/>
        <v>0</v>
      </c>
      <c r="AD943" s="156">
        <f t="shared" si="501"/>
        <v>713318762.10000002</v>
      </c>
      <c r="AE943" s="156">
        <f t="shared" si="501"/>
        <v>0</v>
      </c>
      <c r="AF943" s="156">
        <f t="shared" si="501"/>
        <v>0</v>
      </c>
      <c r="AG943" s="156">
        <f t="shared" si="501"/>
        <v>0</v>
      </c>
      <c r="AH943" s="156">
        <f t="shared" si="501"/>
        <v>0</v>
      </c>
      <c r="AI943" s="156">
        <f t="shared" si="501"/>
        <v>0</v>
      </c>
      <c r="AJ943" s="156">
        <f t="shared" si="501"/>
        <v>0</v>
      </c>
      <c r="AK943" s="156">
        <f t="shared" si="501"/>
        <v>713318762.10000002</v>
      </c>
      <c r="AL943" s="156"/>
      <c r="AM943" s="156">
        <f t="shared" si="501"/>
        <v>0</v>
      </c>
      <c r="AN943" s="156">
        <f t="shared" si="501"/>
        <v>0</v>
      </c>
      <c r="AO943" s="156">
        <f t="shared" si="501"/>
        <v>0</v>
      </c>
      <c r="AP943" s="156"/>
      <c r="AQ943" s="275"/>
      <c r="AR943" s="275"/>
      <c r="AS943" s="275"/>
      <c r="AT943" s="275"/>
    </row>
    <row r="944" spans="2:47" x14ac:dyDescent="0.25">
      <c r="B944" s="32" t="str">
        <f>+B375</f>
        <v>EJE 1. EXCELENCIA ACADEMICA</v>
      </c>
      <c r="C944" s="42">
        <f>+C375</f>
        <v>5772166986.8699999</v>
      </c>
      <c r="D944" s="42">
        <f>+D375</f>
        <v>6881297847</v>
      </c>
      <c r="E944" s="33">
        <f>+E945+E946+E947</f>
        <v>0</v>
      </c>
      <c r="F944" s="33">
        <f>+F945+F946+F947</f>
        <v>4284978039.6399999</v>
      </c>
      <c r="G944" s="33">
        <f>+G945+G946+G947</f>
        <v>2510638845.6399999</v>
      </c>
      <c r="H944" s="33">
        <f t="shared" ref="H944:H969" si="524">+D944+E944-F944+G944</f>
        <v>5106958653</v>
      </c>
      <c r="I944" s="33">
        <f>+I945+I946+I947</f>
        <v>643756328</v>
      </c>
      <c r="J944" s="33">
        <f>+J945+J946+J947</f>
        <v>2810511889</v>
      </c>
      <c r="K944" s="33">
        <f t="shared" si="512"/>
        <v>2296446764</v>
      </c>
      <c r="L944" s="33">
        <f t="shared" ref="L944:M944" si="525">+L945+L946+L947</f>
        <v>524102470</v>
      </c>
      <c r="M944" s="33">
        <f t="shared" si="525"/>
        <v>1503607000</v>
      </c>
      <c r="N944" s="34">
        <f t="shared" si="514"/>
        <v>1306904889</v>
      </c>
      <c r="O944" s="33">
        <f t="shared" ref="O944:P944" si="526">+O945+O946+O947</f>
        <v>69459463</v>
      </c>
      <c r="P944" s="33">
        <f t="shared" si="526"/>
        <v>5106958653</v>
      </c>
      <c r="Q944" s="33">
        <f t="shared" si="516"/>
        <v>2296446764</v>
      </c>
      <c r="R944" s="35">
        <f t="shared" si="517"/>
        <v>0</v>
      </c>
      <c r="S944" s="35">
        <f t="shared" si="518"/>
        <v>1503607000</v>
      </c>
      <c r="U944" s="246">
        <v>3150210103</v>
      </c>
      <c r="V944" s="276" t="s">
        <v>753</v>
      </c>
      <c r="W944" s="278">
        <v>0</v>
      </c>
      <c r="X944" s="10">
        <f t="shared" si="502"/>
        <v>713318762.10000002</v>
      </c>
      <c r="Y944" s="10">
        <f t="shared" si="502"/>
        <v>0</v>
      </c>
      <c r="Z944" s="10">
        <f t="shared" si="502"/>
        <v>0</v>
      </c>
      <c r="AA944" s="10">
        <f t="shared" si="502"/>
        <v>713318762.10000002</v>
      </c>
      <c r="AB944" s="10">
        <f t="shared" si="502"/>
        <v>0</v>
      </c>
      <c r="AC944" s="10">
        <f t="shared" si="502"/>
        <v>0</v>
      </c>
      <c r="AD944" s="10">
        <f t="shared" si="502"/>
        <v>713318762.10000002</v>
      </c>
      <c r="AE944" s="10">
        <f t="shared" si="502"/>
        <v>0</v>
      </c>
      <c r="AF944" s="10">
        <f t="shared" si="502"/>
        <v>0</v>
      </c>
      <c r="AG944" s="10">
        <f t="shared" si="502"/>
        <v>0</v>
      </c>
      <c r="AH944" s="10">
        <f t="shared" si="502"/>
        <v>0</v>
      </c>
      <c r="AI944" s="10">
        <f t="shared" si="502"/>
        <v>0</v>
      </c>
      <c r="AJ944" s="10">
        <f t="shared" si="502"/>
        <v>0</v>
      </c>
      <c r="AK944" s="10">
        <f t="shared" si="502"/>
        <v>713318762.10000002</v>
      </c>
      <c r="AL944" s="10"/>
      <c r="AM944" s="10">
        <f t="shared" si="502"/>
        <v>0</v>
      </c>
      <c r="AN944" s="10">
        <f t="shared" si="502"/>
        <v>0</v>
      </c>
      <c r="AO944" s="10">
        <f t="shared" si="502"/>
        <v>0</v>
      </c>
      <c r="AP944" s="10"/>
      <c r="AQ944" s="275"/>
      <c r="AR944" s="275"/>
      <c r="AS944" s="275"/>
      <c r="AT944" s="275"/>
    </row>
    <row r="945" spans="2:46" x14ac:dyDescent="0.25">
      <c r="B945" s="36" t="s">
        <v>797</v>
      </c>
      <c r="C945" s="37">
        <f>+C378+C383+C387+C396+C400+C402+C408+C414+C419+C424</f>
        <v>2915655822.4000001</v>
      </c>
      <c r="D945" s="37">
        <f>+D378+D383+D387+D396+D400+D402+D408+D414+D419+D424</f>
        <v>2550000000</v>
      </c>
      <c r="E945" s="37">
        <f>+E378+E383+E387+E396+E400+E402+E408+E414+E419+E424</f>
        <v>0</v>
      </c>
      <c r="F945" s="37">
        <f>+F378+F383+F387+F396+F400+F402+F408+F414+F419+F424</f>
        <v>2550000000</v>
      </c>
      <c r="G945" s="37">
        <f>+G378+G383+G387+G396+G400+G402+G408+G414+G419+G424</f>
        <v>0</v>
      </c>
      <c r="H945" s="37">
        <f t="shared" si="524"/>
        <v>0</v>
      </c>
      <c r="I945" s="37">
        <f>+I378+I383+I387+I396+I400+I402+I408+I414+I419+I424</f>
        <v>0</v>
      </c>
      <c r="J945" s="37">
        <f>+J378+J383+J387+J396+J400+J402+J408+J414+J419+J424</f>
        <v>0</v>
      </c>
      <c r="K945" s="37">
        <f t="shared" si="512"/>
        <v>0</v>
      </c>
      <c r="L945" s="37">
        <f>+L378+L383+L387+L396+L400+L402+L408+L414+L419+L424</f>
        <v>0</v>
      </c>
      <c r="M945" s="37">
        <f>+M378+M383+M387+M396+M400+M402+M408+M414+M419+M424</f>
        <v>0</v>
      </c>
      <c r="N945" s="37">
        <f t="shared" si="514"/>
        <v>0</v>
      </c>
      <c r="O945" s="37">
        <f>+O378+O383+O387+O396+O400+O402+O408+O414+O419+O424</f>
        <v>0</v>
      </c>
      <c r="P945" s="37">
        <f>+P378+P383+P387+P396+P400+P402+P408+P414+P419+P424</f>
        <v>0</v>
      </c>
      <c r="Q945" s="37">
        <f t="shared" si="516"/>
        <v>0</v>
      </c>
      <c r="R945" s="37">
        <f t="shared" si="517"/>
        <v>0</v>
      </c>
      <c r="S945" s="37">
        <f t="shared" si="518"/>
        <v>0</v>
      </c>
      <c r="U945" s="389">
        <f t="shared" si="499"/>
        <v>3150210204</v>
      </c>
      <c r="V945" s="10" t="str">
        <f t="shared" si="499"/>
        <v>PLAN ESTRATÉGICO DE EXPANSIÓN DEL CAMPUS UNIVERSITARIO SIGLO XXI PROUT</v>
      </c>
      <c r="W945" s="10">
        <f t="shared" si="499"/>
        <v>0</v>
      </c>
      <c r="X945" s="278">
        <v>29584137.100000001</v>
      </c>
      <c r="Y945" s="278">
        <v>0</v>
      </c>
      <c r="Z945" s="278">
        <v>0</v>
      </c>
      <c r="AA945" s="278">
        <v>29584137.100000001</v>
      </c>
      <c r="AB945" s="278">
        <v>0</v>
      </c>
      <c r="AC945" s="278">
        <v>0</v>
      </c>
      <c r="AD945" s="278">
        <v>29584137.100000001</v>
      </c>
      <c r="AE945" s="278">
        <v>0</v>
      </c>
      <c r="AF945" s="278">
        <v>0</v>
      </c>
      <c r="AG945" s="278">
        <v>0</v>
      </c>
      <c r="AH945" s="278">
        <v>0</v>
      </c>
      <c r="AI945" s="278">
        <v>0</v>
      </c>
      <c r="AJ945" s="278">
        <v>0</v>
      </c>
      <c r="AK945" s="278">
        <v>29584137.100000001</v>
      </c>
      <c r="AL945" s="278"/>
      <c r="AM945" s="145"/>
      <c r="AN945" s="145"/>
      <c r="AO945" s="145"/>
      <c r="AP945" s="145"/>
      <c r="AQ945" s="275"/>
      <c r="AR945" s="275"/>
      <c r="AS945" s="275"/>
      <c r="AT945" s="275"/>
    </row>
    <row r="946" spans="2:46" x14ac:dyDescent="0.25">
      <c r="B946" s="36" t="s">
        <v>798</v>
      </c>
      <c r="C946" s="37">
        <f>+C379+C384+C397+C409+C415</f>
        <v>899053229</v>
      </c>
      <c r="D946" s="37">
        <f>+D379+D384+D397+D409+D415</f>
        <v>1092000000</v>
      </c>
      <c r="E946" s="37">
        <f>+E379+E384+E397+E409+E415</f>
        <v>0</v>
      </c>
      <c r="F946" s="37">
        <f>+F379+F384+F397+F409+F415</f>
        <v>393155000</v>
      </c>
      <c r="G946" s="37">
        <f>+G379+G384+G397+G409+G415</f>
        <v>0</v>
      </c>
      <c r="H946" s="37">
        <f t="shared" si="524"/>
        <v>698845000</v>
      </c>
      <c r="I946" s="37">
        <f>+I379+I384+I397+I409+I415</f>
        <v>47000000</v>
      </c>
      <c r="J946" s="37">
        <f>+J379+J384+J397+J409+J415</f>
        <v>47000000</v>
      </c>
      <c r="K946" s="37">
        <f t="shared" si="512"/>
        <v>651845000</v>
      </c>
      <c r="L946" s="37">
        <f>+L379+L384+L397+L409+L415</f>
        <v>47000000</v>
      </c>
      <c r="M946" s="37">
        <f>+M379+M384+M397+M409+M415</f>
        <v>47000000</v>
      </c>
      <c r="N946" s="37">
        <f t="shared" si="514"/>
        <v>0</v>
      </c>
      <c r="O946" s="37">
        <f>+O379+O384+O397+O409+O415</f>
        <v>29645000</v>
      </c>
      <c r="P946" s="37">
        <f>+P379+P384+P397+P409+P415</f>
        <v>698845000</v>
      </c>
      <c r="Q946" s="37">
        <f t="shared" si="516"/>
        <v>651845000</v>
      </c>
      <c r="R946" s="37">
        <f t="shared" si="517"/>
        <v>0</v>
      </c>
      <c r="S946" s="37">
        <f t="shared" si="518"/>
        <v>47000000</v>
      </c>
      <c r="U946" s="246">
        <v>3150210204</v>
      </c>
      <c r="V946" s="276" t="s">
        <v>762</v>
      </c>
      <c r="W946" s="278">
        <v>0</v>
      </c>
      <c r="X946" s="278">
        <v>683734625</v>
      </c>
      <c r="Y946" s="278">
        <v>0</v>
      </c>
      <c r="Z946" s="278">
        <v>0</v>
      </c>
      <c r="AA946" s="278">
        <v>683734625</v>
      </c>
      <c r="AB946" s="278">
        <v>0</v>
      </c>
      <c r="AC946" s="278">
        <v>0</v>
      </c>
      <c r="AD946" s="278">
        <v>683734625</v>
      </c>
      <c r="AE946" s="278">
        <v>0</v>
      </c>
      <c r="AF946" s="278">
        <v>0</v>
      </c>
      <c r="AG946" s="278">
        <v>0</v>
      </c>
      <c r="AH946" s="278">
        <v>0</v>
      </c>
      <c r="AI946" s="278">
        <v>0</v>
      </c>
      <c r="AJ946" s="278">
        <v>0</v>
      </c>
      <c r="AK946" s="278">
        <v>683734625</v>
      </c>
      <c r="AL946" s="278"/>
      <c r="AM946" s="145"/>
      <c r="AN946" s="145"/>
      <c r="AO946" s="145"/>
      <c r="AP946" s="145"/>
      <c r="AQ946" s="275"/>
    </row>
    <row r="947" spans="2:46" x14ac:dyDescent="0.25">
      <c r="B947" s="36" t="s">
        <v>799</v>
      </c>
      <c r="C947" s="37">
        <f>+C380+C385+C389+C398+C404+C410+C421</f>
        <v>1731736068.47</v>
      </c>
      <c r="D947" s="37">
        <f>+D380+D385+D389+D398+D404+D410+D421</f>
        <v>3239297847</v>
      </c>
      <c r="E947" s="37">
        <f>+E380+E385+E389+E398+E404+E410+E421</f>
        <v>0</v>
      </c>
      <c r="F947" s="37">
        <f>+F380+F385+F389+F398+F404+F410+F421</f>
        <v>1341823039.6399999</v>
      </c>
      <c r="G947" s="37">
        <f>+G380+G385+G389+G398+G404+G410+G421</f>
        <v>2510638845.6399999</v>
      </c>
      <c r="H947" s="37">
        <f t="shared" si="524"/>
        <v>4408113653</v>
      </c>
      <c r="I947" s="37">
        <f>+I380+I385+I389+I398+I404+I410+I421</f>
        <v>596756328</v>
      </c>
      <c r="J947" s="37">
        <f>+J380+J385+J389+J398+J404+J410+J421</f>
        <v>2763511889</v>
      </c>
      <c r="K947" s="37">
        <f t="shared" si="512"/>
        <v>1644601764</v>
      </c>
      <c r="L947" s="37">
        <f>+L380+L385+L389+L398+L404+L410+L421</f>
        <v>477102470</v>
      </c>
      <c r="M947" s="37">
        <f>+M380+M385+M389+M398+M404+M410+M421</f>
        <v>1456607000</v>
      </c>
      <c r="N947" s="37">
        <f t="shared" si="514"/>
        <v>1306904889</v>
      </c>
      <c r="O947" s="37">
        <f>+O380+O385+O389+O398+O404+O410+O421</f>
        <v>39814463</v>
      </c>
      <c r="P947" s="37">
        <f>+P380+P385+P389+P398+P404+P410+P421</f>
        <v>4408113653</v>
      </c>
      <c r="Q947" s="37">
        <f t="shared" si="516"/>
        <v>1644601764</v>
      </c>
      <c r="R947" s="37">
        <f t="shared" si="517"/>
        <v>0</v>
      </c>
      <c r="S947" s="37">
        <f t="shared" si="518"/>
        <v>1456607000</v>
      </c>
      <c r="U947" s="390">
        <f t="shared" si="501"/>
        <v>6300440205</v>
      </c>
      <c r="V947" s="156" t="e">
        <f t="shared" si="501"/>
        <v>#VALUE!</v>
      </c>
      <c r="W947" s="156">
        <f t="shared" si="501"/>
        <v>0</v>
      </c>
      <c r="X947" s="10">
        <f t="shared" si="505"/>
        <v>733360000</v>
      </c>
      <c r="Y947" s="10">
        <f t="shared" si="505"/>
        <v>0</v>
      </c>
      <c r="Z947" s="10">
        <f t="shared" si="505"/>
        <v>0</v>
      </c>
      <c r="AA947" s="10">
        <f t="shared" si="505"/>
        <v>733360000</v>
      </c>
      <c r="AB947" s="10">
        <f t="shared" si="505"/>
        <v>0</v>
      </c>
      <c r="AC947" s="10">
        <f t="shared" si="505"/>
        <v>0</v>
      </c>
      <c r="AD947" s="10">
        <f t="shared" si="505"/>
        <v>733360000</v>
      </c>
      <c r="AE947" s="10">
        <f t="shared" si="505"/>
        <v>0</v>
      </c>
      <c r="AF947" s="10">
        <f t="shared" si="505"/>
        <v>0</v>
      </c>
      <c r="AG947" s="10">
        <f t="shared" si="505"/>
        <v>0</v>
      </c>
      <c r="AH947" s="10">
        <f t="shared" si="505"/>
        <v>450510000</v>
      </c>
      <c r="AI947" s="10">
        <f t="shared" si="505"/>
        <v>450510000</v>
      </c>
      <c r="AJ947" s="10">
        <f t="shared" si="505"/>
        <v>450510000</v>
      </c>
      <c r="AK947" s="10">
        <f t="shared" si="505"/>
        <v>282850000</v>
      </c>
      <c r="AL947" s="10"/>
      <c r="AM947" s="10">
        <f t="shared" si="505"/>
        <v>0</v>
      </c>
      <c r="AN947" s="10">
        <f t="shared" si="505"/>
        <v>0</v>
      </c>
      <c r="AO947" s="10">
        <f t="shared" si="505"/>
        <v>0</v>
      </c>
      <c r="AP947" s="10"/>
      <c r="AQ947" s="275"/>
    </row>
    <row r="948" spans="2:46" x14ac:dyDescent="0.25">
      <c r="B948" s="32" t="str">
        <f>+B425</f>
        <v>EJE 2. COMPROMISO SOCIAL.</v>
      </c>
      <c r="C948" s="33">
        <f>+C949+C950+C951</f>
        <v>6582096928</v>
      </c>
      <c r="D948" s="33">
        <f>+D949+D950+D951</f>
        <v>8773077896</v>
      </c>
      <c r="E948" s="33">
        <f>+E949+E950+E951</f>
        <v>0</v>
      </c>
      <c r="F948" s="33">
        <f>+F949+F950+F951</f>
        <v>4741412126.04</v>
      </c>
      <c r="G948" s="33">
        <f>+G949+G950+G951</f>
        <v>1200000000</v>
      </c>
      <c r="H948" s="33">
        <f t="shared" si="524"/>
        <v>5231665769.96</v>
      </c>
      <c r="I948" s="33">
        <f t="shared" ref="I948:S948" si="527">+I949+I950+I951</f>
        <v>1546348592</v>
      </c>
      <c r="J948" s="33">
        <f t="shared" si="527"/>
        <v>3937648775.8900003</v>
      </c>
      <c r="K948" s="33">
        <f t="shared" si="527"/>
        <v>1294016994.0699997</v>
      </c>
      <c r="L948" s="33">
        <f t="shared" si="527"/>
        <v>298417335.96000004</v>
      </c>
      <c r="M948" s="33">
        <f t="shared" si="527"/>
        <v>1266292206</v>
      </c>
      <c r="N948" s="33">
        <f t="shared" si="527"/>
        <v>2671356569.8900003</v>
      </c>
      <c r="O948" s="33">
        <f t="shared" si="527"/>
        <v>23712708</v>
      </c>
      <c r="P948" s="33">
        <f t="shared" si="527"/>
        <v>5231665769.96</v>
      </c>
      <c r="Q948" s="33">
        <f t="shared" si="527"/>
        <v>1294016994.0699997</v>
      </c>
      <c r="R948" s="33">
        <f t="shared" si="527"/>
        <v>0</v>
      </c>
      <c r="S948" s="33">
        <f t="shared" si="527"/>
        <v>1266292206</v>
      </c>
      <c r="U948" s="389">
        <f t="shared" si="502"/>
        <v>6300440205</v>
      </c>
      <c r="V948" s="10" t="e">
        <f t="shared" si="502"/>
        <v>#VALUE!</v>
      </c>
      <c r="W948" s="10">
        <f t="shared" si="502"/>
        <v>0</v>
      </c>
      <c r="X948" s="278">
        <v>250000000</v>
      </c>
      <c r="Y948" s="278">
        <v>0</v>
      </c>
      <c r="Z948" s="278">
        <v>0</v>
      </c>
      <c r="AA948" s="278">
        <v>250000000</v>
      </c>
      <c r="AB948" s="278">
        <v>0</v>
      </c>
      <c r="AC948" s="278">
        <v>0</v>
      </c>
      <c r="AD948" s="278">
        <v>250000000</v>
      </c>
      <c r="AE948" s="278">
        <v>0</v>
      </c>
      <c r="AF948" s="278">
        <v>0</v>
      </c>
      <c r="AG948" s="278">
        <v>0</v>
      </c>
      <c r="AH948" s="278">
        <v>0</v>
      </c>
      <c r="AI948" s="278">
        <v>0</v>
      </c>
      <c r="AJ948" s="278">
        <v>0</v>
      </c>
      <c r="AK948" s="278">
        <v>250000000</v>
      </c>
      <c r="AL948" s="278"/>
      <c r="AM948" s="145"/>
      <c r="AN948" s="145"/>
      <c r="AO948" s="145"/>
      <c r="AP948" s="145"/>
      <c r="AQ948" s="275"/>
    </row>
    <row r="949" spans="2:46" x14ac:dyDescent="0.25">
      <c r="B949" s="36" t="s">
        <v>797</v>
      </c>
      <c r="C949" s="37">
        <f>+C430+C434+C438+C446+C450+C454+C458+C469+C473+C478+C482+C490+C494+C498+C502+C509+C513+C521+C527+C531+C536</f>
        <v>1505157346</v>
      </c>
      <c r="D949" s="37">
        <f>+D430+D434+D438+D446+D450+D454+D458+D469+D473+D478+D482+D490+D494+D498+D502+D509+D513+D521+D527+D531+D536</f>
        <v>1774528424</v>
      </c>
      <c r="E949" s="37">
        <f>+E430+E434+E438+E446+E450+E454+E458+E469+E473+E478+E482+E490+E494+E498+E502+E509+E513+E521+E527+E531+E536</f>
        <v>0</v>
      </c>
      <c r="F949" s="37">
        <f>+F430+F434+F438+F446+F450+F454+F458+F469+F473+F478+F482+F490+F494+F498+F502+F509+F513+F521+F527+F531+F536</f>
        <v>1774528424</v>
      </c>
      <c r="G949" s="37">
        <f>+G430+G434+G438+G446+G450+G454+G458+G469+G473+G478+G482+G490+G494+G498+G502+G509+G513+G521+G527+G531+G536</f>
        <v>0</v>
      </c>
      <c r="H949" s="37">
        <f t="shared" si="524"/>
        <v>0</v>
      </c>
      <c r="I949" s="37">
        <f>+I430+I434+I438+I446+I450+I454+I458+I469+I473+I478+I482+I490+I494+I498+I502+I509+I513+I521+I527+I531+I536</f>
        <v>0</v>
      </c>
      <c r="J949" s="37">
        <f>+J430+J434+J438+J446+J450+J454+J458+J469+J473+J478+J482+J490+J494+J498+J502+J509+J513+J521+J527+J531+J536</f>
        <v>0</v>
      </c>
      <c r="K949" s="37">
        <f t="shared" si="512"/>
        <v>0</v>
      </c>
      <c r="L949" s="37">
        <f>+L430+L434+L438+L446+L450+L454+L458+L469+L473+L478+L482+L490+L494+L498+L502+L509+L513+L521+L527+L531+L536</f>
        <v>0</v>
      </c>
      <c r="M949" s="37">
        <f>+M430+M434+M438+M446+M450+M454+M458+M469+M473+M478+M482+M490+M494+M498+M502+M509+M513+M521+M527+M531+M536</f>
        <v>0</v>
      </c>
      <c r="N949" s="37">
        <f t="shared" si="514"/>
        <v>0</v>
      </c>
      <c r="O949" s="37">
        <f>+O430+O434+O438+O446+O450+O454+O458+O469+O473+O478+O482+O490+O494+O498+O502+O509+O513+O521+O527+O531+O536</f>
        <v>0</v>
      </c>
      <c r="P949" s="37">
        <f>+P430+P434+P438+P446+P450+P454+P458+P469+P473+P478+P482+P490+P494+P498+P502+P509+P513+P521+P527+P531+P536</f>
        <v>0</v>
      </c>
      <c r="Q949" s="37">
        <f t="shared" si="516"/>
        <v>0</v>
      </c>
      <c r="R949" s="37">
        <f t="shared" si="517"/>
        <v>0</v>
      </c>
      <c r="S949" s="37">
        <f t="shared" si="518"/>
        <v>0</v>
      </c>
      <c r="U949" s="246">
        <v>3150220102</v>
      </c>
      <c r="V949" s="276" t="s">
        <v>755</v>
      </c>
      <c r="W949" s="278">
        <v>0</v>
      </c>
      <c r="X949" s="278">
        <v>483360000</v>
      </c>
      <c r="Y949" s="278">
        <v>0</v>
      </c>
      <c r="Z949" s="278">
        <v>0</v>
      </c>
      <c r="AA949" s="278">
        <v>483360000</v>
      </c>
      <c r="AB949" s="278">
        <v>0</v>
      </c>
      <c r="AC949" s="278">
        <v>0</v>
      </c>
      <c r="AD949" s="278">
        <v>483360000</v>
      </c>
      <c r="AE949" s="278">
        <v>0</v>
      </c>
      <c r="AF949" s="278">
        <v>0</v>
      </c>
      <c r="AG949" s="278">
        <v>0</v>
      </c>
      <c r="AH949" s="278">
        <v>450510000</v>
      </c>
      <c r="AI949" s="278">
        <v>450510000</v>
      </c>
      <c r="AJ949" s="278">
        <v>450510000</v>
      </c>
      <c r="AK949" s="278">
        <v>32850000</v>
      </c>
      <c r="AL949" s="278"/>
      <c r="AM949" s="145"/>
      <c r="AN949" s="145"/>
      <c r="AO949" s="145"/>
      <c r="AP949" s="145"/>
      <c r="AQ949" s="275"/>
    </row>
    <row r="950" spans="2:46" x14ac:dyDescent="0.25">
      <c r="B950" s="36" t="s">
        <v>798</v>
      </c>
      <c r="C950" s="37">
        <f>+C431+C435+C439+C443+C447+C451+C455+C462+C466+C470+C479+C483+C486+C491+C495+C499+C503+C510+C514+C518+C522</f>
        <v>679955088</v>
      </c>
      <c r="D950" s="37">
        <f>+D431+D435+D439+D443+D447+D451+D455+D462+D466+D470+D479+D483+D486+D491+D495+D499+D503+D510+D514+D518+D522</f>
        <v>924669038</v>
      </c>
      <c r="E950" s="37">
        <f>+E431+E435+E439+E443+E447+E451+E455+E462+E466+E470+E479+E483+E486+E491+E495+E499+E503+E510+E514+E518+E522</f>
        <v>0</v>
      </c>
      <c r="F950" s="37">
        <f>+F431+F435+F439+F443+F447+F451+F455+F462+F466+F470+F479+F483+F486+F491+F495+F499+F503+F510+F514+F518+F522</f>
        <v>727887581</v>
      </c>
      <c r="G950" s="37">
        <f>+G431+G435+G439+G443+G447+G451+G455+G462+G466+G470+G479+G483+G486+G491+G495+G499+G503+G510+G514+G518+G522</f>
        <v>0</v>
      </c>
      <c r="H950" s="37">
        <f t="shared" si="524"/>
        <v>196781457</v>
      </c>
      <c r="I950" s="37">
        <f>+I431+I435+I439+I443+I447+I451+I455+I462+I466+I470+I479+I483+I486+I491+I495+I499+I503+I510+I514+I518+I522</f>
        <v>47930154</v>
      </c>
      <c r="J950" s="37">
        <f>+J431+J435+J439+J443+J447+J451+J455+J462+J466+J470+J479+J483+J486+J491+J495+J499+J503+J510+J514+J518+J522</f>
        <v>182930154</v>
      </c>
      <c r="K950" s="37">
        <f t="shared" si="512"/>
        <v>13851303</v>
      </c>
      <c r="L950" s="37">
        <f>+L431+L435+L439+L443+L447+L451+L455+L462+L466+L470+L479+L483+L486+L491+L495+L499+L503+L510+L514+L518+L522</f>
        <v>0</v>
      </c>
      <c r="M950" s="37">
        <f>+M431+M435+M439+M443+M447+M451+M455+M462+M466+M470+M479+M483+M486+M491+M495+M499+M503+M510+M514+M518+M522</f>
        <v>110000000</v>
      </c>
      <c r="N950" s="37">
        <f t="shared" si="514"/>
        <v>72930154</v>
      </c>
      <c r="O950" s="37">
        <f>+O431+O435+O439+O443+O447+O451+O455+O462+O466+O470+O479+O483+O486+O491+O495+O499+O503+O510+O514+O518+O522</f>
        <v>0</v>
      </c>
      <c r="P950" s="37">
        <f>+P431+P435+P439+P443+P447+P451+P455+P462+P466+P470+P479+P483+P486+P491+P495+P499+P503+P510+P514+P518+P522</f>
        <v>196781457</v>
      </c>
      <c r="Q950" s="37">
        <f t="shared" si="516"/>
        <v>13851303</v>
      </c>
      <c r="R950" s="37">
        <f t="shared" si="517"/>
        <v>0</v>
      </c>
      <c r="S950" s="37">
        <f t="shared" si="518"/>
        <v>110000000</v>
      </c>
      <c r="U950" s="246">
        <v>3150220103</v>
      </c>
      <c r="V950" s="276" t="s">
        <v>756</v>
      </c>
      <c r="W950" s="278">
        <v>0</v>
      </c>
      <c r="AR950" s="47"/>
      <c r="AS950" s="47"/>
      <c r="AT950" s="47"/>
    </row>
    <row r="951" spans="2:46" x14ac:dyDescent="0.25">
      <c r="B951" s="36" t="s">
        <v>799</v>
      </c>
      <c r="C951" s="37">
        <f>+C432+C436+C440+C444+C448+C452+C456+C463+C467+C471+C474+C475+C480+C484+C492+C496+C500+C504+C506+C511+C515+C519+C523+C529+C532+C537</f>
        <v>4396984494</v>
      </c>
      <c r="D951" s="37">
        <f>+D432+D436+D440+D444+D448+D452+D456+D463+D467+D471+D474+D475+D480+D484+D492+D496+D500+D504+D506+D511+D515+D519+D523+D529+D532+D537</f>
        <v>6073880434</v>
      </c>
      <c r="E951" s="37">
        <f>+E432+E436+E440+E444+E448+E452+E456+E463+E467+E471+E474+E475+E480+E484+E492+E496+E500+E504+E506+E511+E515+E519+E523+E529+E532+E537</f>
        <v>0</v>
      </c>
      <c r="F951" s="37">
        <f>+F432+F436+F440+F444+F448+F452+F456+F463+F467+F471+F474+F475+F480+F484+F492+F496+F500+F504+F506+F511+F515+F519+F523+F529+F532+F537</f>
        <v>2238996121.04</v>
      </c>
      <c r="G951" s="37">
        <f>+G432+G436+G440+G444+G448+G452+G456+G463+G467+G471+G474+G475+G480+G484+G492+G496+G500+G504+G506+G511+G515+G519+G523+G529+G532+G537</f>
        <v>1200000000</v>
      </c>
      <c r="H951" s="37">
        <f t="shared" si="524"/>
        <v>5034884312.96</v>
      </c>
      <c r="I951" s="37">
        <f>+I432+I436+I440+I444+I448+I452+I456+I463+I467+I471+I474+I475+I480+I484+I492+I496+I500+I504+I506+I511+I515+I519+I523+I529+I532+I537</f>
        <v>1498418438</v>
      </c>
      <c r="J951" s="37">
        <f>+J432+J436+J440+J444+J448+J452+J456+J463+J467+J471+J474+J475+J480+J484+J492+J496+J500+J504+J506+J511+J515+J519+J523+J529+J532+J537</f>
        <v>3754718621.8900003</v>
      </c>
      <c r="K951" s="37">
        <f t="shared" si="512"/>
        <v>1280165691.0699997</v>
      </c>
      <c r="L951" s="37">
        <f>+L432+L436+L440+L444+L448+L452+L456+L463+L467+L471+L474+L475+L480+L484+L492+L496+L500+L504+L506+L511+L515+L519+L523+L529+L532+L537</f>
        <v>298417335.96000004</v>
      </c>
      <c r="M951" s="37">
        <f>+M432+M436+M440+M444+M448+M452+M456+M463+M467+M471+M474+M475+M480+M484+M492+M496+M500+M504+M506+M511+M515+M519+M523+M529+M532+M537</f>
        <v>1156292206</v>
      </c>
      <c r="N951" s="37">
        <f t="shared" si="514"/>
        <v>2598426415.8900003</v>
      </c>
      <c r="O951" s="37">
        <f>+O432+O436+O440+O444+O448+O452+O456+O463+O467+O471+O474+O475+O480+O484+O492+O496+O500+O504+O506+O511+O515+O519+O523+O529+O532+O537</f>
        <v>23712708</v>
      </c>
      <c r="P951" s="37">
        <f>+P432+P436+P440+P444+P448+P452+P456+P463+P467+P471+P474+P475+P480+P484+P492+P496+P500+P504+P506+P511+P515+P519+P523+P529+P532+P537</f>
        <v>5034884312.96</v>
      </c>
      <c r="Q951" s="37">
        <f t="shared" si="516"/>
        <v>1280165691.0699997</v>
      </c>
      <c r="R951" s="37">
        <f t="shared" si="517"/>
        <v>0</v>
      </c>
      <c r="S951" s="37">
        <f t="shared" si="518"/>
        <v>1156292206</v>
      </c>
      <c r="U951" s="389">
        <f t="shared" si="505"/>
        <v>6300440404</v>
      </c>
      <c r="V951" s="10" t="e">
        <f t="shared" si="505"/>
        <v>#VALUE!</v>
      </c>
      <c r="W951" s="10">
        <f t="shared" si="505"/>
        <v>0</v>
      </c>
      <c r="AR951" s="47"/>
      <c r="AS951" s="47"/>
      <c r="AT951" s="47"/>
    </row>
    <row r="952" spans="2:46" x14ac:dyDescent="0.25">
      <c r="B952" s="32" t="str">
        <f>+B540</f>
        <v>EJE 3. COMPROMISO AMBIENTAL</v>
      </c>
      <c r="C952" s="33">
        <f>+C953+C954+C955</f>
        <v>1540647</v>
      </c>
      <c r="D952" s="33">
        <f>+D953+D954+D955</f>
        <v>967500000</v>
      </c>
      <c r="E952" s="33">
        <f>+E953+E954+E955</f>
        <v>0</v>
      </c>
      <c r="F952" s="33">
        <f>+F953+F954+F955</f>
        <v>715928089</v>
      </c>
      <c r="G952" s="33">
        <f>+G953+G954+G955</f>
        <v>0</v>
      </c>
      <c r="H952" s="33">
        <f t="shared" si="524"/>
        <v>251571911</v>
      </c>
      <c r="I952" s="33">
        <f t="shared" ref="I952:S952" si="528">+I953+I954+I955</f>
        <v>116000000</v>
      </c>
      <c r="J952" s="33">
        <f t="shared" si="528"/>
        <v>251571911</v>
      </c>
      <c r="K952" s="33">
        <f t="shared" si="528"/>
        <v>0</v>
      </c>
      <c r="L952" s="33">
        <f t="shared" si="528"/>
        <v>0</v>
      </c>
      <c r="M952" s="33">
        <f t="shared" si="528"/>
        <v>18148205</v>
      </c>
      <c r="N952" s="33">
        <f t="shared" si="528"/>
        <v>233423706</v>
      </c>
      <c r="O952" s="33">
        <f t="shared" si="528"/>
        <v>0</v>
      </c>
      <c r="P952" s="33">
        <f t="shared" si="528"/>
        <v>251571911</v>
      </c>
      <c r="Q952" s="33">
        <f t="shared" si="528"/>
        <v>0</v>
      </c>
      <c r="R952" s="33">
        <f t="shared" si="528"/>
        <v>0</v>
      </c>
      <c r="S952" s="33">
        <f t="shared" si="528"/>
        <v>18148205</v>
      </c>
      <c r="U952" s="246">
        <v>3150220201</v>
      </c>
      <c r="V952" s="276" t="s">
        <v>1656</v>
      </c>
      <c r="W952" s="278">
        <v>0</v>
      </c>
    </row>
    <row r="953" spans="2:46" x14ac:dyDescent="0.25">
      <c r="B953" s="36" t="s">
        <v>797</v>
      </c>
      <c r="C953" s="37">
        <f>+C544+C550</f>
        <v>0</v>
      </c>
      <c r="D953" s="37">
        <f>+D544+D550</f>
        <v>15500000</v>
      </c>
      <c r="E953" s="37">
        <f>+E544+E550</f>
        <v>0</v>
      </c>
      <c r="F953" s="37">
        <f>+F544+F550</f>
        <v>15500000</v>
      </c>
      <c r="G953" s="37">
        <f>+G544+G550</f>
        <v>0</v>
      </c>
      <c r="H953" s="37">
        <f t="shared" si="524"/>
        <v>0</v>
      </c>
      <c r="I953" s="37">
        <f>+I544+I550</f>
        <v>0</v>
      </c>
      <c r="J953" s="37">
        <f>+J544+J550</f>
        <v>0</v>
      </c>
      <c r="K953" s="37">
        <f t="shared" si="512"/>
        <v>0</v>
      </c>
      <c r="L953" s="37">
        <f>+L544+L550</f>
        <v>0</v>
      </c>
      <c r="M953" s="37">
        <f>+M544+M550</f>
        <v>0</v>
      </c>
      <c r="N953" s="37">
        <f t="shared" si="514"/>
        <v>0</v>
      </c>
      <c r="O953" s="37">
        <f>+O544+O550</f>
        <v>0</v>
      </c>
      <c r="P953" s="37">
        <f>+P544+P550</f>
        <v>0</v>
      </c>
      <c r="Q953" s="37">
        <f t="shared" si="516"/>
        <v>0</v>
      </c>
      <c r="R953" s="37">
        <f t="shared" si="517"/>
        <v>0</v>
      </c>
      <c r="S953" s="37">
        <f t="shared" si="518"/>
        <v>0</v>
      </c>
      <c r="U953" s="246">
        <v>3150220203</v>
      </c>
      <c r="V953" s="276" t="s">
        <v>1657</v>
      </c>
      <c r="W953" s="278">
        <v>0</v>
      </c>
      <c r="AM953"/>
      <c r="AN953"/>
      <c r="AO953"/>
      <c r="AP953"/>
    </row>
    <row r="954" spans="2:46" x14ac:dyDescent="0.25">
      <c r="B954" s="36" t="s">
        <v>798</v>
      </c>
      <c r="C954" s="37">
        <f t="shared" ref="C954:G955" si="529">+C551</f>
        <v>0</v>
      </c>
      <c r="D954" s="37">
        <f t="shared" si="529"/>
        <v>10000000</v>
      </c>
      <c r="E954" s="37">
        <f t="shared" si="529"/>
        <v>0</v>
      </c>
      <c r="F954" s="37">
        <f t="shared" si="529"/>
        <v>10000000</v>
      </c>
      <c r="G954" s="37">
        <f t="shared" si="529"/>
        <v>0</v>
      </c>
      <c r="H954" s="37">
        <f t="shared" si="524"/>
        <v>0</v>
      </c>
      <c r="I954" s="37">
        <f>+I551</f>
        <v>0</v>
      </c>
      <c r="J954" s="37">
        <f>+J551</f>
        <v>0</v>
      </c>
      <c r="K954" s="37">
        <f t="shared" si="512"/>
        <v>0</v>
      </c>
      <c r="L954" s="37">
        <f>+L551</f>
        <v>0</v>
      </c>
      <c r="M954" s="37">
        <f>+M551</f>
        <v>0</v>
      </c>
      <c r="N954" s="37">
        <f t="shared" si="514"/>
        <v>0</v>
      </c>
      <c r="O954" s="37">
        <f>+O551</f>
        <v>0</v>
      </c>
      <c r="P954" s="37">
        <f>+P551</f>
        <v>0</v>
      </c>
      <c r="Q954" s="37">
        <f t="shared" si="516"/>
        <v>0</v>
      </c>
      <c r="R954" s="37">
        <f t="shared" si="517"/>
        <v>0</v>
      </c>
      <c r="S954" s="37">
        <f t="shared" si="518"/>
        <v>0</v>
      </c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270"/>
      <c r="AN954" s="270"/>
      <c r="AO954" s="270"/>
      <c r="AP954" s="270"/>
      <c r="AQ954" s="47"/>
    </row>
    <row r="955" spans="2:46" x14ac:dyDescent="0.25">
      <c r="B955" s="36" t="s">
        <v>799</v>
      </c>
      <c r="C955" s="37">
        <f t="shared" si="529"/>
        <v>1540647</v>
      </c>
      <c r="D955" s="37">
        <f t="shared" si="529"/>
        <v>942000000</v>
      </c>
      <c r="E955" s="37">
        <f t="shared" si="529"/>
        <v>0</v>
      </c>
      <c r="F955" s="37">
        <f t="shared" si="529"/>
        <v>690428089</v>
      </c>
      <c r="G955" s="37">
        <f t="shared" si="529"/>
        <v>0</v>
      </c>
      <c r="H955" s="37">
        <f t="shared" si="524"/>
        <v>251571911</v>
      </c>
      <c r="I955" s="37">
        <f>+I552</f>
        <v>116000000</v>
      </c>
      <c r="J955" s="37">
        <f>+J552</f>
        <v>251571911</v>
      </c>
      <c r="K955" s="37">
        <f t="shared" si="512"/>
        <v>0</v>
      </c>
      <c r="L955" s="37">
        <f>+L552</f>
        <v>0</v>
      </c>
      <c r="M955" s="37">
        <f>+M552</f>
        <v>18148205</v>
      </c>
      <c r="N955" s="37">
        <f t="shared" si="514"/>
        <v>233423706</v>
      </c>
      <c r="O955" s="37">
        <f>+O552</f>
        <v>0</v>
      </c>
      <c r="P955" s="37">
        <f>+P552</f>
        <v>251571911</v>
      </c>
      <c r="Q955" s="37">
        <f t="shared" si="516"/>
        <v>0</v>
      </c>
      <c r="R955" s="37">
        <f t="shared" si="517"/>
        <v>0</v>
      </c>
      <c r="S955" s="37">
        <f t="shared" si="518"/>
        <v>18148205</v>
      </c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270"/>
      <c r="AN955" s="270"/>
      <c r="AO955" s="270"/>
      <c r="AP955" s="270"/>
      <c r="AQ955" s="47"/>
    </row>
    <row r="956" spans="2:46" x14ac:dyDescent="0.25">
      <c r="B956" s="32" t="str">
        <f>+B553</f>
        <v>EJE 4. EFICIENCIA Y TRANSPARENCIA ADMINISTRATIVA</v>
      </c>
      <c r="C956" s="33">
        <f>+C957+C958+C959+C960</f>
        <v>5327169963.6300001</v>
      </c>
      <c r="D956" s="33">
        <f>+D957+D958+D959+D960</f>
        <v>4065989312.0999999</v>
      </c>
      <c r="E956" s="33">
        <f t="shared" ref="E956:G956" si="530">+E957+E958+E959+E960</f>
        <v>500000000</v>
      </c>
      <c r="F956" s="33">
        <f t="shared" si="530"/>
        <v>4084139382.8000002</v>
      </c>
      <c r="G956" s="33">
        <f t="shared" si="530"/>
        <v>2365000000</v>
      </c>
      <c r="H956" s="33">
        <f t="shared" si="524"/>
        <v>2846849929.3000002</v>
      </c>
      <c r="I956" s="33">
        <f t="shared" ref="I956:S956" si="531">+I957+I958+I959+I960</f>
        <v>206688649.40000001</v>
      </c>
      <c r="J956" s="33">
        <f t="shared" si="531"/>
        <v>1279073383.6999998</v>
      </c>
      <c r="K956" s="33">
        <f t="shared" si="531"/>
        <v>1567776545.6000001</v>
      </c>
      <c r="L956" s="33">
        <f t="shared" si="531"/>
        <v>40212427</v>
      </c>
      <c r="M956" s="33">
        <f t="shared" si="531"/>
        <v>285263815</v>
      </c>
      <c r="N956" s="33">
        <f t="shared" si="531"/>
        <v>993809568.69999993</v>
      </c>
      <c r="O956" s="33">
        <f t="shared" si="531"/>
        <v>0</v>
      </c>
      <c r="P956" s="33">
        <f t="shared" si="531"/>
        <v>3743839929.3000002</v>
      </c>
      <c r="Q956" s="33">
        <f t="shared" si="531"/>
        <v>2464766545.6000004</v>
      </c>
      <c r="R956" s="33">
        <f t="shared" si="531"/>
        <v>-896990000</v>
      </c>
      <c r="S956" s="33">
        <f t="shared" si="531"/>
        <v>285263815</v>
      </c>
      <c r="AM956" s="23"/>
      <c r="AN956" s="23"/>
      <c r="AO956" s="23"/>
      <c r="AP956" s="23"/>
    </row>
    <row r="957" spans="2:46" x14ac:dyDescent="0.25">
      <c r="B957" s="36" t="s">
        <v>797</v>
      </c>
      <c r="C957" s="37">
        <f>+C557+C560+C567+C574</f>
        <v>2018032067.6099999</v>
      </c>
      <c r="D957" s="37">
        <f>+D557+D560+D567+D574</f>
        <v>2816478047</v>
      </c>
      <c r="E957" s="37">
        <f>+E557+E560+E567+E574</f>
        <v>0</v>
      </c>
      <c r="F957" s="37">
        <f>+F557+F560+F567+F574</f>
        <v>2816478047</v>
      </c>
      <c r="G957" s="37">
        <f>+G557+G560+G567+G574</f>
        <v>0</v>
      </c>
      <c r="H957" s="37">
        <f t="shared" si="524"/>
        <v>0</v>
      </c>
      <c r="I957" s="37">
        <f>+I557+I560+I567+I574</f>
        <v>0</v>
      </c>
      <c r="J957" s="37">
        <f>+J557+J560+J567+J574</f>
        <v>0</v>
      </c>
      <c r="K957" s="37">
        <f t="shared" si="512"/>
        <v>0</v>
      </c>
      <c r="L957" s="37">
        <f>+L557+L560+L567+L574</f>
        <v>0</v>
      </c>
      <c r="M957" s="37">
        <f>+M557+M560+M567+M574</f>
        <v>0</v>
      </c>
      <c r="N957" s="37">
        <f t="shared" si="514"/>
        <v>0</v>
      </c>
      <c r="O957" s="37">
        <f>+O557+O560+O567+O574</f>
        <v>0</v>
      </c>
      <c r="P957" s="37">
        <f>+P557+P560+P567+P574</f>
        <v>0</v>
      </c>
      <c r="Q957" s="37">
        <f t="shared" si="516"/>
        <v>0</v>
      </c>
      <c r="R957" s="37">
        <f t="shared" si="517"/>
        <v>0</v>
      </c>
      <c r="S957" s="37">
        <f t="shared" si="518"/>
        <v>0</v>
      </c>
      <c r="AM957" s="29"/>
      <c r="AN957" s="29"/>
      <c r="AO957" s="29"/>
      <c r="AP957" s="29"/>
    </row>
    <row r="958" spans="2:46" x14ac:dyDescent="0.25">
      <c r="B958" s="36" t="s">
        <v>798</v>
      </c>
      <c r="C958" s="37">
        <f>+C558+C561+C564+C568+C571</f>
        <v>433177417</v>
      </c>
      <c r="D958" s="37">
        <f>+D558+D561+D564+D568+D571</f>
        <v>595000000</v>
      </c>
      <c r="E958" s="37">
        <f>+E558+E561+E564+E568+E571</f>
        <v>0</v>
      </c>
      <c r="F958" s="37">
        <f>+F558+F561+F564+F568+F571</f>
        <v>73672877.099999994</v>
      </c>
      <c r="G958" s="37">
        <f>+G558+G561+G564+G568+G571</f>
        <v>0</v>
      </c>
      <c r="H958" s="37">
        <f t="shared" si="524"/>
        <v>521327122.89999998</v>
      </c>
      <c r="I958" s="37">
        <f>+I558+I561+I564+I568+I571</f>
        <v>79788582.900000006</v>
      </c>
      <c r="J958" s="37">
        <f>+J558+J561+J564+J568+J571</f>
        <v>448903992.89999998</v>
      </c>
      <c r="K958" s="37">
        <f t="shared" si="512"/>
        <v>72423130</v>
      </c>
      <c r="L958" s="37">
        <f>+L558+L561+L564+L568+L571</f>
        <v>8184304</v>
      </c>
      <c r="M958" s="37">
        <f>+M558+M561+M564+M568+M571</f>
        <v>226722844</v>
      </c>
      <c r="N958" s="37">
        <f t="shared" si="514"/>
        <v>222181148.89999998</v>
      </c>
      <c r="O958" s="37">
        <f>+O558+O561+O564+O568+O571</f>
        <v>0</v>
      </c>
      <c r="P958" s="37">
        <f>+P558+P561+P564+P568+P571</f>
        <v>521327122.89999998</v>
      </c>
      <c r="Q958" s="37">
        <f t="shared" si="516"/>
        <v>72423130</v>
      </c>
      <c r="R958" s="37">
        <f t="shared" si="517"/>
        <v>0</v>
      </c>
      <c r="S958" s="37">
        <f t="shared" si="518"/>
        <v>226722844</v>
      </c>
      <c r="U958" s="269"/>
      <c r="V958" s="47"/>
      <c r="W958" s="47"/>
      <c r="AM958" s="31"/>
      <c r="AN958" s="31"/>
      <c r="AO958" s="31"/>
      <c r="AP958" s="31"/>
    </row>
    <row r="959" spans="2:46" x14ac:dyDescent="0.25">
      <c r="B959" s="36" t="s">
        <v>799</v>
      </c>
      <c r="C959" s="37">
        <f>+C569+C572</f>
        <v>2548531157.1700001</v>
      </c>
      <c r="D959" s="37">
        <f>+D569+D572</f>
        <v>108611265.09999999</v>
      </c>
      <c r="E959" s="37">
        <f>+E569+E572</f>
        <v>500000000</v>
      </c>
      <c r="F959" s="37">
        <f>+F569+F572</f>
        <v>705088458.70000005</v>
      </c>
      <c r="G959" s="37">
        <f>+G569+G572</f>
        <v>2365000000</v>
      </c>
      <c r="H959" s="37">
        <f t="shared" si="524"/>
        <v>2268522806.4000001</v>
      </c>
      <c r="I959" s="37">
        <f>+I569+I572</f>
        <v>126900066.5</v>
      </c>
      <c r="J959" s="37">
        <f>+J569+J572</f>
        <v>773169390.79999995</v>
      </c>
      <c r="K959" s="37">
        <f t="shared" si="512"/>
        <v>1495353415.6000001</v>
      </c>
      <c r="L959" s="37">
        <f>+L569+L572</f>
        <v>32028123</v>
      </c>
      <c r="M959" s="37">
        <f>+M569+M572</f>
        <v>58540971</v>
      </c>
      <c r="N959" s="37">
        <f t="shared" si="514"/>
        <v>714628419.79999995</v>
      </c>
      <c r="O959" s="37">
        <f>+O569+O572</f>
        <v>0</v>
      </c>
      <c r="P959" s="37">
        <f>+P569+P572+P562+P575</f>
        <v>3165512806.4000001</v>
      </c>
      <c r="Q959" s="37">
        <f t="shared" si="516"/>
        <v>2392343415.6000004</v>
      </c>
      <c r="R959" s="37">
        <f t="shared" si="517"/>
        <v>-896990000</v>
      </c>
      <c r="S959" s="37">
        <f t="shared" si="518"/>
        <v>58540971</v>
      </c>
      <c r="U959" s="269"/>
      <c r="V959" s="47"/>
      <c r="W959" s="47"/>
      <c r="AM959" s="33"/>
      <c r="AN959" s="33"/>
      <c r="AO959" s="33"/>
      <c r="AP959" s="33"/>
    </row>
    <row r="960" spans="2:46" x14ac:dyDescent="0.25">
      <c r="B960" s="36" t="s">
        <v>800</v>
      </c>
      <c r="C960" s="37">
        <f>+C579</f>
        <v>327429321.85000002</v>
      </c>
      <c r="D960" s="37">
        <f>+D579</f>
        <v>545900000</v>
      </c>
      <c r="E960" s="37">
        <f>+E579</f>
        <v>0</v>
      </c>
      <c r="F960" s="37">
        <f>+F579</f>
        <v>488900000</v>
      </c>
      <c r="G960" s="37">
        <f>+G579</f>
        <v>0</v>
      </c>
      <c r="H960" s="37">
        <f t="shared" si="524"/>
        <v>57000000</v>
      </c>
      <c r="I960" s="37">
        <f>+I579</f>
        <v>0</v>
      </c>
      <c r="J960" s="37">
        <f>+J579</f>
        <v>57000000</v>
      </c>
      <c r="K960" s="37">
        <f t="shared" si="512"/>
        <v>0</v>
      </c>
      <c r="L960" s="37">
        <f>+L579</f>
        <v>0</v>
      </c>
      <c r="M960" s="37">
        <f>+M579</f>
        <v>0</v>
      </c>
      <c r="N960" s="37">
        <f t="shared" si="514"/>
        <v>57000000</v>
      </c>
      <c r="O960" s="37">
        <f>+O579</f>
        <v>0</v>
      </c>
      <c r="P960" s="37">
        <f>+P579</f>
        <v>57000000</v>
      </c>
      <c r="Q960" s="37">
        <f t="shared" si="516"/>
        <v>0</v>
      </c>
      <c r="R960" s="37">
        <f t="shared" si="517"/>
        <v>0</v>
      </c>
      <c r="S960" s="37">
        <f t="shared" si="518"/>
        <v>0</v>
      </c>
      <c r="AM960" s="37"/>
      <c r="AN960" s="37"/>
      <c r="AO960" s="37"/>
      <c r="AP960" s="37"/>
    </row>
    <row r="961" spans="2:42" x14ac:dyDescent="0.25">
      <c r="B961" s="32" t="s">
        <v>801</v>
      </c>
      <c r="C961" s="33">
        <f>+C962+C963+C964+C965+C966+C967+C968</f>
        <v>6281870828.9800005</v>
      </c>
      <c r="D961" s="33">
        <f>+D962+D963+D964+D965+D966+D967+D968</f>
        <v>0</v>
      </c>
      <c r="E961" s="33">
        <f t="shared" ref="E961:S961" si="532">+E962+E963+E964+E965+E966+E967+E968</f>
        <v>183304680.77000001</v>
      </c>
      <c r="F961" s="33">
        <f t="shared" si="532"/>
        <v>183304680.76999998</v>
      </c>
      <c r="G961" s="33">
        <f t="shared" si="532"/>
        <v>13579829355.99</v>
      </c>
      <c r="H961" s="33">
        <f t="shared" si="532"/>
        <v>13579829355.99</v>
      </c>
      <c r="I961" s="33">
        <f t="shared" si="532"/>
        <v>626992266.35000002</v>
      </c>
      <c r="J961" s="33">
        <f t="shared" si="532"/>
        <v>966608656.35000002</v>
      </c>
      <c r="K961" s="33">
        <f t="shared" si="532"/>
        <v>12613220699.639999</v>
      </c>
      <c r="L961" s="33">
        <f t="shared" si="532"/>
        <v>139838321</v>
      </c>
      <c r="M961" s="33">
        <f t="shared" si="532"/>
        <v>267176476</v>
      </c>
      <c r="N961" s="33">
        <f t="shared" si="532"/>
        <v>1384664360.7</v>
      </c>
      <c r="O961" s="33">
        <f t="shared" si="532"/>
        <v>816592927</v>
      </c>
      <c r="P961" s="33">
        <f t="shared" si="532"/>
        <v>2583246244.0500002</v>
      </c>
      <c r="Q961" s="33">
        <f t="shared" si="532"/>
        <v>3208307044.3999996</v>
      </c>
      <c r="R961" s="33">
        <f t="shared" si="532"/>
        <v>21726706914.880005</v>
      </c>
      <c r="S961" s="33">
        <f t="shared" si="532"/>
        <v>467980392</v>
      </c>
      <c r="AM961" s="37"/>
      <c r="AN961" s="37"/>
      <c r="AO961" s="37"/>
      <c r="AP961" s="37"/>
    </row>
    <row r="962" spans="2:42" x14ac:dyDescent="0.25">
      <c r="B962" s="38" t="s">
        <v>802</v>
      </c>
      <c r="C962" s="39">
        <f>+C672+C590+C589+C587+C585</f>
        <v>103498108.70999999</v>
      </c>
      <c r="D962" s="39">
        <f>+D672+D590+D589+D587+D585</f>
        <v>0</v>
      </c>
      <c r="E962" s="39">
        <f>+E672+E590+E589+E587+E585</f>
        <v>0</v>
      </c>
      <c r="F962" s="39">
        <f>+F672+F590+F589+F587+F585</f>
        <v>0</v>
      </c>
      <c r="G962" s="39">
        <f>+G672+G590+G589+G587+G585</f>
        <v>1396732438</v>
      </c>
      <c r="H962" s="39">
        <f t="shared" si="524"/>
        <v>1396732438</v>
      </c>
      <c r="I962" s="39">
        <f>+I672+I590+I589+I587+I585</f>
        <v>0</v>
      </c>
      <c r="J962" s="39">
        <f>+J672+J590+J589+J587+J585</f>
        <v>0</v>
      </c>
      <c r="K962" s="39">
        <f t="shared" si="512"/>
        <v>1396732438</v>
      </c>
      <c r="L962" s="39">
        <f>+L672+L590+L589+L587+L585</f>
        <v>0</v>
      </c>
      <c r="M962" s="39">
        <f>+M672+M590+M589+M587+M585</f>
        <v>0</v>
      </c>
      <c r="N962" s="39">
        <f t="shared" si="514"/>
        <v>0</v>
      </c>
      <c r="O962" s="39">
        <f>+O672+O590+O589+O587+O585</f>
        <v>0</v>
      </c>
      <c r="P962" s="39">
        <f>+P672+P590+P589+P587+P585</f>
        <v>0</v>
      </c>
      <c r="Q962" s="39">
        <f t="shared" si="516"/>
        <v>0</v>
      </c>
      <c r="R962" s="39">
        <f t="shared" si="517"/>
        <v>1396732438</v>
      </c>
      <c r="S962" s="39">
        <f t="shared" si="518"/>
        <v>0</v>
      </c>
      <c r="AM962" s="33"/>
      <c r="AN962" s="33"/>
      <c r="AO962" s="33"/>
      <c r="AP962" s="33"/>
    </row>
    <row r="963" spans="2:42" x14ac:dyDescent="0.25">
      <c r="B963" s="38" t="s">
        <v>800</v>
      </c>
      <c r="C963" s="39">
        <f>+C591+C592</f>
        <v>733085881.86000001</v>
      </c>
      <c r="D963" s="39">
        <f>+D591+D592</f>
        <v>0</v>
      </c>
      <c r="E963" s="39">
        <f>+E591+E592</f>
        <v>0</v>
      </c>
      <c r="F963" s="39">
        <f>+F591+F592</f>
        <v>0</v>
      </c>
      <c r="G963" s="39">
        <f>+G591+G592</f>
        <v>236210833.78</v>
      </c>
      <c r="H963" s="39">
        <f t="shared" si="524"/>
        <v>236210833.78</v>
      </c>
      <c r="I963" s="39">
        <f>+I591+I592</f>
        <v>0</v>
      </c>
      <c r="J963" s="39">
        <f>+J591+J592</f>
        <v>0</v>
      </c>
      <c r="K963" s="39">
        <f t="shared" si="512"/>
        <v>236210833.78</v>
      </c>
      <c r="L963" s="39">
        <f>+L591+L592</f>
        <v>0</v>
      </c>
      <c r="M963" s="39">
        <f>+M591+M592</f>
        <v>0</v>
      </c>
      <c r="N963" s="39">
        <f t="shared" si="514"/>
        <v>0</v>
      </c>
      <c r="O963" s="39">
        <f>+O591+O592</f>
        <v>0</v>
      </c>
      <c r="P963" s="39">
        <f>+P591+P592</f>
        <v>0</v>
      </c>
      <c r="Q963" s="39">
        <f t="shared" si="516"/>
        <v>0</v>
      </c>
      <c r="R963" s="39">
        <f t="shared" si="517"/>
        <v>236210833.78</v>
      </c>
      <c r="S963" s="39">
        <f t="shared" si="518"/>
        <v>0</v>
      </c>
      <c r="AM963" s="37"/>
      <c r="AN963" s="37"/>
      <c r="AO963" s="37"/>
      <c r="AP963" s="37"/>
    </row>
    <row r="964" spans="2:42" x14ac:dyDescent="0.25">
      <c r="B964" s="38" t="s">
        <v>798</v>
      </c>
      <c r="C964" s="39">
        <f>+C671+C619+C618+C617+C616+C615+C614+C613+C612+C611+C610+C609+C608+C607+C606+C605+C604+C603+C602+C601+C600+C599+C598+C597+C596+C595+C594+C593</f>
        <v>1164476417.6300001</v>
      </c>
      <c r="D964" s="39">
        <f>+D671+D619+D618+D617+D616+D615+D614+D613+D612+D611+D610+D609+D608+D607+D606+D605+D604+D603+D602+D601+D600+D599+D598+D597+D596+D595+D594+D593</f>
        <v>0</v>
      </c>
      <c r="E964" s="39">
        <f>+E671+E619+E618+E617+E616+E615+E614+E613+E612+E611+E610+E609+E608+E607+E606+E605+E604+E603+E602+E601+E600+E599+E598+E597+E596+E595+E594+E593</f>
        <v>183304680.77000001</v>
      </c>
      <c r="F964" s="39">
        <f>+F671+F619+F618+F617+F616+F615+F614+F613+F612+F611+F610+F609+F608+F607+F606+F605+F604+F603+F602+F601+F600+F599+F598+F597+F596+F595+F594+F593</f>
        <v>183304680.76999998</v>
      </c>
      <c r="G964" s="39">
        <f>+G671+G619+G618+G617+G616+G615+G614+G613+G612+G611+G610+G609+G608+G607+G606+G605+G604+G603+G602+G601+G600+G599+G598+G597+G596+G595+G594+G593</f>
        <v>322930618.17000002</v>
      </c>
      <c r="H964" s="39">
        <f t="shared" si="524"/>
        <v>322930618.17000008</v>
      </c>
      <c r="I964" s="39">
        <f>+I671+I619+I618+I617+I616+I615+I614+I613+I612+I611+I610+I609+I608+I607+I606+I605+I604+I603+I602+I601+I600+I599+I598+I597+I596+I595+I594+I593</f>
        <v>0</v>
      </c>
      <c r="J964" s="39">
        <f>+J671+J619+J618+J617+J616+J615+J614+J613+J612+J611+J610+J609+J608+J607+J606+J605+J604+J603+J602+J601+J600+J599+J598+J597+J596+J595+J594+J593</f>
        <v>47477340</v>
      </c>
      <c r="K964" s="39">
        <f t="shared" si="512"/>
        <v>275453278.17000008</v>
      </c>
      <c r="L964" s="39">
        <f>+L671+L619+L618+L617+L616+L615+L614+L613+L612+L611+L610+L609+L608+L607+L606+L605+L604+L603+L602+L601+L600+L599+L598+L597+L596+L595+L594+L593</f>
        <v>42901599</v>
      </c>
      <c r="M964" s="39">
        <f>+M671+M619+M618+M617+M616+M615+M614+M613+M612+M611+M610+M609+M608+M607+M606+M605+M604+M603+M602+M601+M600+M599+M598+M597+M596+M595+M594+M593</f>
        <v>47477340</v>
      </c>
      <c r="N964" s="39">
        <f t="shared" si="514"/>
        <v>0</v>
      </c>
      <c r="O964" s="39">
        <f>+O671+O619+O618+O617+O616+O615+O614+O613+O612+O611+O610+O609+O608+O607+O606+O605+O604+O603+O602+O601+O600+O599+O598+O597+O596+O595+O594+O593</f>
        <v>0</v>
      </c>
      <c r="P964" s="39">
        <f>+P671+P619+P618+P617+P616+P615+P614+P613+P612+P611+P610+P609+P608+P607+P606+P605+P604+P603+P602+P601+P600+P599+P598+P597+P596+P595+P594+P593</f>
        <v>47477506</v>
      </c>
      <c r="Q964" s="39">
        <f t="shared" si="516"/>
        <v>166</v>
      </c>
      <c r="R964" s="39">
        <f t="shared" si="517"/>
        <v>275453112.17000008</v>
      </c>
      <c r="S964" s="39">
        <f t="shared" si="518"/>
        <v>47477340</v>
      </c>
      <c r="AM964" s="37"/>
      <c r="AN964" s="37"/>
      <c r="AO964" s="37"/>
      <c r="AP964" s="37"/>
    </row>
    <row r="965" spans="2:42" x14ac:dyDescent="0.25">
      <c r="B965" s="38" t="s">
        <v>797</v>
      </c>
      <c r="C965" s="39">
        <f>SUM(C620:C657)</f>
        <v>2307723938.9500003</v>
      </c>
      <c r="D965" s="39">
        <f>SUM(D620:D657)</f>
        <v>0</v>
      </c>
      <c r="E965" s="39">
        <f>SUM(E620:E657)</f>
        <v>0</v>
      </c>
      <c r="F965" s="39">
        <f>SUM(F620:F657)</f>
        <v>0</v>
      </c>
      <c r="G965" s="39">
        <f>SUM(G620:G657)</f>
        <v>808922030.83000004</v>
      </c>
      <c r="H965" s="39">
        <f t="shared" si="524"/>
        <v>808922030.83000004</v>
      </c>
      <c r="I965" s="39">
        <f>SUM(I620:I657)</f>
        <v>0</v>
      </c>
      <c r="J965" s="39">
        <f>SUM(J620:J657)</f>
        <v>85577148</v>
      </c>
      <c r="K965" s="39">
        <f t="shared" si="512"/>
        <v>723344882.83000004</v>
      </c>
      <c r="L965" s="39">
        <f>SUM(L620:L657)</f>
        <v>0</v>
      </c>
      <c r="M965" s="39">
        <f>SUM(M620:M657)</f>
        <v>35257914</v>
      </c>
      <c r="N965" s="39">
        <f t="shared" si="514"/>
        <v>50319234</v>
      </c>
      <c r="O965" s="39">
        <f>SUM(O620:O657)</f>
        <v>0</v>
      </c>
      <c r="P965" s="39">
        <f>SUM(P620:P657)</f>
        <v>95196148</v>
      </c>
      <c r="Q965" s="39">
        <f t="shared" si="516"/>
        <v>9619000</v>
      </c>
      <c r="R965" s="39">
        <f t="shared" si="517"/>
        <v>713725882.83000004</v>
      </c>
      <c r="S965" s="39">
        <f t="shared" si="518"/>
        <v>35257914</v>
      </c>
      <c r="AM965" s="37"/>
      <c r="AN965" s="37"/>
      <c r="AO965" s="37"/>
      <c r="AP965" s="37"/>
    </row>
    <row r="966" spans="2:42" x14ac:dyDescent="0.25">
      <c r="B966" s="38" t="s">
        <v>799</v>
      </c>
      <c r="C966" s="39">
        <f>SUM(C659:C670)</f>
        <v>1895641618.8299999</v>
      </c>
      <c r="D966" s="39">
        <f>SUM(D659:D670)</f>
        <v>0</v>
      </c>
      <c r="E966" s="39">
        <f>SUM(E659:E670)</f>
        <v>0</v>
      </c>
      <c r="F966" s="39">
        <f>SUM(F659:F670)</f>
        <v>0</v>
      </c>
      <c r="G966" s="39">
        <f>SUM(G659:G670)</f>
        <v>2222103879.6999998</v>
      </c>
      <c r="H966" s="39">
        <f t="shared" si="524"/>
        <v>2222103879.6999998</v>
      </c>
      <c r="I966" s="39">
        <f>SUM(I659:I670)</f>
        <v>473013151.35000002</v>
      </c>
      <c r="J966" s="39">
        <f>SUM(J659:J670)</f>
        <v>613872436.35000002</v>
      </c>
      <c r="K966" s="39">
        <f t="shared" si="512"/>
        <v>1608231443.3499999</v>
      </c>
      <c r="L966" s="39">
        <f>SUM(L659:L670)</f>
        <v>14183239</v>
      </c>
      <c r="M966" s="39">
        <f>SUM(M659:M670)</f>
        <v>30645236</v>
      </c>
      <c r="N966" s="39">
        <f t="shared" si="514"/>
        <v>583227200.35000002</v>
      </c>
      <c r="O966" s="39">
        <f>SUM(O659:O670)</f>
        <v>353475588</v>
      </c>
      <c r="P966" s="39">
        <f>SUM(P659:P670)</f>
        <v>1881552634.05</v>
      </c>
      <c r="Q966" s="39">
        <f t="shared" si="516"/>
        <v>1267680197.6999998</v>
      </c>
      <c r="R966" s="39">
        <f t="shared" si="517"/>
        <v>340551245.64999986</v>
      </c>
      <c r="S966" s="39">
        <f t="shared" si="518"/>
        <v>30645236</v>
      </c>
      <c r="AM966" s="37"/>
      <c r="AN966" s="37"/>
      <c r="AO966" s="37"/>
      <c r="AP966" s="37"/>
    </row>
    <row r="967" spans="2:42" x14ac:dyDescent="0.25">
      <c r="B967" s="40" t="s">
        <v>803</v>
      </c>
      <c r="C967" s="37">
        <f>+C673</f>
        <v>24824882</v>
      </c>
      <c r="D967" s="37">
        <f>+D673</f>
        <v>0</v>
      </c>
      <c r="E967" s="37">
        <f>+E673</f>
        <v>0</v>
      </c>
      <c r="F967" s="37">
        <f>+F673</f>
        <v>0</v>
      </c>
      <c r="G967" s="37">
        <f>+G673</f>
        <v>8220929555.5100002</v>
      </c>
      <c r="H967" s="37">
        <f t="shared" si="524"/>
        <v>8220929555.5100002</v>
      </c>
      <c r="I967" s="37">
        <f>+I673</f>
        <v>143779115</v>
      </c>
      <c r="J967" s="37">
        <f>+J673</f>
        <v>139109172</v>
      </c>
      <c r="K967" s="37">
        <f t="shared" si="512"/>
        <v>8081820383.5100002</v>
      </c>
      <c r="L967" s="37">
        <f>+L673</f>
        <v>82753483</v>
      </c>
      <c r="M967" s="37">
        <f>+M673</f>
        <v>87423426</v>
      </c>
      <c r="N967" s="37">
        <f t="shared" si="514"/>
        <v>51685746</v>
      </c>
      <c r="O967" s="37">
        <f>+O673</f>
        <v>458149208</v>
      </c>
      <c r="P967" s="37">
        <f>+P673</f>
        <v>453479265</v>
      </c>
      <c r="Q967" s="37">
        <f t="shared" si="516"/>
        <v>314370093</v>
      </c>
      <c r="R967" s="37">
        <f t="shared" si="517"/>
        <v>7767450290.5100002</v>
      </c>
      <c r="S967" s="37">
        <f t="shared" si="518"/>
        <v>87423426</v>
      </c>
      <c r="AM967" s="37"/>
      <c r="AN967" s="37"/>
      <c r="AO967" s="37"/>
      <c r="AP967" s="37"/>
    </row>
    <row r="968" spans="2:42" x14ac:dyDescent="0.25">
      <c r="B968" s="185" t="s">
        <v>1319</v>
      </c>
      <c r="C968" s="37">
        <f>+C582+C583+C584</f>
        <v>52619981</v>
      </c>
      <c r="D968" s="37">
        <f>+D582+D583+D584</f>
        <v>0</v>
      </c>
      <c r="E968" s="37">
        <f>+E582+E583+E584</f>
        <v>0</v>
      </c>
      <c r="F968" s="37">
        <f>+F582+F583+F584</f>
        <v>0</v>
      </c>
      <c r="G968" s="37">
        <f>+G582+G583+G584</f>
        <v>372000000</v>
      </c>
      <c r="H968" s="37">
        <f t="shared" si="524"/>
        <v>372000000</v>
      </c>
      <c r="I968" s="37">
        <f>+I582+I583+I584</f>
        <v>10200000</v>
      </c>
      <c r="J968" s="37">
        <f>+J582+J583+J584</f>
        <v>80572560</v>
      </c>
      <c r="K968" s="37">
        <f t="shared" si="512"/>
        <v>291427440</v>
      </c>
      <c r="L968" s="37">
        <f>+L582+L583+L584</f>
        <v>0</v>
      </c>
      <c r="M968" s="37">
        <f>+M582+M583+M584</f>
        <v>66372560</v>
      </c>
      <c r="N968" s="37">
        <f>+N580</f>
        <v>699432180.35000002</v>
      </c>
      <c r="O968" s="37">
        <f>+O582+O583+O584</f>
        <v>4968131</v>
      </c>
      <c r="P968" s="37">
        <f>+P582+P583+P584</f>
        <v>105540691</v>
      </c>
      <c r="Q968" s="37">
        <f>+Q580</f>
        <v>1616637587.7</v>
      </c>
      <c r="R968" s="37">
        <f>+R580</f>
        <v>10996583111.940002</v>
      </c>
      <c r="S968" s="37">
        <f>+S580</f>
        <v>267176476</v>
      </c>
      <c r="AM968" s="37"/>
      <c r="AN968" s="37"/>
      <c r="AO968" s="37"/>
      <c r="AP968" s="37"/>
    </row>
    <row r="969" spans="2:42" x14ac:dyDescent="0.25">
      <c r="B969" s="32" t="s">
        <v>1313</v>
      </c>
      <c r="C969" s="33">
        <f>+C691</f>
        <v>10227190044.75</v>
      </c>
      <c r="D969" s="33">
        <f>+D691</f>
        <v>0</v>
      </c>
      <c r="E969" s="33">
        <f>+E691</f>
        <v>0</v>
      </c>
      <c r="F969" s="33">
        <f>+F691</f>
        <v>0</v>
      </c>
      <c r="G969" s="33">
        <f>+G691</f>
        <v>4497785476.9200001</v>
      </c>
      <c r="H969" s="33">
        <f t="shared" si="524"/>
        <v>4497785476.9200001</v>
      </c>
      <c r="I969" s="33">
        <f>+I691</f>
        <v>503124290</v>
      </c>
      <c r="J969" s="33">
        <f>+J691</f>
        <v>751875213</v>
      </c>
      <c r="K969" s="33">
        <f t="shared" si="512"/>
        <v>3745910263.9200001</v>
      </c>
      <c r="L969" s="33">
        <f t="shared" ref="L969:S969" si="533">+L691</f>
        <v>115024757</v>
      </c>
      <c r="M969" s="33">
        <f t="shared" si="533"/>
        <v>195042355</v>
      </c>
      <c r="N969" s="33">
        <f t="shared" si="533"/>
        <v>556832858</v>
      </c>
      <c r="O969" s="33">
        <f t="shared" si="533"/>
        <v>701677917</v>
      </c>
      <c r="P969" s="33">
        <f t="shared" si="533"/>
        <v>1250844497</v>
      </c>
      <c r="Q969" s="33">
        <f t="shared" si="533"/>
        <v>498969284</v>
      </c>
      <c r="R969" s="33">
        <f t="shared" si="533"/>
        <v>3246940979.9200001</v>
      </c>
      <c r="S969" s="33">
        <f t="shared" si="533"/>
        <v>195042355</v>
      </c>
      <c r="AM969" s="37"/>
      <c r="AN969" s="37"/>
      <c r="AO969" s="37"/>
      <c r="AP969" s="37"/>
    </row>
    <row r="970" spans="2:42" x14ac:dyDescent="0.25">
      <c r="D970" s="2">
        <f>SUBTOTAL(9,D379:D911)</f>
        <v>103474210678.50003</v>
      </c>
      <c r="E970" s="2">
        <f>SUBTOTAL(9,E379:E911)</f>
        <v>73482755775.710022</v>
      </c>
      <c r="F970" s="2">
        <f>SUBTOTAL(9,F379:F911)</f>
        <v>72672661358.110016</v>
      </c>
      <c r="G970" s="2">
        <f>SUBTOTAL(9,G379:G911)</f>
        <v>102091329436.8</v>
      </c>
      <c r="H970" s="2">
        <f>SUBTOTAL(9,H379:H911)</f>
        <v>206375634532.90015</v>
      </c>
      <c r="J970" s="2">
        <f>SUBTOTAL(9,J379:J911)</f>
        <v>48874515704.23999</v>
      </c>
      <c r="P970" s="2">
        <f>SUBTOTAL(9,P379:P911)</f>
        <v>91033968902.760025</v>
      </c>
      <c r="AM970" s="37"/>
      <c r="AN970" s="37"/>
      <c r="AO970" s="37"/>
      <c r="AP970" s="37"/>
    </row>
    <row r="971" spans="2:42" x14ac:dyDescent="0.25">
      <c r="F971" s="2">
        <f>+E970-F970</f>
        <v>810094417.6000061</v>
      </c>
      <c r="H971" s="2">
        <f>+H970-D970</f>
        <v>102901423854.40012</v>
      </c>
      <c r="AM971" s="37"/>
      <c r="AN971" s="37"/>
      <c r="AO971" s="37"/>
      <c r="AP971" s="37"/>
    </row>
    <row r="972" spans="2:42" x14ac:dyDescent="0.25">
      <c r="D972" s="2">
        <f>+D945+D949+D953+D957</f>
        <v>7156506471</v>
      </c>
      <c r="AM972" s="37"/>
      <c r="AN972" s="37"/>
      <c r="AO972" s="37"/>
      <c r="AP972" s="37"/>
    </row>
    <row r="973" spans="2:42" x14ac:dyDescent="0.25">
      <c r="AM973" s="37"/>
      <c r="AN973" s="37"/>
      <c r="AO973" s="37"/>
      <c r="AP973" s="37"/>
    </row>
    <row r="974" spans="2:42" x14ac:dyDescent="0.25">
      <c r="B974" s="24" t="s">
        <v>852</v>
      </c>
      <c r="D974" s="24"/>
      <c r="E974" s="24"/>
      <c r="F974" s="24"/>
      <c r="G974" s="70"/>
      <c r="H974" s="70">
        <f>+H9+H102+H348+H360+H380+H385+H389+H398+H404+H410+H421+H432+H436+H440+H444+H448+H452+H456+H463+H467+H471+H474+H475+H480+H484+H492+H496+H500+H504+H506+H511+H515+H519+H523+H529+H532+H537+H552+H569+H572</f>
        <v>176012504937.59409</v>
      </c>
      <c r="J974" s="70">
        <f>+J9+J102+J348+J360+J380+J385+J389+J398+J404+J410+J421+J432+J436+J440+J444+J448+J452+J456+J463+J467+J471+J474+J475+J480+J484+J492+J496+J500+J504+J506+J511+J515+J519+J523+J529+J532+J537+J552+J569+J572</f>
        <v>66501771811.858002</v>
      </c>
      <c r="L974" s="71">
        <f>+J974/H974</f>
        <v>0.37782413150381822</v>
      </c>
      <c r="AM974" s="37"/>
      <c r="AN974" s="37"/>
      <c r="AO974" s="37"/>
      <c r="AP974" s="37"/>
    </row>
    <row r="975" spans="2:42" x14ac:dyDescent="0.25">
      <c r="B975" s="24" t="s">
        <v>853</v>
      </c>
      <c r="D975" s="24"/>
      <c r="E975" s="24"/>
      <c r="F975" s="24"/>
      <c r="G975" s="70"/>
      <c r="H975" s="70">
        <f>+H8-H974</f>
        <v>35232051050.290009</v>
      </c>
      <c r="J975" s="70">
        <f>+J8-J974</f>
        <v>2541580219.25</v>
      </c>
      <c r="L975" s="71">
        <f>+J975/H975</f>
        <v>7.2138298608337176E-2</v>
      </c>
      <c r="AM975" s="37"/>
      <c r="AN975" s="37"/>
      <c r="AO975" s="37"/>
      <c r="AP975" s="37"/>
    </row>
    <row r="976" spans="2:42" x14ac:dyDescent="0.25">
      <c r="B976" s="24"/>
      <c r="G976" s="72"/>
      <c r="H976" s="72"/>
      <c r="AM976" s="33"/>
      <c r="AN976" s="33"/>
      <c r="AO976" s="33"/>
      <c r="AP976" s="33"/>
    </row>
    <row r="977" spans="1:42" x14ac:dyDescent="0.25">
      <c r="B977" s="24"/>
      <c r="AM977" s="42"/>
      <c r="AN977" s="42"/>
      <c r="AO977" s="42"/>
      <c r="AP977" s="42"/>
    </row>
    <row r="978" spans="1:42" x14ac:dyDescent="0.25">
      <c r="AM978" s="35"/>
      <c r="AN978" s="35"/>
      <c r="AO978" s="35"/>
      <c r="AP978" s="35"/>
    </row>
    <row r="979" spans="1:42" x14ac:dyDescent="0.25">
      <c r="AM979" s="37"/>
      <c r="AN979" s="37"/>
      <c r="AO979" s="37"/>
      <c r="AP979" s="37"/>
    </row>
    <row r="980" spans="1:42" x14ac:dyDescent="0.25">
      <c r="A980" s="269"/>
      <c r="B980" s="47"/>
      <c r="C980" s="47"/>
      <c r="D980" s="270">
        <f>+D981-D984</f>
        <v>0</v>
      </c>
      <c r="E980" s="270">
        <f t="shared" ref="E980:Q980" si="534">+E981-E984</f>
        <v>0</v>
      </c>
      <c r="F980" s="270">
        <f t="shared" si="534"/>
        <v>0</v>
      </c>
      <c r="G980" s="270">
        <f t="shared" si="534"/>
        <v>0</v>
      </c>
      <c r="H980" s="270">
        <f t="shared" si="534"/>
        <v>0</v>
      </c>
      <c r="I980" s="270">
        <f t="shared" si="534"/>
        <v>0</v>
      </c>
      <c r="J980" s="270">
        <f t="shared" si="534"/>
        <v>0</v>
      </c>
      <c r="K980" s="270">
        <f t="shared" si="534"/>
        <v>-0.45693656234235064</v>
      </c>
      <c r="L980" s="270">
        <f t="shared" si="534"/>
        <v>0</v>
      </c>
      <c r="M980" s="270">
        <f t="shared" si="534"/>
        <v>0</v>
      </c>
      <c r="N980" s="270">
        <f t="shared" si="534"/>
        <v>-0.32684085849326205</v>
      </c>
      <c r="O980" s="270">
        <f t="shared" si="534"/>
        <v>0</v>
      </c>
      <c r="P980" s="270">
        <f t="shared" si="534"/>
        <v>-0.23317354052590644</v>
      </c>
      <c r="Q980" s="270">
        <f t="shared" si="534"/>
        <v>-0.32684085849326205</v>
      </c>
      <c r="R980" s="270"/>
      <c r="S980" s="270"/>
      <c r="T980" s="47"/>
      <c r="AM980" s="37"/>
      <c r="AN980" s="37"/>
      <c r="AO980" s="37"/>
      <c r="AP980" s="37"/>
    </row>
    <row r="981" spans="1:42" x14ac:dyDescent="0.25">
      <c r="A981" s="269"/>
      <c r="B981" s="47"/>
      <c r="C981" s="47"/>
      <c r="D981" s="270">
        <f>+D923</f>
        <v>185591302309.33408</v>
      </c>
      <c r="E981" s="270">
        <f t="shared" ref="E981:H981" si="535">+E923</f>
        <v>15966797318.25</v>
      </c>
      <c r="F981" s="270">
        <f t="shared" si="535"/>
        <v>15966797318.25</v>
      </c>
      <c r="G981" s="270">
        <f t="shared" si="535"/>
        <v>25653253678.550003</v>
      </c>
      <c r="H981" s="270">
        <f t="shared" si="535"/>
        <v>211244555987.88409</v>
      </c>
      <c r="I981" s="270">
        <f>+P923</f>
        <v>96525361226.639984</v>
      </c>
      <c r="J981" s="270">
        <f>+R923</f>
        <v>114719194761.24411</v>
      </c>
      <c r="K981" s="270"/>
      <c r="L981" s="270">
        <f>+J923</f>
        <v>69043352031.108002</v>
      </c>
      <c r="M981" s="270">
        <f>+K923</f>
        <v>142201203956.77609</v>
      </c>
      <c r="N981" s="270"/>
      <c r="O981" s="270">
        <f>+S923</f>
        <v>49256641036.517998</v>
      </c>
      <c r="P981" s="270"/>
      <c r="Q981" s="270"/>
      <c r="R981" s="270"/>
      <c r="S981" s="270"/>
      <c r="T981" s="47"/>
      <c r="AM981" s="37"/>
      <c r="AN981" s="37"/>
      <c r="AO981" s="37"/>
      <c r="AP981" s="37"/>
    </row>
    <row r="982" spans="1:42" ht="18.75" x14ac:dyDescent="0.25">
      <c r="B982" s="394" t="s">
        <v>1676</v>
      </c>
      <c r="C982" s="394"/>
      <c r="D982" s="394"/>
      <c r="E982" s="394"/>
      <c r="F982" s="394"/>
      <c r="G982" s="394"/>
      <c r="H982" s="394"/>
      <c r="I982" s="394"/>
      <c r="J982" s="394"/>
      <c r="K982" s="394"/>
      <c r="L982" s="394"/>
      <c r="M982" s="394"/>
      <c r="N982" s="394"/>
      <c r="O982" s="394"/>
      <c r="P982" s="394"/>
      <c r="Q982" s="394"/>
      <c r="AM982" s="33"/>
      <c r="AN982" s="33"/>
      <c r="AO982" s="33"/>
      <c r="AP982" s="33"/>
    </row>
    <row r="983" spans="1:42" ht="37.5" x14ac:dyDescent="0.25">
      <c r="B983" s="229" t="s">
        <v>1332</v>
      </c>
      <c r="C983" s="351"/>
      <c r="D983" s="230" t="s">
        <v>1333</v>
      </c>
      <c r="E983" s="230" t="s">
        <v>1372</v>
      </c>
      <c r="F983" s="230" t="s">
        <v>1373</v>
      </c>
      <c r="G983" s="229" t="s">
        <v>1334</v>
      </c>
      <c r="H983" s="231" t="s">
        <v>1336</v>
      </c>
      <c r="I983" s="231" t="s">
        <v>1374</v>
      </c>
      <c r="J983" s="231" t="s">
        <v>1375</v>
      </c>
      <c r="K983" s="231" t="s">
        <v>1376</v>
      </c>
      <c r="L983" s="231" t="s">
        <v>1377</v>
      </c>
      <c r="M983" s="231" t="s">
        <v>1378</v>
      </c>
      <c r="N983" s="231" t="s">
        <v>1389</v>
      </c>
      <c r="O983" s="231" t="s">
        <v>1379</v>
      </c>
      <c r="P983" s="231" t="s">
        <v>1339</v>
      </c>
      <c r="Q983" s="231" t="s">
        <v>1390</v>
      </c>
      <c r="AM983" s="37"/>
      <c r="AN983" s="37"/>
      <c r="AO983" s="37"/>
      <c r="AP983" s="37"/>
    </row>
    <row r="984" spans="1:42" ht="18.75" hidden="1" x14ac:dyDescent="0.25">
      <c r="B984" s="232" t="s">
        <v>1927</v>
      </c>
      <c r="C984" s="352"/>
      <c r="D984" s="233">
        <f>+D985+D990</f>
        <v>185591302309.33408</v>
      </c>
      <c r="E984" s="233">
        <f t="shared" ref="E984:F984" si="536">+E985+E990</f>
        <v>15966797318.25</v>
      </c>
      <c r="F984" s="233">
        <f t="shared" si="536"/>
        <v>15966797318.25</v>
      </c>
      <c r="G984" s="233">
        <f>+G985+G990</f>
        <v>25653253678.550003</v>
      </c>
      <c r="H984" s="233">
        <f>+D984+E984-F984+G984</f>
        <v>211244555987.88409</v>
      </c>
      <c r="I984" s="233">
        <f>+I985+I990</f>
        <v>96525361226.639984</v>
      </c>
      <c r="J984" s="233">
        <f t="shared" ref="J984:J985" si="537">+H984-I984</f>
        <v>114719194761.24411</v>
      </c>
      <c r="K984" s="234">
        <f>+I984/H984</f>
        <v>0.45693656234235064</v>
      </c>
      <c r="L984" s="233">
        <f>+L985+L990</f>
        <v>69043352031.108002</v>
      </c>
      <c r="M984" s="233">
        <f>+H984-L984</f>
        <v>142201203956.77609</v>
      </c>
      <c r="N984" s="235">
        <f>+L984/H984</f>
        <v>0.32684085849326205</v>
      </c>
      <c r="O984" s="233">
        <f>+O985+O990</f>
        <v>49256641036.518005</v>
      </c>
      <c r="P984" s="235">
        <f t="shared" ref="P984:P1002" si="538">+O984/H984</f>
        <v>0.23317354052590644</v>
      </c>
      <c r="Q984" s="235">
        <f t="shared" ref="Q984:Q990" si="539">+L984/$H$984</f>
        <v>0.32684085849326205</v>
      </c>
      <c r="AM984" s="37"/>
      <c r="AN984" s="37"/>
      <c r="AO984" s="37"/>
      <c r="AP984" s="37"/>
    </row>
    <row r="985" spans="1:42" ht="18.75" hidden="1" x14ac:dyDescent="0.25">
      <c r="B985" s="236" t="s">
        <v>1380</v>
      </c>
      <c r="C985" s="353"/>
      <c r="D985" s="237">
        <f>SUM(D986:D989)</f>
        <v>164903437254.23407</v>
      </c>
      <c r="E985" s="237">
        <f t="shared" ref="E985:G985" si="540">SUM(E986:E989)</f>
        <v>500000000</v>
      </c>
      <c r="F985" s="237">
        <f t="shared" si="540"/>
        <v>1354025000</v>
      </c>
      <c r="G985" s="237">
        <f t="shared" si="540"/>
        <v>0</v>
      </c>
      <c r="H985" s="237">
        <f t="shared" ref="H985:H996" si="541">+D985+E985-F985+G985</f>
        <v>164049412254.23407</v>
      </c>
      <c r="I985" s="237">
        <f>SUM(I986:I989)</f>
        <v>77166284239.329987</v>
      </c>
      <c r="J985" s="237">
        <f t="shared" si="537"/>
        <v>86883128014.904083</v>
      </c>
      <c r="K985" s="238">
        <f>+I985/H985</f>
        <v>0.47038439930368203</v>
      </c>
      <c r="L985" s="237">
        <f>SUM(L986:L989)</f>
        <v>58958799999.167999</v>
      </c>
      <c r="M985" s="237">
        <f t="shared" ref="M985:M996" si="542">+H985-L985</f>
        <v>105090612255.06607</v>
      </c>
      <c r="N985" s="239">
        <f>+L985/H985</f>
        <v>0.35939659392255024</v>
      </c>
      <c r="O985" s="237">
        <f>SUM(O986:O989)</f>
        <v>45664626773.518005</v>
      </c>
      <c r="P985" s="239">
        <f t="shared" si="538"/>
        <v>0.27835897822510736</v>
      </c>
      <c r="Q985" s="239">
        <f t="shared" si="539"/>
        <v>0.2791021038314927</v>
      </c>
      <c r="AM985" s="37"/>
      <c r="AN985" s="37"/>
      <c r="AO985" s="37"/>
      <c r="AP985" s="37"/>
    </row>
    <row r="986" spans="1:42" ht="18.75" hidden="1" x14ac:dyDescent="0.25">
      <c r="B986" s="240" t="s">
        <v>1381</v>
      </c>
      <c r="C986" s="354"/>
      <c r="D986" s="241">
        <f t="shared" ref="D986:G988" si="543">+D926</f>
        <v>101403084626.31569</v>
      </c>
      <c r="E986" s="241">
        <f t="shared" si="543"/>
        <v>0</v>
      </c>
      <c r="F986" s="241">
        <f t="shared" si="543"/>
        <v>1000000000</v>
      </c>
      <c r="G986" s="241">
        <f t="shared" si="543"/>
        <v>0</v>
      </c>
      <c r="H986" s="241">
        <f t="shared" si="541"/>
        <v>100403084626.31569</v>
      </c>
      <c r="I986" s="241">
        <f>+P10</f>
        <v>29970235564.75</v>
      </c>
      <c r="J986" s="241">
        <f>+H986-I986</f>
        <v>70432849061.565689</v>
      </c>
      <c r="K986" s="242">
        <f>+I986/H986</f>
        <v>0.29849915145828887</v>
      </c>
      <c r="L986" s="241">
        <f>+J10</f>
        <v>29962473812.75</v>
      </c>
      <c r="M986" s="241">
        <f t="shared" si="542"/>
        <v>70440610813.565689</v>
      </c>
      <c r="N986" s="243">
        <f>+L986/H986</f>
        <v>0.29842184554653439</v>
      </c>
      <c r="O986" s="241">
        <f>+S10</f>
        <v>29821293428.75</v>
      </c>
      <c r="P986" s="243">
        <f t="shared" si="538"/>
        <v>0.29701570962426216</v>
      </c>
      <c r="Q986" s="243">
        <f t="shared" si="539"/>
        <v>0.14183785079161279</v>
      </c>
      <c r="AM986" s="33"/>
      <c r="AN986" s="33"/>
      <c r="AO986" s="33"/>
      <c r="AP986" s="33"/>
    </row>
    <row r="987" spans="1:42" ht="18.75" hidden="1" x14ac:dyDescent="0.25">
      <c r="B987" s="240" t="s">
        <v>1382</v>
      </c>
      <c r="C987" s="354"/>
      <c r="D987" s="241">
        <f t="shared" si="543"/>
        <v>47968359369.663406</v>
      </c>
      <c r="E987" s="241">
        <f t="shared" si="543"/>
        <v>0</v>
      </c>
      <c r="F987" s="241">
        <f t="shared" si="543"/>
        <v>0</v>
      </c>
      <c r="G987" s="241">
        <f t="shared" si="543"/>
        <v>0</v>
      </c>
      <c r="H987" s="241">
        <f t="shared" si="541"/>
        <v>47968359369.663406</v>
      </c>
      <c r="I987" s="241">
        <f>+P49</f>
        <v>36096554750.559998</v>
      </c>
      <c r="J987" s="241">
        <f t="shared" ref="J987:J996" si="544">+H987-I987</f>
        <v>11871804619.103409</v>
      </c>
      <c r="K987" s="242">
        <f t="shared" ref="K987:K1002" si="545">+I987/H987</f>
        <v>0.75250759510838128</v>
      </c>
      <c r="L987" s="241">
        <f>+J49</f>
        <v>20425682137.559998</v>
      </c>
      <c r="M987" s="241">
        <f t="shared" si="542"/>
        <v>27542677232.103409</v>
      </c>
      <c r="N987" s="243">
        <f>+L987/H987</f>
        <v>0.42581573366208969</v>
      </c>
      <c r="O987" s="241">
        <f>+S49</f>
        <v>12096515146</v>
      </c>
      <c r="P987" s="243">
        <f t="shared" si="538"/>
        <v>0.25217696216748636</v>
      </c>
      <c r="Q987" s="243">
        <f t="shared" si="539"/>
        <v>9.6692111387388896E-2</v>
      </c>
      <c r="AM987" s="37"/>
      <c r="AN987" s="37"/>
      <c r="AO987" s="37"/>
      <c r="AP987" s="37"/>
    </row>
    <row r="988" spans="1:42" ht="18.75" hidden="1" x14ac:dyDescent="0.25">
      <c r="B988" s="240" t="s">
        <v>1383</v>
      </c>
      <c r="C988" s="354"/>
      <c r="D988" s="241">
        <f t="shared" si="543"/>
        <v>14948523434.432997</v>
      </c>
      <c r="E988" s="241">
        <f t="shared" si="543"/>
        <v>500000000</v>
      </c>
      <c r="F988" s="241">
        <f t="shared" si="543"/>
        <v>354025000</v>
      </c>
      <c r="G988" s="241">
        <f t="shared" si="543"/>
        <v>0</v>
      </c>
      <c r="H988" s="241">
        <f t="shared" si="541"/>
        <v>15094498434.432997</v>
      </c>
      <c r="I988" s="241">
        <f>+P102</f>
        <v>10494372421.76</v>
      </c>
      <c r="J988" s="241">
        <f t="shared" si="544"/>
        <v>4600126012.6729965</v>
      </c>
      <c r="K988" s="242">
        <f t="shared" si="545"/>
        <v>0.69524485807495506</v>
      </c>
      <c r="L988" s="241">
        <f>+J102</f>
        <v>8001944954.5999985</v>
      </c>
      <c r="M988" s="241">
        <f t="shared" si="542"/>
        <v>7092553479.8329983</v>
      </c>
      <c r="N988" s="243">
        <f t="shared" ref="N988:N1002" si="546">+L988/H988</f>
        <v>0.53012327566620332</v>
      </c>
      <c r="O988" s="241">
        <f>+S102</f>
        <v>3203250483.5099993</v>
      </c>
      <c r="P988" s="243">
        <f t="shared" si="538"/>
        <v>0.21221311177871707</v>
      </c>
      <c r="Q988" s="243">
        <f t="shared" si="539"/>
        <v>3.7880005556493249E-2</v>
      </c>
      <c r="AM988" s="37"/>
      <c r="AN988" s="37"/>
      <c r="AO988" s="37"/>
      <c r="AP988" s="37"/>
    </row>
    <row r="989" spans="1:42" ht="37.5" hidden="1" x14ac:dyDescent="0.25">
      <c r="B989" s="244" t="s">
        <v>1384</v>
      </c>
      <c r="C989" s="355"/>
      <c r="D989" s="241">
        <f>+D942</f>
        <v>583469823.82200003</v>
      </c>
      <c r="E989" s="241">
        <f>+E942</f>
        <v>0</v>
      </c>
      <c r="F989" s="241">
        <f>+F942</f>
        <v>0</v>
      </c>
      <c r="G989" s="241">
        <f>+G942</f>
        <v>0</v>
      </c>
      <c r="H989" s="241">
        <f t="shared" si="541"/>
        <v>583469823.82200003</v>
      </c>
      <c r="I989" s="241">
        <f>+P348+P360</f>
        <v>605121502.25999999</v>
      </c>
      <c r="J989" s="241">
        <f t="shared" si="544"/>
        <v>-21651678.437999964</v>
      </c>
      <c r="K989" s="242">
        <f t="shared" si="545"/>
        <v>1.0371084802572503</v>
      </c>
      <c r="L989" s="241">
        <f>+J348+J360</f>
        <v>568699094.25800002</v>
      </c>
      <c r="M989" s="241">
        <f t="shared" si="542"/>
        <v>14770729.56400001</v>
      </c>
      <c r="N989" s="243">
        <f t="shared" si="546"/>
        <v>0.974684672692677</v>
      </c>
      <c r="O989" s="241">
        <f>+S348+S360</f>
        <v>543567715.25800002</v>
      </c>
      <c r="P989" s="243">
        <f t="shared" si="538"/>
        <v>0.9316123869052515</v>
      </c>
      <c r="Q989" s="243">
        <f t="shared" si="539"/>
        <v>2.6921360959977483E-3</v>
      </c>
      <c r="AM989" s="37"/>
      <c r="AN989" s="37"/>
      <c r="AO989" s="37"/>
      <c r="AP989" s="37"/>
    </row>
    <row r="990" spans="1:42" ht="18.75" x14ac:dyDescent="0.25">
      <c r="B990" s="236" t="s">
        <v>1369</v>
      </c>
      <c r="C990" s="353"/>
      <c r="D990" s="237">
        <f>SUM(D991:D1002)</f>
        <v>20687865055.099998</v>
      </c>
      <c r="E990" s="237">
        <f t="shared" ref="E990:Q990" si="547">SUM(E991:E1002)</f>
        <v>15466797318.25</v>
      </c>
      <c r="F990" s="237">
        <f t="shared" si="547"/>
        <v>14612772318.25</v>
      </c>
      <c r="G990" s="237">
        <f t="shared" si="547"/>
        <v>25653253678.550003</v>
      </c>
      <c r="H990" s="237">
        <f t="shared" si="547"/>
        <v>47195143733.649994</v>
      </c>
      <c r="I990" s="237">
        <f t="shared" si="547"/>
        <v>19359076987.309998</v>
      </c>
      <c r="J990" s="237">
        <f t="shared" si="547"/>
        <v>14330786294.860003</v>
      </c>
      <c r="K990" s="237">
        <f t="shared" si="547"/>
        <v>4.8142590949328721</v>
      </c>
      <c r="L990" s="237">
        <f t="shared" si="547"/>
        <v>10084552031.940001</v>
      </c>
      <c r="M990" s="237">
        <f t="shared" si="547"/>
        <v>22470845473.230003</v>
      </c>
      <c r="N990" s="239">
        <f t="shared" ref="N990" si="548">+L990/H990</f>
        <v>0.2136777480507967</v>
      </c>
      <c r="O990" s="239">
        <f>+S374</f>
        <v>3592014263</v>
      </c>
      <c r="P990" s="239">
        <f t="shared" ref="P990" si="549">+O990/H990</f>
        <v>7.6109827809230826E-2</v>
      </c>
      <c r="Q990" s="239">
        <f t="shared" si="539"/>
        <v>4.7738754661769363E-2</v>
      </c>
      <c r="AM990" s="33"/>
      <c r="AN990" s="33"/>
      <c r="AO990" s="33"/>
      <c r="AP990" s="33"/>
    </row>
    <row r="991" spans="1:42" ht="18.75" x14ac:dyDescent="0.25">
      <c r="B991" s="240" t="s">
        <v>1385</v>
      </c>
      <c r="C991" s="354"/>
      <c r="D991" s="241">
        <f>+D944</f>
        <v>6881297847</v>
      </c>
      <c r="E991" s="241">
        <f t="shared" ref="E991" si="550">+E944</f>
        <v>0</v>
      </c>
      <c r="F991" s="241">
        <f>+F375</f>
        <v>4284978039.6399999</v>
      </c>
      <c r="G991" s="241">
        <f>+G375</f>
        <v>2510638845.6399999</v>
      </c>
      <c r="H991" s="241">
        <f t="shared" si="541"/>
        <v>5106958653</v>
      </c>
      <c r="I991" s="241">
        <f>+P375</f>
        <v>5106958653</v>
      </c>
      <c r="J991" s="241">
        <f t="shared" si="544"/>
        <v>0</v>
      </c>
      <c r="K991" s="242">
        <f t="shared" si="545"/>
        <v>1</v>
      </c>
      <c r="L991" s="241">
        <f>+J375</f>
        <v>2810511889</v>
      </c>
      <c r="M991" s="241">
        <f t="shared" si="542"/>
        <v>2296446764</v>
      </c>
      <c r="N991" s="243">
        <f t="shared" si="546"/>
        <v>0.55032986949072138</v>
      </c>
      <c r="O991" s="241">
        <f>+S375</f>
        <v>1503607000</v>
      </c>
      <c r="P991" s="243">
        <f t="shared" si="538"/>
        <v>0.29442317867929679</v>
      </c>
      <c r="Q991" s="243">
        <f t="shared" ref="Q991:Q1002" si="551">+L991/$H$984</f>
        <v>1.3304541155423653E-2</v>
      </c>
      <c r="AM991" s="37"/>
      <c r="AN991" s="37"/>
      <c r="AO991" s="37"/>
      <c r="AP991" s="37"/>
    </row>
    <row r="992" spans="1:42" ht="18.75" x14ac:dyDescent="0.25">
      <c r="B992" s="240" t="s">
        <v>1386</v>
      </c>
      <c r="C992" s="354"/>
      <c r="D992" s="241">
        <f>+D948</f>
        <v>8773077896</v>
      </c>
      <c r="E992" s="241">
        <f t="shared" ref="E992" si="552">+E948</f>
        <v>0</v>
      </c>
      <c r="F992" s="241">
        <f>+F425</f>
        <v>4741412126.04</v>
      </c>
      <c r="G992" s="241">
        <f>+G425</f>
        <v>1200000000</v>
      </c>
      <c r="H992" s="241">
        <f t="shared" si="541"/>
        <v>5231665769.96</v>
      </c>
      <c r="I992" s="241">
        <f>+P425</f>
        <v>5231665769.96</v>
      </c>
      <c r="J992" s="241">
        <f t="shared" si="544"/>
        <v>0</v>
      </c>
      <c r="K992" s="242">
        <f t="shared" si="545"/>
        <v>1</v>
      </c>
      <c r="L992" s="241">
        <f>+J425</f>
        <v>3937648775.8900003</v>
      </c>
      <c r="M992" s="241">
        <f t="shared" si="542"/>
        <v>1294016994.0699997</v>
      </c>
      <c r="N992" s="243">
        <f t="shared" si="546"/>
        <v>0.75265679212533232</v>
      </c>
      <c r="O992" s="241">
        <f>+S425</f>
        <v>1266292206</v>
      </c>
      <c r="P992" s="243">
        <f t="shared" si="538"/>
        <v>0.24204378904917731</v>
      </c>
      <c r="Q992" s="243">
        <f t="shared" si="551"/>
        <v>1.8640237886726148E-2</v>
      </c>
      <c r="AM992" s="37"/>
      <c r="AN992" s="37"/>
      <c r="AO992" s="37"/>
      <c r="AP992" s="37"/>
    </row>
    <row r="993" spans="2:47" ht="18.75" x14ac:dyDescent="0.25">
      <c r="B993" s="240" t="s">
        <v>1387</v>
      </c>
      <c r="C993" s="354"/>
      <c r="D993" s="241">
        <f>+D952</f>
        <v>967500000</v>
      </c>
      <c r="E993" s="241">
        <f t="shared" ref="E993" si="553">+E952</f>
        <v>0</v>
      </c>
      <c r="F993" s="241">
        <f>+F540</f>
        <v>715928089</v>
      </c>
      <c r="G993" s="241">
        <f>+G540</f>
        <v>0</v>
      </c>
      <c r="H993" s="241">
        <f t="shared" si="541"/>
        <v>251571911</v>
      </c>
      <c r="I993" s="241">
        <f>+P540</f>
        <v>251571911</v>
      </c>
      <c r="J993" s="241">
        <f t="shared" si="544"/>
        <v>0</v>
      </c>
      <c r="K993" s="242">
        <f t="shared" si="545"/>
        <v>1</v>
      </c>
      <c r="L993" s="241">
        <f>+J540</f>
        <v>251571911</v>
      </c>
      <c r="M993" s="241">
        <f t="shared" si="542"/>
        <v>0</v>
      </c>
      <c r="N993" s="243">
        <f t="shared" si="546"/>
        <v>1</v>
      </c>
      <c r="O993" s="241">
        <f>+S540</f>
        <v>18148205</v>
      </c>
      <c r="P993" s="243">
        <f t="shared" si="538"/>
        <v>7.2139234177062E-2</v>
      </c>
      <c r="Q993" s="243">
        <f t="shared" si="551"/>
        <v>1.1909036416277107E-3</v>
      </c>
      <c r="AM993" s="37"/>
      <c r="AN993" s="37"/>
      <c r="AO993" s="37"/>
      <c r="AP993" s="37"/>
    </row>
    <row r="994" spans="2:47" ht="18.75" x14ac:dyDescent="0.25">
      <c r="B994" s="240" t="s">
        <v>1388</v>
      </c>
      <c r="C994" s="354"/>
      <c r="D994" s="241">
        <f>+D956</f>
        <v>4065989312.0999999</v>
      </c>
      <c r="E994" s="241">
        <f t="shared" ref="E994" si="554">+E956</f>
        <v>500000000</v>
      </c>
      <c r="F994" s="241">
        <f>+F553</f>
        <v>4687149382.7999992</v>
      </c>
      <c r="G994" s="241">
        <f>+G553</f>
        <v>3865000000</v>
      </c>
      <c r="H994" s="241">
        <f t="shared" si="541"/>
        <v>3743839929.3000011</v>
      </c>
      <c r="I994" s="241">
        <f>+P553</f>
        <v>3743839929.3000002</v>
      </c>
      <c r="J994" s="241">
        <f t="shared" si="544"/>
        <v>0</v>
      </c>
      <c r="K994" s="242">
        <f t="shared" si="545"/>
        <v>0.99999999999999978</v>
      </c>
      <c r="L994" s="241">
        <f>+J553</f>
        <v>1279073383.6999998</v>
      </c>
      <c r="M994" s="241">
        <f t="shared" si="542"/>
        <v>2464766545.6000013</v>
      </c>
      <c r="N994" s="243">
        <f t="shared" si="546"/>
        <v>0.34164745498057464</v>
      </c>
      <c r="O994" s="241">
        <f>+S553</f>
        <v>285263815</v>
      </c>
      <c r="P994" s="243">
        <f t="shared" si="538"/>
        <v>7.619551593738591E-2</v>
      </c>
      <c r="Q994" s="243">
        <f t="shared" si="551"/>
        <v>6.0549412869762235E-3</v>
      </c>
      <c r="AM994" s="37"/>
      <c r="AN994" s="37"/>
      <c r="AO994" s="37"/>
      <c r="AP994" s="37"/>
    </row>
    <row r="995" spans="2:47" ht="18.75" x14ac:dyDescent="0.25">
      <c r="B995" s="240" t="s">
        <v>1358</v>
      </c>
      <c r="C995" s="354"/>
      <c r="D995" s="241">
        <v>0</v>
      </c>
      <c r="E995" s="241">
        <f>+E961</f>
        <v>183304680.77000001</v>
      </c>
      <c r="F995" s="241">
        <f>+F580</f>
        <v>183304680.77000001</v>
      </c>
      <c r="G995" s="241">
        <f>+G580</f>
        <v>13579829355.990002</v>
      </c>
      <c r="H995" s="241">
        <f t="shared" si="541"/>
        <v>13579829355.990002</v>
      </c>
      <c r="I995" s="241">
        <f>+P580</f>
        <v>2583246244.0500002</v>
      </c>
      <c r="J995" s="241">
        <f t="shared" si="544"/>
        <v>10996583111.940002</v>
      </c>
      <c r="K995" s="242">
        <f t="shared" si="545"/>
        <v>0.19022670877013206</v>
      </c>
      <c r="L995" s="241">
        <f>+J580</f>
        <v>966608656.35000002</v>
      </c>
      <c r="M995" s="241">
        <f t="shared" si="542"/>
        <v>12613220699.640001</v>
      </c>
      <c r="N995" s="243">
        <f t="shared" si="546"/>
        <v>7.1179735106438088E-2</v>
      </c>
      <c r="O995" s="241">
        <f>+S580</f>
        <v>267176476</v>
      </c>
      <c r="P995" s="243">
        <f t="shared" si="538"/>
        <v>1.9674509082262485E-2</v>
      </c>
      <c r="Q995" s="243">
        <f t="shared" si="551"/>
        <v>4.5757801985933299E-3</v>
      </c>
      <c r="AM995" s="33"/>
      <c r="AN995" s="33"/>
      <c r="AO995" s="33"/>
      <c r="AP995" s="33"/>
    </row>
    <row r="996" spans="2:47" ht="18.75" x14ac:dyDescent="0.25">
      <c r="B996" s="240" t="s">
        <v>1360</v>
      </c>
      <c r="C996" s="354"/>
      <c r="D996" s="241">
        <v>0</v>
      </c>
      <c r="E996" s="241">
        <f>+E508</f>
        <v>0</v>
      </c>
      <c r="F996" s="241">
        <f>+F691</f>
        <v>0</v>
      </c>
      <c r="G996" s="241">
        <f>+G691</f>
        <v>4497785476.9200001</v>
      </c>
      <c r="H996" s="241">
        <f t="shared" si="541"/>
        <v>4497785476.9200001</v>
      </c>
      <c r="I996" s="241">
        <f>+P691</f>
        <v>1250844497</v>
      </c>
      <c r="J996" s="241">
        <f t="shared" si="544"/>
        <v>3246940979.9200001</v>
      </c>
      <c r="K996" s="242">
        <f t="shared" si="545"/>
        <v>0.27810230243718853</v>
      </c>
      <c r="L996" s="241">
        <f>+J691</f>
        <v>751875213</v>
      </c>
      <c r="M996" s="241">
        <f t="shared" si="542"/>
        <v>3745910263.9200001</v>
      </c>
      <c r="N996" s="243">
        <f t="shared" si="546"/>
        <v>0.16716564559563435</v>
      </c>
      <c r="O996" s="241">
        <f>+S691</f>
        <v>195042355</v>
      </c>
      <c r="P996" s="243">
        <f t="shared" si="538"/>
        <v>4.3364085726374256E-2</v>
      </c>
      <c r="Q996" s="243">
        <f t="shared" si="551"/>
        <v>3.5592643298373271E-3</v>
      </c>
      <c r="AM996" s="39"/>
      <c r="AN996" s="39"/>
      <c r="AO996" s="39"/>
      <c r="AP996" s="39"/>
    </row>
    <row r="997" spans="2:47" ht="37.5" x14ac:dyDescent="0.25">
      <c r="B997" s="244" t="s">
        <v>1667</v>
      </c>
      <c r="C997" s="355"/>
      <c r="D997" s="241">
        <f t="shared" ref="D997:M997" si="555">+D741</f>
        <v>0</v>
      </c>
      <c r="E997" s="241">
        <f t="shared" si="555"/>
        <v>3962856579.6399999</v>
      </c>
      <c r="F997" s="241">
        <f t="shared" si="555"/>
        <v>0</v>
      </c>
      <c r="G997" s="241">
        <f t="shared" ref="G997" si="556">+G741</f>
        <v>0</v>
      </c>
      <c r="H997" s="241">
        <f t="shared" si="555"/>
        <v>3962856579.6399999</v>
      </c>
      <c r="I997" s="241">
        <f>+P741</f>
        <v>600356560</v>
      </c>
      <c r="J997" s="241">
        <f t="shared" si="555"/>
        <v>42764652</v>
      </c>
      <c r="K997" s="242">
        <f t="shared" si="545"/>
        <v>0.15149590905824267</v>
      </c>
      <c r="L997" s="241">
        <f>+J741</f>
        <v>42764652</v>
      </c>
      <c r="M997" s="241">
        <f t="shared" si="555"/>
        <v>42764652</v>
      </c>
      <c r="N997" s="243">
        <f t="shared" si="546"/>
        <v>1.0791370098961516E-2</v>
      </c>
      <c r="O997" s="241">
        <f>+S741</f>
        <v>42764652</v>
      </c>
      <c r="P997" s="243">
        <f t="shared" si="538"/>
        <v>1.0791370098961516E-2</v>
      </c>
      <c r="Q997" s="243">
        <f t="shared" si="551"/>
        <v>2.0244143949656513E-4</v>
      </c>
      <c r="T997" s="281"/>
      <c r="AM997" s="39"/>
      <c r="AN997" s="39"/>
      <c r="AO997" s="39"/>
      <c r="AP997" s="39"/>
    </row>
    <row r="998" spans="2:47" ht="37.5" x14ac:dyDescent="0.25">
      <c r="B998" s="244" t="s">
        <v>1668</v>
      </c>
      <c r="C998" s="355"/>
      <c r="D998" s="241">
        <f t="shared" ref="D998:M998" si="557">+D779</f>
        <v>0</v>
      </c>
      <c r="E998" s="241">
        <f t="shared" si="557"/>
        <v>425000000</v>
      </c>
      <c r="F998" s="241">
        <f t="shared" si="557"/>
        <v>0</v>
      </c>
      <c r="G998" s="241">
        <f t="shared" ref="G998" si="558">+G779</f>
        <v>0</v>
      </c>
      <c r="H998" s="241">
        <f t="shared" si="557"/>
        <v>425000000</v>
      </c>
      <c r="I998" s="241">
        <f>+P779</f>
        <v>0</v>
      </c>
      <c r="J998" s="241">
        <f t="shared" si="557"/>
        <v>0</v>
      </c>
      <c r="K998" s="242">
        <f t="shared" si="545"/>
        <v>0</v>
      </c>
      <c r="L998" s="241">
        <f>+J779</f>
        <v>0</v>
      </c>
      <c r="M998" s="241">
        <f t="shared" si="557"/>
        <v>0</v>
      </c>
      <c r="N998" s="243">
        <f t="shared" si="546"/>
        <v>0</v>
      </c>
      <c r="O998" s="241">
        <f>+S779</f>
        <v>0</v>
      </c>
      <c r="P998" s="243">
        <f t="shared" si="538"/>
        <v>0</v>
      </c>
      <c r="Q998" s="243">
        <f t="shared" si="551"/>
        <v>0</v>
      </c>
      <c r="T998" s="281"/>
      <c r="AM998" s="39"/>
      <c r="AN998" s="39"/>
      <c r="AO998" s="39"/>
      <c r="AP998" s="39"/>
    </row>
    <row r="999" spans="2:47" ht="18.75" x14ac:dyDescent="0.25">
      <c r="B999" s="244" t="s">
        <v>1669</v>
      </c>
      <c r="C999" s="355"/>
      <c r="D999" s="241">
        <f t="shared" ref="D999:M999" si="559">+D789</f>
        <v>0</v>
      </c>
      <c r="E999" s="241">
        <f t="shared" si="559"/>
        <v>715928089</v>
      </c>
      <c r="F999" s="241">
        <f t="shared" si="559"/>
        <v>0</v>
      </c>
      <c r="G999" s="241">
        <f t="shared" ref="G999" si="560">+G789</f>
        <v>0</v>
      </c>
      <c r="H999" s="241">
        <f t="shared" si="559"/>
        <v>715928089</v>
      </c>
      <c r="I999" s="241">
        <f>+P789</f>
        <v>0</v>
      </c>
      <c r="J999" s="241">
        <f t="shared" si="559"/>
        <v>0</v>
      </c>
      <c r="K999" s="242">
        <f t="shared" si="545"/>
        <v>0</v>
      </c>
      <c r="L999" s="241">
        <f>+J789</f>
        <v>0</v>
      </c>
      <c r="M999" s="241">
        <f t="shared" si="559"/>
        <v>0</v>
      </c>
      <c r="N999" s="243">
        <f t="shared" si="546"/>
        <v>0</v>
      </c>
      <c r="O999" s="241">
        <f>+S789</f>
        <v>0</v>
      </c>
      <c r="P999" s="243">
        <f t="shared" si="538"/>
        <v>0</v>
      </c>
      <c r="Q999" s="243">
        <f t="shared" si="551"/>
        <v>0</v>
      </c>
      <c r="T999" s="281"/>
      <c r="AM999" s="39"/>
      <c r="AN999" s="39"/>
      <c r="AO999" s="39"/>
      <c r="AP999" s="39"/>
      <c r="AU999" s="47"/>
    </row>
    <row r="1000" spans="2:47" ht="37.5" x14ac:dyDescent="0.25">
      <c r="B1000" s="244" t="s">
        <v>1670</v>
      </c>
      <c r="C1000" s="355"/>
      <c r="D1000" s="241">
        <f t="shared" ref="D1000:M1000" si="561">+D799</f>
        <v>0</v>
      </c>
      <c r="E1000" s="241">
        <f t="shared" si="561"/>
        <v>4603233845.04</v>
      </c>
      <c r="F1000" s="241">
        <f t="shared" si="561"/>
        <v>0</v>
      </c>
      <c r="G1000" s="241">
        <f t="shared" ref="G1000" si="562">+G799</f>
        <v>0</v>
      </c>
      <c r="H1000" s="241">
        <f t="shared" si="561"/>
        <v>4603233845.04</v>
      </c>
      <c r="I1000" s="241">
        <f>+P799</f>
        <v>537425426</v>
      </c>
      <c r="J1000" s="241">
        <f t="shared" si="561"/>
        <v>16329554</v>
      </c>
      <c r="K1000" s="242">
        <f t="shared" si="545"/>
        <v>0.11674953827928548</v>
      </c>
      <c r="L1000" s="241">
        <f>+J799</f>
        <v>16329554</v>
      </c>
      <c r="M1000" s="241">
        <f t="shared" si="561"/>
        <v>13719554</v>
      </c>
      <c r="N1000" s="243">
        <f t="shared" si="546"/>
        <v>3.5474091800908941E-3</v>
      </c>
      <c r="O1000" s="241">
        <f>+S799</f>
        <v>13719554</v>
      </c>
      <c r="P1000" s="243">
        <f t="shared" si="538"/>
        <v>2.9804164771648233E-3</v>
      </c>
      <c r="Q1000" s="243">
        <f t="shared" si="551"/>
        <v>7.7301656005452661E-5</v>
      </c>
      <c r="T1000" s="281"/>
      <c r="AM1000" s="39"/>
      <c r="AN1000" s="39"/>
      <c r="AO1000" s="39"/>
      <c r="AP1000" s="39"/>
      <c r="AU1000" s="47"/>
    </row>
    <row r="1001" spans="2:47" ht="37.5" x14ac:dyDescent="0.25">
      <c r="B1001" s="244" t="s">
        <v>1671</v>
      </c>
      <c r="C1001" s="355"/>
      <c r="D1001" s="241">
        <f t="shared" ref="D1001:M1001" si="563">+D885</f>
        <v>0</v>
      </c>
      <c r="E1001" s="241">
        <f t="shared" si="563"/>
        <v>389324741</v>
      </c>
      <c r="F1001" s="241">
        <f t="shared" si="563"/>
        <v>0</v>
      </c>
      <c r="G1001" s="241">
        <f t="shared" ref="G1001" si="564">+G885</f>
        <v>0</v>
      </c>
      <c r="H1001" s="241">
        <f t="shared" si="563"/>
        <v>389324741</v>
      </c>
      <c r="I1001" s="241">
        <f>+P885</f>
        <v>28167997</v>
      </c>
      <c r="J1001" s="241">
        <f t="shared" si="563"/>
        <v>28167997</v>
      </c>
      <c r="K1001" s="242">
        <f t="shared" si="545"/>
        <v>7.2350904100389551E-2</v>
      </c>
      <c r="L1001" s="241">
        <f>+J885</f>
        <v>28167997</v>
      </c>
      <c r="M1001" s="241">
        <f t="shared" si="563"/>
        <v>0</v>
      </c>
      <c r="N1001" s="243">
        <f t="shared" si="546"/>
        <v>7.2350904100389551E-2</v>
      </c>
      <c r="O1001" s="241">
        <f>+S885</f>
        <v>0</v>
      </c>
      <c r="P1001" s="243">
        <f t="shared" si="538"/>
        <v>0</v>
      </c>
      <c r="Q1001" s="243">
        <f t="shared" si="551"/>
        <v>1.3334306708294804E-4</v>
      </c>
      <c r="T1001" s="281"/>
      <c r="AM1001" s="37"/>
      <c r="AN1001" s="37"/>
      <c r="AO1001" s="37"/>
      <c r="AP1001" s="37"/>
    </row>
    <row r="1002" spans="2:47" ht="37.5" x14ac:dyDescent="0.25">
      <c r="B1002" s="244" t="s">
        <v>1672</v>
      </c>
      <c r="C1002" s="355"/>
      <c r="D1002" s="241">
        <f t="shared" ref="D1002:M1002" si="565">+D891</f>
        <v>0</v>
      </c>
      <c r="E1002" s="241">
        <f t="shared" si="565"/>
        <v>4687149382.7999992</v>
      </c>
      <c r="F1002" s="241">
        <f t="shared" si="565"/>
        <v>0</v>
      </c>
      <c r="G1002" s="241">
        <f t="shared" ref="G1002" si="566">+G891</f>
        <v>0</v>
      </c>
      <c r="H1002" s="241">
        <f t="shared" si="565"/>
        <v>4687149382.7999992</v>
      </c>
      <c r="I1002" s="241">
        <f>+P891</f>
        <v>25000000</v>
      </c>
      <c r="J1002" s="241">
        <f t="shared" si="565"/>
        <v>0</v>
      </c>
      <c r="K1002" s="242">
        <f t="shared" si="545"/>
        <v>5.3337322876331186E-3</v>
      </c>
      <c r="L1002" s="241">
        <f>+J891</f>
        <v>0</v>
      </c>
      <c r="M1002" s="241">
        <f t="shared" si="565"/>
        <v>0</v>
      </c>
      <c r="N1002" s="243">
        <f t="shared" si="546"/>
        <v>0</v>
      </c>
      <c r="O1002" s="241">
        <f>+S891</f>
        <v>0</v>
      </c>
      <c r="P1002" s="243">
        <f t="shared" si="538"/>
        <v>0</v>
      </c>
      <c r="Q1002" s="243">
        <f t="shared" si="551"/>
        <v>0</v>
      </c>
      <c r="T1002" s="281"/>
      <c r="AM1002" s="37"/>
      <c r="AN1002" s="37"/>
      <c r="AO1002" s="37"/>
      <c r="AP1002" s="37"/>
    </row>
    <row r="1003" spans="2:47" x14ac:dyDescent="0.25">
      <c r="AM1003" s="33"/>
      <c r="AN1003" s="33"/>
      <c r="AO1003" s="33"/>
      <c r="AP1003" s="33"/>
    </row>
    <row r="1010" spans="14:47" x14ac:dyDescent="0.25">
      <c r="AR1010" s="47"/>
      <c r="AS1010" s="47"/>
      <c r="AT1010" s="47"/>
    </row>
    <row r="1011" spans="14:47" x14ac:dyDescent="0.25">
      <c r="N1011" s="2">
        <v>158594442160</v>
      </c>
      <c r="AR1011" s="47"/>
      <c r="AS1011" s="47"/>
      <c r="AT1011" s="47"/>
    </row>
    <row r="1012" spans="14:47" x14ac:dyDescent="0.25">
      <c r="N1012" s="2">
        <f>+N1011*0.2%</f>
        <v>317188884.31999999</v>
      </c>
    </row>
    <row r="1014" spans="14:47" x14ac:dyDescent="0.25"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270"/>
      <c r="AN1014" s="270"/>
      <c r="AO1014" s="270"/>
      <c r="AP1014" s="270"/>
      <c r="AQ1014" s="47"/>
    </row>
    <row r="1015" spans="14:47" x14ac:dyDescent="0.25"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270"/>
      <c r="AN1015" s="270"/>
      <c r="AO1015" s="270"/>
      <c r="AP1015" s="270"/>
      <c r="AQ1015" s="47"/>
    </row>
    <row r="1016" spans="14:47" x14ac:dyDescent="0.25">
      <c r="AU1016" s="281"/>
    </row>
    <row r="1017" spans="14:47" x14ac:dyDescent="0.25">
      <c r="AU1017" s="281"/>
    </row>
    <row r="1018" spans="14:47" x14ac:dyDescent="0.25">
      <c r="U1018" s="269"/>
      <c r="V1018" s="47"/>
      <c r="W1018" s="47"/>
      <c r="AU1018" s="281"/>
    </row>
    <row r="1019" spans="14:47" x14ac:dyDescent="0.25">
      <c r="U1019" s="269"/>
      <c r="V1019" s="47"/>
      <c r="W1019" s="47"/>
      <c r="AU1019" s="281"/>
    </row>
    <row r="1020" spans="14:47" x14ac:dyDescent="0.25">
      <c r="AU1020" s="281"/>
    </row>
    <row r="1021" spans="14:47" x14ac:dyDescent="0.25">
      <c r="AU1021" s="281"/>
    </row>
    <row r="1027" spans="22:46" x14ac:dyDescent="0.25">
      <c r="AR1027" s="281"/>
      <c r="AS1027" s="281"/>
      <c r="AT1027" s="281"/>
    </row>
    <row r="1028" spans="22:46" x14ac:dyDescent="0.25">
      <c r="AR1028" s="281"/>
      <c r="AS1028" s="281"/>
      <c r="AT1028" s="281"/>
    </row>
    <row r="1029" spans="22:46" x14ac:dyDescent="0.25">
      <c r="AR1029" s="281"/>
      <c r="AS1029" s="281"/>
      <c r="AT1029" s="281"/>
    </row>
    <row r="1030" spans="22:46" x14ac:dyDescent="0.25">
      <c r="AR1030" s="281"/>
      <c r="AS1030" s="281"/>
      <c r="AT1030" s="281"/>
    </row>
    <row r="1031" spans="22:46" x14ac:dyDescent="0.25">
      <c r="X1031" s="281"/>
      <c r="Y1031" s="281"/>
      <c r="Z1031" s="281"/>
      <c r="AA1031" s="281"/>
      <c r="AB1031" s="281"/>
      <c r="AC1031" s="281"/>
      <c r="AD1031" s="281"/>
      <c r="AE1031" s="281"/>
      <c r="AF1031" s="281"/>
      <c r="AG1031" s="281"/>
      <c r="AH1031" s="281"/>
      <c r="AI1031" s="281"/>
      <c r="AJ1031" s="281"/>
      <c r="AK1031" s="281"/>
      <c r="AL1031" s="281"/>
      <c r="AQ1031" s="281"/>
      <c r="AR1031" s="281"/>
      <c r="AS1031" s="281"/>
      <c r="AT1031" s="281"/>
    </row>
    <row r="1032" spans="22:46" x14ac:dyDescent="0.25">
      <c r="X1032" s="281"/>
      <c r="Y1032" s="281"/>
      <c r="Z1032" s="281"/>
      <c r="AA1032" s="281"/>
      <c r="AB1032" s="281"/>
      <c r="AC1032" s="281"/>
      <c r="AD1032" s="281"/>
      <c r="AE1032" s="281"/>
      <c r="AF1032" s="281"/>
      <c r="AG1032" s="281"/>
      <c r="AH1032" s="281"/>
      <c r="AI1032" s="281"/>
      <c r="AJ1032" s="281"/>
      <c r="AK1032" s="281"/>
      <c r="AL1032" s="281"/>
      <c r="AQ1032" s="281"/>
      <c r="AR1032" s="281"/>
      <c r="AS1032" s="281"/>
      <c r="AT1032" s="281"/>
    </row>
    <row r="1033" spans="22:46" x14ac:dyDescent="0.25">
      <c r="X1033" s="281"/>
      <c r="Y1033" s="281"/>
      <c r="Z1033" s="281"/>
      <c r="AA1033" s="281"/>
      <c r="AB1033" s="281"/>
      <c r="AC1033" s="281"/>
      <c r="AD1033" s="281"/>
      <c r="AE1033" s="281"/>
      <c r="AF1033" s="281"/>
      <c r="AG1033" s="281"/>
      <c r="AH1033" s="281"/>
      <c r="AI1033" s="281"/>
      <c r="AJ1033" s="281"/>
      <c r="AK1033" s="281"/>
      <c r="AL1033" s="281"/>
      <c r="AQ1033" s="281"/>
    </row>
    <row r="1034" spans="22:46" x14ac:dyDescent="0.25">
      <c r="X1034" s="281"/>
      <c r="Y1034" s="281"/>
      <c r="Z1034" s="281"/>
      <c r="AA1034" s="281"/>
      <c r="AB1034" s="281"/>
      <c r="AC1034" s="281"/>
      <c r="AD1034" s="281"/>
      <c r="AE1034" s="281"/>
      <c r="AF1034" s="281"/>
      <c r="AG1034" s="281"/>
      <c r="AH1034" s="281"/>
      <c r="AI1034" s="281"/>
      <c r="AJ1034" s="281"/>
      <c r="AK1034" s="281"/>
      <c r="AL1034" s="281"/>
      <c r="AQ1034" s="281"/>
    </row>
    <row r="1035" spans="22:46" x14ac:dyDescent="0.25">
      <c r="V1035" s="281"/>
      <c r="W1035" s="281"/>
      <c r="X1035" s="281"/>
      <c r="Y1035" s="281"/>
      <c r="Z1035" s="281"/>
      <c r="AA1035" s="281"/>
      <c r="AB1035" s="281"/>
      <c r="AC1035" s="281"/>
      <c r="AD1035" s="281"/>
      <c r="AE1035" s="281"/>
      <c r="AF1035" s="281"/>
      <c r="AG1035" s="281"/>
      <c r="AH1035" s="281"/>
      <c r="AI1035" s="281"/>
      <c r="AJ1035" s="281"/>
      <c r="AK1035" s="281"/>
      <c r="AL1035" s="281"/>
      <c r="AQ1035" s="281"/>
    </row>
    <row r="1036" spans="22:46" x14ac:dyDescent="0.25">
      <c r="V1036" s="281"/>
      <c r="W1036" s="281"/>
      <c r="X1036" s="281"/>
      <c r="Y1036" s="281"/>
      <c r="Z1036" s="281"/>
      <c r="AA1036" s="281"/>
      <c r="AB1036" s="281"/>
      <c r="AC1036" s="281"/>
      <c r="AD1036" s="281"/>
      <c r="AE1036" s="281"/>
      <c r="AF1036" s="281"/>
      <c r="AG1036" s="281"/>
      <c r="AH1036" s="281"/>
      <c r="AI1036" s="281"/>
      <c r="AJ1036" s="281"/>
      <c r="AK1036" s="281"/>
      <c r="AL1036" s="281"/>
      <c r="AQ1036" s="281"/>
    </row>
    <row r="1037" spans="22:46" x14ac:dyDescent="0.25">
      <c r="V1037" s="281"/>
      <c r="W1037" s="281"/>
    </row>
    <row r="1038" spans="22:46" x14ac:dyDescent="0.25">
      <c r="V1038" s="281"/>
      <c r="W1038" s="281"/>
    </row>
    <row r="1039" spans="22:46" x14ac:dyDescent="0.25">
      <c r="V1039" s="281"/>
      <c r="W1039" s="281"/>
    </row>
    <row r="1040" spans="22:46" x14ac:dyDescent="0.25">
      <c r="V1040" s="281"/>
      <c r="W1040" s="281"/>
    </row>
  </sheetData>
  <autoFilter ref="A7:AL970" xr:uid="{2332C73D-15A4-4B0D-8FF5-5CC91FAFBFAE}"/>
  <mergeCells count="5">
    <mergeCell ref="B919:S919"/>
    <mergeCell ref="A1:S2"/>
    <mergeCell ref="A3:S4"/>
    <mergeCell ref="A5:S6"/>
    <mergeCell ref="B982:Q98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17"/>
  <sheetViews>
    <sheetView showGridLines="0" tabSelected="1"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G42" activeCellId="2" sqref="G27 G32 G42"/>
    </sheetView>
  </sheetViews>
  <sheetFormatPr baseColWidth="10" defaultColWidth="14.7109375" defaultRowHeight="15" x14ac:dyDescent="0.25"/>
  <cols>
    <col min="1" max="1" width="18.140625" style="132" customWidth="1"/>
    <col min="2" max="2" width="45.7109375" style="132" customWidth="1"/>
    <col min="3" max="3" width="19.7109375" style="132" bestFit="1" customWidth="1"/>
    <col min="4" max="4" width="20.85546875" style="132" bestFit="1" customWidth="1"/>
    <col min="5" max="5" width="22.140625" style="132" bestFit="1" customWidth="1"/>
    <col min="6" max="9" width="19.7109375" style="132" bestFit="1" customWidth="1"/>
    <col min="10" max="10" width="20" style="132" bestFit="1" customWidth="1"/>
    <col min="11" max="11" width="12" style="132" bestFit="1" customWidth="1"/>
    <col min="12" max="12" width="17.85546875" style="115" bestFit="1" customWidth="1"/>
    <col min="13" max="13" width="16.140625" style="132" hidden="1" customWidth="1"/>
    <col min="14" max="14" width="46.5703125" style="132" hidden="1" customWidth="1"/>
    <col min="15" max="15" width="18.85546875" style="132" hidden="1" customWidth="1"/>
    <col min="16" max="16" width="17.85546875" style="132" hidden="1" customWidth="1"/>
    <col min="17" max="17" width="13.5703125" style="132" hidden="1" customWidth="1"/>
    <col min="18" max="18" width="18.85546875" style="132" hidden="1" customWidth="1"/>
    <col min="19" max="21" width="17.85546875" style="132" hidden="1" customWidth="1"/>
    <col min="22" max="22" width="18.85546875" style="132" hidden="1" customWidth="1"/>
    <col min="23" max="23" width="12.7109375" style="132" hidden="1" customWidth="1"/>
    <col min="24" max="24" width="16.85546875" style="132" bestFit="1" customWidth="1"/>
    <col min="25" max="27" width="2.28515625" style="132" customWidth="1"/>
    <col min="28" max="28" width="16.85546875" style="132" bestFit="1" customWidth="1"/>
    <col min="29" max="29" width="17.85546875" style="132" bestFit="1" customWidth="1"/>
    <col min="30" max="16384" width="14.7109375" style="132"/>
  </cols>
  <sheetData>
    <row r="1" spans="1:29" s="24" customFormat="1" x14ac:dyDescent="0.25">
      <c r="A1" s="392" t="s">
        <v>764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74"/>
    </row>
    <row r="2" spans="1:29" s="24" customFormat="1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74"/>
    </row>
    <row r="3" spans="1:29" s="24" customFormat="1" x14ac:dyDescent="0.25">
      <c r="A3" s="392" t="s">
        <v>765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74"/>
    </row>
    <row r="4" spans="1:29" s="24" customFormat="1" x14ac:dyDescent="0.2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74"/>
    </row>
    <row r="5" spans="1:29" s="24" customFormat="1" x14ac:dyDescent="0.25">
      <c r="A5" s="393" t="s">
        <v>1674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74"/>
    </row>
    <row r="6" spans="1:29" s="24" customFormat="1" ht="15.75" thickBot="1" x14ac:dyDescent="0.3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74"/>
    </row>
    <row r="7" spans="1:29" s="24" customFormat="1" ht="30" x14ac:dyDescent="0.25">
      <c r="A7" s="150" t="s">
        <v>0</v>
      </c>
      <c r="B7" s="151" t="s">
        <v>1</v>
      </c>
      <c r="C7" s="151" t="s">
        <v>766</v>
      </c>
      <c r="D7" s="151" t="s">
        <v>6</v>
      </c>
      <c r="E7" s="151" t="s">
        <v>5</v>
      </c>
      <c r="F7" s="151" t="s">
        <v>767</v>
      </c>
      <c r="G7" s="151" t="s">
        <v>854</v>
      </c>
      <c r="H7" s="151" t="s">
        <v>855</v>
      </c>
      <c r="I7" s="151" t="s">
        <v>856</v>
      </c>
      <c r="J7" s="152" t="s">
        <v>857</v>
      </c>
      <c r="K7" s="153" t="s">
        <v>858</v>
      </c>
      <c r="L7" s="74"/>
      <c r="M7" s="150" t="s">
        <v>0</v>
      </c>
      <c r="N7" s="151" t="s">
        <v>1</v>
      </c>
      <c r="O7" s="151" t="s">
        <v>766</v>
      </c>
      <c r="P7" s="151" t="s">
        <v>6</v>
      </c>
      <c r="Q7" s="151" t="s">
        <v>5</v>
      </c>
      <c r="R7" s="151" t="s">
        <v>767</v>
      </c>
      <c r="S7" s="151" t="s">
        <v>854</v>
      </c>
      <c r="T7" s="151" t="s">
        <v>855</v>
      </c>
      <c r="U7" s="151" t="s">
        <v>856</v>
      </c>
      <c r="V7" s="152" t="s">
        <v>857</v>
      </c>
      <c r="W7" s="153" t="s">
        <v>858</v>
      </c>
    </row>
    <row r="8" spans="1:29" s="24" customFormat="1" x14ac:dyDescent="0.25">
      <c r="A8" s="154"/>
      <c r="B8" s="155" t="s">
        <v>859</v>
      </c>
      <c r="C8" s="156">
        <f>+C9+C149</f>
        <v>185591302312.50119</v>
      </c>
      <c r="D8" s="156">
        <f>+D9+D149</f>
        <v>25653253678.549999</v>
      </c>
      <c r="E8" s="156">
        <f>+E9+E149</f>
        <v>0</v>
      </c>
      <c r="F8" s="156">
        <f>+C8+D8-E8</f>
        <v>211244555991.05118</v>
      </c>
      <c r="G8" s="156">
        <f t="shared" ref="G8:I8" si="0">+G9+G149</f>
        <v>59962234022.150002</v>
      </c>
      <c r="H8" s="156">
        <f t="shared" si="0"/>
        <v>11571019324.799999</v>
      </c>
      <c r="I8" s="156">
        <f t="shared" si="0"/>
        <v>59962234022.150002</v>
      </c>
      <c r="J8" s="156">
        <f>+J9+J149</f>
        <v>151282321968.90118</v>
      </c>
      <c r="K8" s="157">
        <f>+J8/F8</f>
        <v>0.71614779021954944</v>
      </c>
      <c r="L8" s="81">
        <f>+I8-G8</f>
        <v>0</v>
      </c>
      <c r="M8" s="154"/>
      <c r="N8" s="155" t="s">
        <v>859</v>
      </c>
      <c r="O8" s="156">
        <f>+O9+O149</f>
        <v>185591302312.50119</v>
      </c>
      <c r="P8" s="156">
        <f t="shared" ref="P8:V8" si="1">+P9+P149</f>
        <v>25653253678.549999</v>
      </c>
      <c r="Q8" s="156">
        <f t="shared" si="1"/>
        <v>0</v>
      </c>
      <c r="R8" s="156">
        <f>+O8+P8-Q8</f>
        <v>211244555991.05118</v>
      </c>
      <c r="S8" s="156">
        <f t="shared" si="1"/>
        <v>48957836148.349998</v>
      </c>
      <c r="T8" s="156">
        <f t="shared" si="1"/>
        <v>11570791324.799999</v>
      </c>
      <c r="U8" s="156">
        <f t="shared" si="1"/>
        <v>59961696622.150002</v>
      </c>
      <c r="V8" s="156">
        <f t="shared" si="1"/>
        <v>151282859368.90118</v>
      </c>
      <c r="W8" s="157">
        <f>+V8/R8</f>
        <v>0.71615033419043417</v>
      </c>
      <c r="X8" s="86"/>
      <c r="Z8" s="86"/>
      <c r="AA8" s="86"/>
      <c r="AB8" s="86"/>
      <c r="AC8" s="86"/>
    </row>
    <row r="9" spans="1:29" s="24" customFormat="1" x14ac:dyDescent="0.25">
      <c r="A9" s="154">
        <v>1</v>
      </c>
      <c r="B9" s="155" t="s">
        <v>860</v>
      </c>
      <c r="C9" s="156">
        <f>C10</f>
        <v>185088842772.21118</v>
      </c>
      <c r="D9" s="156">
        <f t="shared" ref="D9:J9" si="2">D10</f>
        <v>0</v>
      </c>
      <c r="E9" s="156">
        <f t="shared" si="2"/>
        <v>0</v>
      </c>
      <c r="F9" s="156">
        <f t="shared" ref="F9:F74" si="3">+C9+D9-E9</f>
        <v>185088842772.21118</v>
      </c>
      <c r="G9" s="156">
        <f t="shared" ref="G9:I9" si="4">G10</f>
        <v>58256187912.959999</v>
      </c>
      <c r="H9" s="156">
        <f t="shared" si="4"/>
        <v>11387134901</v>
      </c>
      <c r="I9" s="156">
        <f t="shared" si="4"/>
        <v>58256187912.959999</v>
      </c>
      <c r="J9" s="156">
        <f t="shared" si="2"/>
        <v>126832654859.25119</v>
      </c>
      <c r="K9" s="157">
        <f t="shared" ref="K9:K74" si="5">+J9/F9</f>
        <v>0.68525283836446116</v>
      </c>
      <c r="L9" s="81"/>
      <c r="M9" s="154">
        <v>1</v>
      </c>
      <c r="N9" s="155" t="s">
        <v>860</v>
      </c>
      <c r="O9" s="156">
        <f>O10</f>
        <v>185088842772.21118</v>
      </c>
      <c r="P9" s="156">
        <f t="shared" ref="P9:V9" si="6">P10</f>
        <v>0</v>
      </c>
      <c r="Q9" s="156">
        <f t="shared" si="6"/>
        <v>0</v>
      </c>
      <c r="R9" s="156">
        <f t="shared" ref="R9:R74" si="7">+O9+P9-Q9</f>
        <v>185088842772.21118</v>
      </c>
      <c r="S9" s="156">
        <f t="shared" si="6"/>
        <v>47539347571.959999</v>
      </c>
      <c r="T9" s="156">
        <f t="shared" si="6"/>
        <v>11386906901</v>
      </c>
      <c r="U9" s="156">
        <f t="shared" si="6"/>
        <v>58255650512.959999</v>
      </c>
      <c r="V9" s="156">
        <f t="shared" si="6"/>
        <v>126833192259.25119</v>
      </c>
      <c r="W9" s="157">
        <f t="shared" ref="W9:W74" si="8">+V9/R9</f>
        <v>0.68525574183498883</v>
      </c>
      <c r="X9" s="86"/>
      <c r="AA9" s="86"/>
    </row>
    <row r="10" spans="1:29" s="4" customFormat="1" x14ac:dyDescent="0.25">
      <c r="A10" s="155" t="s">
        <v>861</v>
      </c>
      <c r="B10" s="155" t="s">
        <v>862</v>
      </c>
      <c r="C10" s="156">
        <f>C11+C20+C37+C42+C127</f>
        <v>185088842772.21118</v>
      </c>
      <c r="D10" s="156">
        <f>D11+D20+D37+D42+D127</f>
        <v>0</v>
      </c>
      <c r="E10" s="156">
        <f>E11+E20+E37+E42+E127</f>
        <v>0</v>
      </c>
      <c r="F10" s="156">
        <f t="shared" si="3"/>
        <v>185088842772.21118</v>
      </c>
      <c r="G10" s="156">
        <f t="shared" ref="G10:I10" si="9">G11+G20+G37+G42+G127</f>
        <v>58256187912.959999</v>
      </c>
      <c r="H10" s="156">
        <f t="shared" si="9"/>
        <v>11387134901</v>
      </c>
      <c r="I10" s="156">
        <f t="shared" si="9"/>
        <v>58256187912.959999</v>
      </c>
      <c r="J10" s="156">
        <f>J11+J20+J37+J42+J127</f>
        <v>126832654859.25119</v>
      </c>
      <c r="K10" s="157">
        <f t="shared" si="5"/>
        <v>0.68525283836446116</v>
      </c>
      <c r="L10" s="87"/>
      <c r="M10" s="155" t="s">
        <v>861</v>
      </c>
      <c r="N10" s="155" t="s">
        <v>862</v>
      </c>
      <c r="O10" s="156">
        <f>O11+O20+O37+O42+O127</f>
        <v>185088842772.21118</v>
      </c>
      <c r="P10" s="156">
        <f t="shared" ref="P10:V10" si="10">P11+P20+P37+P42+P127</f>
        <v>0</v>
      </c>
      <c r="Q10" s="156">
        <f t="shared" si="10"/>
        <v>0</v>
      </c>
      <c r="R10" s="156">
        <f t="shared" si="7"/>
        <v>185088842772.21118</v>
      </c>
      <c r="S10" s="156">
        <f t="shared" si="10"/>
        <v>47539347571.959999</v>
      </c>
      <c r="T10" s="156">
        <f t="shared" si="10"/>
        <v>11386906901</v>
      </c>
      <c r="U10" s="156">
        <f t="shared" si="10"/>
        <v>58255650512.959999</v>
      </c>
      <c r="V10" s="156">
        <f t="shared" si="10"/>
        <v>126833192259.25119</v>
      </c>
      <c r="W10" s="157">
        <f t="shared" si="8"/>
        <v>0.68525574183498883</v>
      </c>
      <c r="X10" s="86"/>
      <c r="AA10" s="86"/>
    </row>
    <row r="11" spans="1:29" s="24" customFormat="1" x14ac:dyDescent="0.25">
      <c r="A11" s="155" t="s">
        <v>863</v>
      </c>
      <c r="B11" s="155" t="s">
        <v>570</v>
      </c>
      <c r="C11" s="156">
        <f>C12</f>
        <v>3167569037.6199999</v>
      </c>
      <c r="D11" s="156">
        <f t="shared" ref="D11:J11" si="11">D12</f>
        <v>0</v>
      </c>
      <c r="E11" s="156">
        <f t="shared" si="11"/>
        <v>0</v>
      </c>
      <c r="F11" s="156">
        <f t="shared" si="3"/>
        <v>3167569037.6199999</v>
      </c>
      <c r="G11" s="156">
        <f t="shared" ref="G11:I14" si="12">G12</f>
        <v>29466635.960000001</v>
      </c>
      <c r="H11" s="156">
        <f t="shared" si="12"/>
        <v>0</v>
      </c>
      <c r="I11" s="156">
        <f t="shared" si="12"/>
        <v>29466635.960000001</v>
      </c>
      <c r="J11" s="156">
        <f t="shared" si="11"/>
        <v>3138102401.6599998</v>
      </c>
      <c r="K11" s="157">
        <f t="shared" si="5"/>
        <v>0.99069739740159213</v>
      </c>
      <c r="L11" s="74"/>
      <c r="M11" s="155" t="s">
        <v>863</v>
      </c>
      <c r="N11" s="155" t="s">
        <v>570</v>
      </c>
      <c r="O11" s="156">
        <f>O12</f>
        <v>3167569037.6199999</v>
      </c>
      <c r="P11" s="156">
        <f t="shared" ref="P11:V11" si="13">P12</f>
        <v>0</v>
      </c>
      <c r="Q11" s="156">
        <f t="shared" si="13"/>
        <v>0</v>
      </c>
      <c r="R11" s="156">
        <f t="shared" si="7"/>
        <v>3167569037.6199999</v>
      </c>
      <c r="S11" s="156">
        <f t="shared" si="13"/>
        <v>29466635.960000001</v>
      </c>
      <c r="T11" s="156">
        <f t="shared" si="13"/>
        <v>0</v>
      </c>
      <c r="U11" s="156">
        <f t="shared" si="13"/>
        <v>29466635.960000001</v>
      </c>
      <c r="V11" s="156">
        <f t="shared" si="13"/>
        <v>3138102401.6599998</v>
      </c>
      <c r="W11" s="157">
        <f t="shared" si="8"/>
        <v>0.99069739740159213</v>
      </c>
      <c r="X11" s="86"/>
      <c r="AA11" s="86"/>
    </row>
    <row r="12" spans="1:29" s="24" customFormat="1" x14ac:dyDescent="0.25">
      <c r="A12" s="155" t="s">
        <v>864</v>
      </c>
      <c r="B12" s="155" t="s">
        <v>865</v>
      </c>
      <c r="C12" s="156">
        <f t="shared" ref="C12:J14" si="14">C13</f>
        <v>3167569037.6199999</v>
      </c>
      <c r="D12" s="156">
        <f t="shared" si="14"/>
        <v>0</v>
      </c>
      <c r="E12" s="156">
        <f t="shared" si="14"/>
        <v>0</v>
      </c>
      <c r="F12" s="156">
        <f t="shared" si="3"/>
        <v>3167569037.6199999</v>
      </c>
      <c r="G12" s="156">
        <f t="shared" si="12"/>
        <v>29466635.960000001</v>
      </c>
      <c r="H12" s="156">
        <f t="shared" si="12"/>
        <v>0</v>
      </c>
      <c r="I12" s="156">
        <f t="shared" si="12"/>
        <v>29466635.960000001</v>
      </c>
      <c r="J12" s="156">
        <f t="shared" si="14"/>
        <v>3138102401.6599998</v>
      </c>
      <c r="K12" s="157">
        <f t="shared" si="5"/>
        <v>0.99069739740159213</v>
      </c>
      <c r="L12" s="74"/>
      <c r="M12" s="155" t="s">
        <v>864</v>
      </c>
      <c r="N12" s="155" t="s">
        <v>865</v>
      </c>
      <c r="O12" s="156">
        <f t="shared" ref="O12:V14" si="15">O13</f>
        <v>3167569037.6199999</v>
      </c>
      <c r="P12" s="156">
        <f t="shared" si="15"/>
        <v>0</v>
      </c>
      <c r="Q12" s="156">
        <f t="shared" si="15"/>
        <v>0</v>
      </c>
      <c r="R12" s="156">
        <f t="shared" si="7"/>
        <v>3167569037.6199999</v>
      </c>
      <c r="S12" s="156">
        <f t="shared" si="15"/>
        <v>29466635.960000001</v>
      </c>
      <c r="T12" s="156">
        <f t="shared" si="15"/>
        <v>0</v>
      </c>
      <c r="U12" s="156">
        <f t="shared" si="15"/>
        <v>29466635.960000001</v>
      </c>
      <c r="V12" s="156">
        <f t="shared" si="15"/>
        <v>3138102401.6599998</v>
      </c>
      <c r="W12" s="157">
        <f t="shared" si="8"/>
        <v>0.99069739740159213</v>
      </c>
      <c r="X12" s="86"/>
      <c r="AA12" s="86"/>
    </row>
    <row r="13" spans="1:29" s="24" customFormat="1" x14ac:dyDescent="0.25">
      <c r="A13" s="155" t="s">
        <v>866</v>
      </c>
      <c r="B13" s="155" t="s">
        <v>867</v>
      </c>
      <c r="C13" s="156">
        <f t="shared" si="14"/>
        <v>3167569037.6199999</v>
      </c>
      <c r="D13" s="156">
        <f t="shared" si="14"/>
        <v>0</v>
      </c>
      <c r="E13" s="156">
        <f t="shared" si="14"/>
        <v>0</v>
      </c>
      <c r="F13" s="156">
        <f t="shared" si="3"/>
        <v>3167569037.6199999</v>
      </c>
      <c r="G13" s="156">
        <f t="shared" si="12"/>
        <v>29466635.960000001</v>
      </c>
      <c r="H13" s="156">
        <f t="shared" si="12"/>
        <v>0</v>
      </c>
      <c r="I13" s="156">
        <f t="shared" si="12"/>
        <v>29466635.960000001</v>
      </c>
      <c r="J13" s="156">
        <f t="shared" si="14"/>
        <v>3138102401.6599998</v>
      </c>
      <c r="K13" s="157">
        <f t="shared" si="5"/>
        <v>0.99069739740159213</v>
      </c>
      <c r="L13" s="74"/>
      <c r="M13" s="155" t="s">
        <v>866</v>
      </c>
      <c r="N13" s="155" t="s">
        <v>867</v>
      </c>
      <c r="O13" s="156">
        <f t="shared" si="15"/>
        <v>3167569037.6199999</v>
      </c>
      <c r="P13" s="156">
        <f t="shared" si="15"/>
        <v>0</v>
      </c>
      <c r="Q13" s="156">
        <f t="shared" si="15"/>
        <v>0</v>
      </c>
      <c r="R13" s="156">
        <f t="shared" si="7"/>
        <v>3167569037.6199999</v>
      </c>
      <c r="S13" s="156">
        <f t="shared" si="15"/>
        <v>29466635.960000001</v>
      </c>
      <c r="T13" s="156">
        <f t="shared" si="15"/>
        <v>0</v>
      </c>
      <c r="U13" s="156">
        <f t="shared" si="15"/>
        <v>29466635.960000001</v>
      </c>
      <c r="V13" s="156">
        <f t="shared" si="15"/>
        <v>3138102401.6599998</v>
      </c>
      <c r="W13" s="157">
        <f t="shared" si="8"/>
        <v>0.99069739740159213</v>
      </c>
      <c r="X13" s="86"/>
      <c r="AA13" s="86"/>
    </row>
    <row r="14" spans="1:29" s="24" customFormat="1" x14ac:dyDescent="0.25">
      <c r="A14" s="155" t="s">
        <v>868</v>
      </c>
      <c r="B14" s="155" t="s">
        <v>867</v>
      </c>
      <c r="C14" s="156">
        <f>C15</f>
        <v>3167569037.6199999</v>
      </c>
      <c r="D14" s="156">
        <f t="shared" si="14"/>
        <v>0</v>
      </c>
      <c r="E14" s="156">
        <f t="shared" si="14"/>
        <v>0</v>
      </c>
      <c r="F14" s="156">
        <f t="shared" si="3"/>
        <v>3167569037.6199999</v>
      </c>
      <c r="G14" s="156">
        <f t="shared" si="12"/>
        <v>29466635.960000001</v>
      </c>
      <c r="H14" s="156">
        <f t="shared" si="12"/>
        <v>0</v>
      </c>
      <c r="I14" s="156">
        <f t="shared" si="12"/>
        <v>29466635.960000001</v>
      </c>
      <c r="J14" s="156">
        <f t="shared" si="14"/>
        <v>3138102401.6599998</v>
      </c>
      <c r="K14" s="157">
        <f t="shared" si="5"/>
        <v>0.99069739740159213</v>
      </c>
      <c r="L14" s="74"/>
      <c r="M14" s="155" t="s">
        <v>868</v>
      </c>
      <c r="N14" s="155" t="s">
        <v>867</v>
      </c>
      <c r="O14" s="156">
        <f>O15</f>
        <v>3167569037.6199999</v>
      </c>
      <c r="P14" s="156">
        <f t="shared" si="15"/>
        <v>0</v>
      </c>
      <c r="Q14" s="156">
        <f t="shared" si="15"/>
        <v>0</v>
      </c>
      <c r="R14" s="156">
        <f t="shared" si="7"/>
        <v>3167569037.6199999</v>
      </c>
      <c r="S14" s="156">
        <f t="shared" si="15"/>
        <v>29466635.960000001</v>
      </c>
      <c r="T14" s="156">
        <f t="shared" si="15"/>
        <v>0</v>
      </c>
      <c r="U14" s="156">
        <f t="shared" si="15"/>
        <v>29466635.960000001</v>
      </c>
      <c r="V14" s="156">
        <f t="shared" si="15"/>
        <v>3138102401.6599998</v>
      </c>
      <c r="W14" s="157">
        <f t="shared" si="8"/>
        <v>0.99069739740159213</v>
      </c>
      <c r="X14" s="86"/>
      <c r="AA14" s="86"/>
    </row>
    <row r="15" spans="1:29" s="24" customFormat="1" x14ac:dyDescent="0.25">
      <c r="A15" s="88" t="s">
        <v>869</v>
      </c>
      <c r="B15" s="88" t="s">
        <v>867</v>
      </c>
      <c r="C15" s="133">
        <f>C16+C17</f>
        <v>3167569037.6199999</v>
      </c>
      <c r="D15" s="133">
        <f t="shared" ref="D15:J15" si="16">D16+D17</f>
        <v>0</v>
      </c>
      <c r="E15" s="133">
        <f t="shared" si="16"/>
        <v>0</v>
      </c>
      <c r="F15" s="133">
        <f t="shared" si="3"/>
        <v>3167569037.6199999</v>
      </c>
      <c r="G15" s="133">
        <f t="shared" ref="G15:I15" si="17">G16+G17</f>
        <v>29466635.960000001</v>
      </c>
      <c r="H15" s="133">
        <f t="shared" si="17"/>
        <v>0</v>
      </c>
      <c r="I15" s="133">
        <f t="shared" si="17"/>
        <v>29466635.960000001</v>
      </c>
      <c r="J15" s="133">
        <f t="shared" si="16"/>
        <v>3138102401.6599998</v>
      </c>
      <c r="K15" s="89">
        <f t="shared" si="5"/>
        <v>0.99069739740159213</v>
      </c>
      <c r="L15" s="74"/>
      <c r="M15" s="88" t="s">
        <v>869</v>
      </c>
      <c r="N15" s="88" t="s">
        <v>867</v>
      </c>
      <c r="O15" s="133">
        <f>O16+O17</f>
        <v>3167569037.6199999</v>
      </c>
      <c r="P15" s="133">
        <f t="shared" ref="P15:V15" si="18">P16+P17</f>
        <v>0</v>
      </c>
      <c r="Q15" s="133">
        <f t="shared" si="18"/>
        <v>0</v>
      </c>
      <c r="R15" s="133">
        <f t="shared" si="7"/>
        <v>3167569037.6199999</v>
      </c>
      <c r="S15" s="133">
        <f t="shared" si="18"/>
        <v>29466635.960000001</v>
      </c>
      <c r="T15" s="133">
        <f t="shared" si="18"/>
        <v>0</v>
      </c>
      <c r="U15" s="133">
        <f t="shared" si="18"/>
        <v>29466635.960000001</v>
      </c>
      <c r="V15" s="133">
        <f t="shared" si="18"/>
        <v>3138102401.6599998</v>
      </c>
      <c r="W15" s="89">
        <f t="shared" si="8"/>
        <v>0.99069739740159213</v>
      </c>
      <c r="X15" s="86"/>
      <c r="Z15" s="86"/>
      <c r="AA15" s="86"/>
    </row>
    <row r="16" spans="1:29" s="95" customFormat="1" x14ac:dyDescent="0.25">
      <c r="A16" s="90" t="s">
        <v>870</v>
      </c>
      <c r="B16" s="90" t="s">
        <v>798</v>
      </c>
      <c r="C16" s="134">
        <v>2621669037.6199999</v>
      </c>
      <c r="D16" s="134">
        <v>0</v>
      </c>
      <c r="E16" s="134"/>
      <c r="F16" s="134">
        <f t="shared" si="3"/>
        <v>2621669037.6199999</v>
      </c>
      <c r="G16" s="134">
        <v>0</v>
      </c>
      <c r="H16" s="134">
        <v>0</v>
      </c>
      <c r="I16" s="134">
        <v>0</v>
      </c>
      <c r="J16" s="134">
        <f t="shared" ref="J16:J74" si="19">+F16-I16</f>
        <v>2621669037.6199999</v>
      </c>
      <c r="K16" s="91">
        <f t="shared" si="5"/>
        <v>1</v>
      </c>
      <c r="L16" s="287">
        <v>1615838805</v>
      </c>
      <c r="M16" s="90" t="s">
        <v>870</v>
      </c>
      <c r="N16" s="90" t="s">
        <v>798</v>
      </c>
      <c r="O16" s="134">
        <v>2621669037.6199999</v>
      </c>
      <c r="P16" s="134">
        <v>0</v>
      </c>
      <c r="Q16" s="134"/>
      <c r="R16" s="134">
        <f t="shared" si="7"/>
        <v>2621669037.6199999</v>
      </c>
      <c r="S16" s="134">
        <v>0</v>
      </c>
      <c r="T16" s="134">
        <v>0</v>
      </c>
      <c r="U16" s="134">
        <v>0</v>
      </c>
      <c r="V16" s="134">
        <f t="shared" ref="V16:V79" si="20">+R16-U16</f>
        <v>2621669037.6199999</v>
      </c>
      <c r="W16" s="91">
        <f t="shared" si="8"/>
        <v>1</v>
      </c>
      <c r="X16" s="86">
        <f>+J16-L16</f>
        <v>1005830232.6199999</v>
      </c>
      <c r="Y16" s="94"/>
      <c r="Z16" s="86"/>
      <c r="AA16" s="86"/>
    </row>
    <row r="17" spans="1:27" s="95" customFormat="1" x14ac:dyDescent="0.25">
      <c r="A17" s="90" t="s">
        <v>871</v>
      </c>
      <c r="B17" s="90" t="s">
        <v>872</v>
      </c>
      <c r="C17" s="134">
        <f>C18+C19</f>
        <v>545900000</v>
      </c>
      <c r="D17" s="134">
        <v>0</v>
      </c>
      <c r="E17" s="134">
        <f t="shared" ref="E17" si="21">E18+E19</f>
        <v>0</v>
      </c>
      <c r="F17" s="134">
        <f t="shared" si="3"/>
        <v>545900000</v>
      </c>
      <c r="G17" s="134">
        <v>29466635.960000001</v>
      </c>
      <c r="H17" s="134">
        <v>0</v>
      </c>
      <c r="I17" s="134">
        <v>29466635.960000001</v>
      </c>
      <c r="J17" s="134">
        <f t="shared" si="19"/>
        <v>516433364.04000002</v>
      </c>
      <c r="K17" s="91">
        <f t="shared" si="5"/>
        <v>0.94602191617512366</v>
      </c>
      <c r="L17" s="92"/>
      <c r="M17" s="90" t="s">
        <v>871</v>
      </c>
      <c r="N17" s="90" t="s">
        <v>872</v>
      </c>
      <c r="O17" s="134">
        <f>O18+O19</f>
        <v>545900000</v>
      </c>
      <c r="P17" s="134">
        <v>0</v>
      </c>
      <c r="Q17" s="134">
        <f t="shared" ref="Q17" si="22">Q18+Q19</f>
        <v>0</v>
      </c>
      <c r="R17" s="134">
        <f t="shared" si="7"/>
        <v>545900000</v>
      </c>
      <c r="S17" s="134">
        <v>29466635.960000001</v>
      </c>
      <c r="T17" s="134">
        <v>0</v>
      </c>
      <c r="U17" s="134">
        <v>29466635.960000001</v>
      </c>
      <c r="V17" s="134">
        <f t="shared" si="20"/>
        <v>516433364.04000002</v>
      </c>
      <c r="W17" s="91">
        <f t="shared" si="8"/>
        <v>0.94602191617512366</v>
      </c>
      <c r="X17" s="86"/>
      <c r="Y17" s="72"/>
      <c r="Z17" s="86"/>
      <c r="AA17" s="86"/>
    </row>
    <row r="18" spans="1:27" s="95" customFormat="1" x14ac:dyDescent="0.25">
      <c r="A18" s="96" t="s">
        <v>873</v>
      </c>
      <c r="B18" s="96" t="s">
        <v>874</v>
      </c>
      <c r="C18" s="135">
        <v>510900000</v>
      </c>
      <c r="D18" s="136"/>
      <c r="E18" s="136"/>
      <c r="F18" s="136">
        <f t="shared" si="3"/>
        <v>510900000</v>
      </c>
      <c r="G18" s="136">
        <v>29466635.960000001</v>
      </c>
      <c r="H18" s="136"/>
      <c r="I18" s="136">
        <v>29466635.960000001</v>
      </c>
      <c r="J18" s="137">
        <f t="shared" si="19"/>
        <v>481433364.04000002</v>
      </c>
      <c r="K18" s="91">
        <f t="shared" si="5"/>
        <v>0.94232406349579179</v>
      </c>
      <c r="L18" s="92"/>
      <c r="M18" s="96" t="s">
        <v>873</v>
      </c>
      <c r="N18" s="96" t="s">
        <v>874</v>
      </c>
      <c r="O18" s="135">
        <v>510900000</v>
      </c>
      <c r="P18" s="136"/>
      <c r="Q18" s="136"/>
      <c r="R18" s="136">
        <f t="shared" si="7"/>
        <v>510900000</v>
      </c>
      <c r="S18" s="136">
        <v>29466635.960000001</v>
      </c>
      <c r="T18" s="136"/>
      <c r="U18" s="136">
        <v>29466635.960000001</v>
      </c>
      <c r="V18" s="137">
        <f t="shared" si="20"/>
        <v>481433364.04000002</v>
      </c>
      <c r="W18" s="91">
        <f t="shared" si="8"/>
        <v>0.94232406349579179</v>
      </c>
      <c r="X18" s="86"/>
      <c r="Y18" s="94"/>
      <c r="Z18" s="86"/>
      <c r="AA18" s="86"/>
    </row>
    <row r="19" spans="1:27" s="95" customFormat="1" x14ac:dyDescent="0.25">
      <c r="A19" s="96" t="s">
        <v>875</v>
      </c>
      <c r="B19" s="96" t="s">
        <v>876</v>
      </c>
      <c r="C19" s="135">
        <v>35000000</v>
      </c>
      <c r="D19" s="136"/>
      <c r="E19" s="136"/>
      <c r="F19" s="136">
        <f t="shared" si="3"/>
        <v>35000000</v>
      </c>
      <c r="G19" s="136"/>
      <c r="H19" s="136"/>
      <c r="I19" s="136"/>
      <c r="J19" s="137">
        <f t="shared" si="19"/>
        <v>35000000</v>
      </c>
      <c r="K19" s="91">
        <f t="shared" si="5"/>
        <v>1</v>
      </c>
      <c r="L19" s="92"/>
      <c r="M19" s="96" t="s">
        <v>875</v>
      </c>
      <c r="N19" s="96" t="s">
        <v>876</v>
      </c>
      <c r="O19" s="135">
        <v>35000000</v>
      </c>
      <c r="P19" s="136"/>
      <c r="Q19" s="136"/>
      <c r="R19" s="136">
        <f t="shared" si="7"/>
        <v>35000000</v>
      </c>
      <c r="S19" s="136"/>
      <c r="T19" s="136"/>
      <c r="U19" s="136"/>
      <c r="V19" s="137">
        <f t="shared" si="20"/>
        <v>35000000</v>
      </c>
      <c r="W19" s="91">
        <f t="shared" si="8"/>
        <v>1</v>
      </c>
      <c r="X19" s="86"/>
      <c r="Z19" s="86"/>
      <c r="AA19" s="86"/>
    </row>
    <row r="20" spans="1:27" s="24" customFormat="1" x14ac:dyDescent="0.25">
      <c r="A20" s="155" t="s">
        <v>877</v>
      </c>
      <c r="B20" s="155" t="s">
        <v>565</v>
      </c>
      <c r="C20" s="156">
        <f>C25+C21</f>
        <v>64337449688.639999</v>
      </c>
      <c r="D20" s="156">
        <f t="shared" ref="D20:E20" si="23">D25+D21</f>
        <v>0</v>
      </c>
      <c r="E20" s="156">
        <f t="shared" si="23"/>
        <v>0</v>
      </c>
      <c r="F20" s="156">
        <f t="shared" si="3"/>
        <v>64337449688.639999</v>
      </c>
      <c r="G20" s="156">
        <f t="shared" ref="G20:I20" si="24">G25+G21</f>
        <v>19581782067</v>
      </c>
      <c r="H20" s="156">
        <f t="shared" si="24"/>
        <v>4193154107</v>
      </c>
      <c r="I20" s="156">
        <f t="shared" si="24"/>
        <v>19581782067</v>
      </c>
      <c r="J20" s="156">
        <f t="shared" si="19"/>
        <v>44755667621.639999</v>
      </c>
      <c r="K20" s="157">
        <f t="shared" si="5"/>
        <v>0.69563944231912045</v>
      </c>
      <c r="L20" s="74"/>
      <c r="M20" s="155" t="s">
        <v>877</v>
      </c>
      <c r="N20" s="155" t="s">
        <v>565</v>
      </c>
      <c r="O20" s="156">
        <f>O25+O21</f>
        <v>64337449688.639999</v>
      </c>
      <c r="P20" s="156">
        <f t="shared" ref="P20:U20" si="25">P25+P21</f>
        <v>0</v>
      </c>
      <c r="Q20" s="156">
        <f t="shared" si="25"/>
        <v>0</v>
      </c>
      <c r="R20" s="156">
        <f t="shared" si="7"/>
        <v>64337449688.639999</v>
      </c>
      <c r="S20" s="156">
        <f t="shared" si="25"/>
        <v>15388627960</v>
      </c>
      <c r="T20" s="156">
        <f t="shared" si="25"/>
        <v>4193154107</v>
      </c>
      <c r="U20" s="156">
        <f t="shared" si="25"/>
        <v>19581782067</v>
      </c>
      <c r="V20" s="156">
        <f t="shared" si="20"/>
        <v>44755667621.639999</v>
      </c>
      <c r="W20" s="157">
        <f t="shared" si="8"/>
        <v>0.69563944231912045</v>
      </c>
      <c r="X20" s="86"/>
      <c r="Z20" s="86"/>
      <c r="AA20" s="86"/>
    </row>
    <row r="21" spans="1:27" s="24" customFormat="1" x14ac:dyDescent="0.25">
      <c r="A21" s="155" t="s">
        <v>878</v>
      </c>
      <c r="B21" s="155" t="s">
        <v>879</v>
      </c>
      <c r="C21" s="156">
        <f>+C22</f>
        <v>0</v>
      </c>
      <c r="D21" s="156">
        <f t="shared" ref="D21:E21" si="26">+D22</f>
        <v>0</v>
      </c>
      <c r="E21" s="156">
        <f t="shared" si="26"/>
        <v>0</v>
      </c>
      <c r="F21" s="156">
        <f t="shared" si="3"/>
        <v>0</v>
      </c>
      <c r="G21" s="156">
        <f t="shared" ref="G21:I21" si="27">+G22</f>
        <v>0</v>
      </c>
      <c r="H21" s="156">
        <f t="shared" si="27"/>
        <v>0</v>
      </c>
      <c r="I21" s="156">
        <f t="shared" si="27"/>
        <v>0</v>
      </c>
      <c r="J21" s="156">
        <f t="shared" si="19"/>
        <v>0</v>
      </c>
      <c r="K21" s="157" t="e">
        <f t="shared" si="5"/>
        <v>#DIV/0!</v>
      </c>
      <c r="L21" s="97"/>
      <c r="M21" s="155" t="s">
        <v>878</v>
      </c>
      <c r="N21" s="155" t="s">
        <v>879</v>
      </c>
      <c r="O21" s="156">
        <f>+O22</f>
        <v>0</v>
      </c>
      <c r="P21" s="156">
        <f t="shared" ref="P21:U21" si="28">+P22</f>
        <v>0</v>
      </c>
      <c r="Q21" s="156">
        <f t="shared" si="28"/>
        <v>0</v>
      </c>
      <c r="R21" s="156">
        <f t="shared" si="7"/>
        <v>0</v>
      </c>
      <c r="S21" s="156">
        <f t="shared" si="28"/>
        <v>0</v>
      </c>
      <c r="T21" s="156">
        <f t="shared" si="28"/>
        <v>0</v>
      </c>
      <c r="U21" s="156">
        <f t="shared" si="28"/>
        <v>0</v>
      </c>
      <c r="V21" s="156">
        <f t="shared" si="20"/>
        <v>0</v>
      </c>
      <c r="W21" s="157" t="e">
        <f t="shared" si="8"/>
        <v>#DIV/0!</v>
      </c>
      <c r="X21" s="86"/>
      <c r="Z21" s="86"/>
      <c r="AA21" s="86"/>
    </row>
    <row r="22" spans="1:27" s="24" customFormat="1" x14ac:dyDescent="0.25">
      <c r="A22" s="155" t="s">
        <v>880</v>
      </c>
      <c r="B22" s="155" t="s">
        <v>879</v>
      </c>
      <c r="C22" s="156">
        <f>C23</f>
        <v>0</v>
      </c>
      <c r="D22" s="156">
        <f t="shared" ref="D22:E23" si="29">D23</f>
        <v>0</v>
      </c>
      <c r="E22" s="156">
        <f t="shared" si="29"/>
        <v>0</v>
      </c>
      <c r="F22" s="156">
        <f t="shared" si="3"/>
        <v>0</v>
      </c>
      <c r="G22" s="156">
        <f t="shared" ref="G22:I23" si="30">G23</f>
        <v>0</v>
      </c>
      <c r="H22" s="156">
        <f t="shared" si="30"/>
        <v>0</v>
      </c>
      <c r="I22" s="156">
        <f t="shared" si="30"/>
        <v>0</v>
      </c>
      <c r="J22" s="156">
        <f t="shared" si="19"/>
        <v>0</v>
      </c>
      <c r="K22" s="157" t="e">
        <f t="shared" si="5"/>
        <v>#DIV/0!</v>
      </c>
      <c r="L22" s="97"/>
      <c r="M22" s="155" t="s">
        <v>880</v>
      </c>
      <c r="N22" s="155" t="s">
        <v>879</v>
      </c>
      <c r="O22" s="156">
        <f>O23</f>
        <v>0</v>
      </c>
      <c r="P22" s="156">
        <f t="shared" ref="P22:U23" si="31">P23</f>
        <v>0</v>
      </c>
      <c r="Q22" s="156">
        <f t="shared" si="31"/>
        <v>0</v>
      </c>
      <c r="R22" s="156">
        <f t="shared" si="7"/>
        <v>0</v>
      </c>
      <c r="S22" s="156">
        <f t="shared" si="31"/>
        <v>0</v>
      </c>
      <c r="T22" s="156">
        <f t="shared" si="31"/>
        <v>0</v>
      </c>
      <c r="U22" s="156">
        <f t="shared" si="31"/>
        <v>0</v>
      </c>
      <c r="V22" s="156">
        <f t="shared" si="20"/>
        <v>0</v>
      </c>
      <c r="W22" s="157" t="e">
        <f t="shared" si="8"/>
        <v>#DIV/0!</v>
      </c>
      <c r="X22" s="86"/>
      <c r="Z22" s="86"/>
      <c r="AA22" s="86"/>
    </row>
    <row r="23" spans="1:27" s="24" customFormat="1" x14ac:dyDescent="0.25">
      <c r="A23" s="88" t="s">
        <v>881</v>
      </c>
      <c r="B23" s="88" t="s">
        <v>879</v>
      </c>
      <c r="C23" s="133">
        <f>C24</f>
        <v>0</v>
      </c>
      <c r="D23" s="133">
        <f t="shared" si="29"/>
        <v>0</v>
      </c>
      <c r="E23" s="133">
        <f t="shared" si="29"/>
        <v>0</v>
      </c>
      <c r="F23" s="133">
        <f t="shared" si="3"/>
        <v>0</v>
      </c>
      <c r="G23" s="133">
        <f t="shared" si="30"/>
        <v>0</v>
      </c>
      <c r="H23" s="133">
        <f t="shared" si="30"/>
        <v>0</v>
      </c>
      <c r="I23" s="133">
        <f t="shared" si="30"/>
        <v>0</v>
      </c>
      <c r="J23" s="133">
        <f t="shared" si="19"/>
        <v>0</v>
      </c>
      <c r="K23" s="89" t="e">
        <f t="shared" si="5"/>
        <v>#DIV/0!</v>
      </c>
      <c r="L23" s="74"/>
      <c r="M23" s="88" t="s">
        <v>881</v>
      </c>
      <c r="N23" s="88" t="s">
        <v>879</v>
      </c>
      <c r="O23" s="133">
        <f>O24</f>
        <v>0</v>
      </c>
      <c r="P23" s="133">
        <f t="shared" si="31"/>
        <v>0</v>
      </c>
      <c r="Q23" s="133">
        <f t="shared" si="31"/>
        <v>0</v>
      </c>
      <c r="R23" s="133">
        <f t="shared" si="7"/>
        <v>0</v>
      </c>
      <c r="S23" s="133">
        <f t="shared" si="31"/>
        <v>0</v>
      </c>
      <c r="T23" s="133">
        <f t="shared" si="31"/>
        <v>0</v>
      </c>
      <c r="U23" s="133">
        <f t="shared" si="31"/>
        <v>0</v>
      </c>
      <c r="V23" s="133">
        <f t="shared" si="20"/>
        <v>0</v>
      </c>
      <c r="W23" s="89" t="e">
        <f t="shared" si="8"/>
        <v>#DIV/0!</v>
      </c>
      <c r="X23" s="86"/>
      <c r="Z23" s="86"/>
      <c r="AA23" s="86"/>
    </row>
    <row r="24" spans="1:27" s="24" customFormat="1" x14ac:dyDescent="0.25">
      <c r="A24" s="98" t="s">
        <v>882</v>
      </c>
      <c r="B24" s="98" t="s">
        <v>883</v>
      </c>
      <c r="C24" s="135"/>
      <c r="D24" s="136"/>
      <c r="E24" s="138"/>
      <c r="F24" s="138">
        <f t="shared" si="3"/>
        <v>0</v>
      </c>
      <c r="G24" s="138"/>
      <c r="H24" s="136"/>
      <c r="I24" s="138"/>
      <c r="J24" s="137">
        <f t="shared" si="19"/>
        <v>0</v>
      </c>
      <c r="K24" s="99" t="e">
        <f t="shared" si="5"/>
        <v>#DIV/0!</v>
      </c>
      <c r="L24" s="74"/>
      <c r="M24" s="98" t="s">
        <v>882</v>
      </c>
      <c r="N24" s="98" t="s">
        <v>883</v>
      </c>
      <c r="O24" s="135"/>
      <c r="P24" s="136"/>
      <c r="Q24" s="138"/>
      <c r="R24" s="138">
        <f t="shared" si="7"/>
        <v>0</v>
      </c>
      <c r="S24" s="138"/>
      <c r="T24" s="136"/>
      <c r="U24" s="138"/>
      <c r="V24" s="137">
        <f t="shared" si="20"/>
        <v>0</v>
      </c>
      <c r="W24" s="99" t="e">
        <f t="shared" si="8"/>
        <v>#DIV/0!</v>
      </c>
      <c r="X24" s="86"/>
      <c r="Z24" s="86"/>
      <c r="AA24" s="86"/>
    </row>
    <row r="25" spans="1:27" s="24" customFormat="1" x14ac:dyDescent="0.25">
      <c r="A25" s="155" t="s">
        <v>884</v>
      </c>
      <c r="B25" s="155" t="s">
        <v>885</v>
      </c>
      <c r="C25" s="156">
        <f>C26</f>
        <v>64337449688.639999</v>
      </c>
      <c r="D25" s="156">
        <f t="shared" ref="D25:E25" si="32">D26</f>
        <v>0</v>
      </c>
      <c r="E25" s="156">
        <f t="shared" si="32"/>
        <v>0</v>
      </c>
      <c r="F25" s="156">
        <f t="shared" si="3"/>
        <v>64337449688.639999</v>
      </c>
      <c r="G25" s="156">
        <f t="shared" ref="G25:I25" si="33">G26</f>
        <v>19581782067</v>
      </c>
      <c r="H25" s="156">
        <f t="shared" si="33"/>
        <v>4193154107</v>
      </c>
      <c r="I25" s="156">
        <f t="shared" si="33"/>
        <v>19581782067</v>
      </c>
      <c r="J25" s="156">
        <f t="shared" si="19"/>
        <v>44755667621.639999</v>
      </c>
      <c r="K25" s="157">
        <f t="shared" si="5"/>
        <v>0.69563944231912045</v>
      </c>
      <c r="L25" s="74"/>
      <c r="M25" s="155" t="s">
        <v>884</v>
      </c>
      <c r="N25" s="155" t="s">
        <v>885</v>
      </c>
      <c r="O25" s="156">
        <f>O26</f>
        <v>64337449688.639999</v>
      </c>
      <c r="P25" s="156">
        <f t="shared" ref="P25:U25" si="34">P26</f>
        <v>0</v>
      </c>
      <c r="Q25" s="156">
        <f t="shared" si="34"/>
        <v>0</v>
      </c>
      <c r="R25" s="156">
        <f t="shared" si="7"/>
        <v>64337449688.639999</v>
      </c>
      <c r="S25" s="156">
        <f t="shared" si="34"/>
        <v>15388627960</v>
      </c>
      <c r="T25" s="156">
        <f t="shared" si="34"/>
        <v>4193154107</v>
      </c>
      <c r="U25" s="156">
        <f t="shared" si="34"/>
        <v>19581782067</v>
      </c>
      <c r="V25" s="156">
        <f t="shared" si="20"/>
        <v>44755667621.639999</v>
      </c>
      <c r="W25" s="157">
        <f t="shared" si="8"/>
        <v>0.69563944231912045</v>
      </c>
      <c r="X25" s="86"/>
      <c r="Z25" s="86"/>
      <c r="AA25" s="86"/>
    </row>
    <row r="26" spans="1:27" s="24" customFormat="1" x14ac:dyDescent="0.25">
      <c r="A26" s="155" t="s">
        <v>886</v>
      </c>
      <c r="B26" s="155" t="s">
        <v>887</v>
      </c>
      <c r="C26" s="156">
        <f>C27+C32</f>
        <v>64337449688.639999</v>
      </c>
      <c r="D26" s="156">
        <f t="shared" ref="D26:E26" si="35">D27+D32</f>
        <v>0</v>
      </c>
      <c r="E26" s="156">
        <f t="shared" si="35"/>
        <v>0</v>
      </c>
      <c r="F26" s="156">
        <f t="shared" si="3"/>
        <v>64337449688.639999</v>
      </c>
      <c r="G26" s="156">
        <f t="shared" ref="G26:I26" si="36">G27+G32</f>
        <v>19581782067</v>
      </c>
      <c r="H26" s="156">
        <f t="shared" si="36"/>
        <v>4193154107</v>
      </c>
      <c r="I26" s="156">
        <f t="shared" si="36"/>
        <v>19581782067</v>
      </c>
      <c r="J26" s="156">
        <f t="shared" si="19"/>
        <v>44755667621.639999</v>
      </c>
      <c r="K26" s="157">
        <f t="shared" si="5"/>
        <v>0.69563944231912045</v>
      </c>
      <c r="L26" s="74"/>
      <c r="M26" s="155" t="s">
        <v>886</v>
      </c>
      <c r="N26" s="155" t="s">
        <v>887</v>
      </c>
      <c r="O26" s="156">
        <f>O27+O32</f>
        <v>64337449688.639999</v>
      </c>
      <c r="P26" s="156">
        <f t="shared" ref="P26:U26" si="37">P27+P32</f>
        <v>0</v>
      </c>
      <c r="Q26" s="156">
        <f t="shared" si="37"/>
        <v>0</v>
      </c>
      <c r="R26" s="156">
        <f t="shared" si="7"/>
        <v>64337449688.639999</v>
      </c>
      <c r="S26" s="156">
        <f t="shared" si="37"/>
        <v>15388627960</v>
      </c>
      <c r="T26" s="156">
        <f t="shared" si="37"/>
        <v>4193154107</v>
      </c>
      <c r="U26" s="156">
        <f t="shared" si="37"/>
        <v>19581782067</v>
      </c>
      <c r="V26" s="156">
        <f t="shared" si="20"/>
        <v>44755667621.639999</v>
      </c>
      <c r="W26" s="157">
        <f t="shared" si="8"/>
        <v>0.69563944231912045</v>
      </c>
      <c r="X26" s="86"/>
      <c r="Z26" s="86"/>
      <c r="AA26" s="86"/>
    </row>
    <row r="27" spans="1:27" s="24" customFormat="1" x14ac:dyDescent="0.25">
      <c r="A27" s="88" t="s">
        <v>888</v>
      </c>
      <c r="B27" s="88" t="s">
        <v>889</v>
      </c>
      <c r="C27" s="133">
        <f>SUM(C28:C31)</f>
        <v>54553014382</v>
      </c>
      <c r="D27" s="133">
        <f t="shared" ref="D27:E27" si="38">SUM(D28:D31)</f>
        <v>0</v>
      </c>
      <c r="E27" s="133">
        <f t="shared" si="38"/>
        <v>0</v>
      </c>
      <c r="F27" s="133">
        <f t="shared" si="3"/>
        <v>54553014382</v>
      </c>
      <c r="G27" s="133">
        <f t="shared" ref="G27:I27" si="39">SUM(G28:G31)</f>
        <v>16641435913</v>
      </c>
      <c r="H27" s="133">
        <f t="shared" si="39"/>
        <v>3199889505</v>
      </c>
      <c r="I27" s="133">
        <f t="shared" si="39"/>
        <v>16641435913</v>
      </c>
      <c r="J27" s="133">
        <f t="shared" si="19"/>
        <v>37911578469</v>
      </c>
      <c r="K27" s="89">
        <f t="shared" si="5"/>
        <v>0.69494928737630102</v>
      </c>
      <c r="L27" s="74"/>
      <c r="M27" s="88" t="s">
        <v>888</v>
      </c>
      <c r="N27" s="88" t="s">
        <v>889</v>
      </c>
      <c r="O27" s="133">
        <f>SUM(O28:O31)</f>
        <v>54553014382</v>
      </c>
      <c r="P27" s="133">
        <f t="shared" ref="P27:U27" si="40">SUM(P28:P31)</f>
        <v>0</v>
      </c>
      <c r="Q27" s="133">
        <f t="shared" si="40"/>
        <v>0</v>
      </c>
      <c r="R27" s="133">
        <f t="shared" si="7"/>
        <v>54553014382</v>
      </c>
      <c r="S27" s="133">
        <f t="shared" si="40"/>
        <v>13441546408</v>
      </c>
      <c r="T27" s="133">
        <f t="shared" si="40"/>
        <v>3199889505</v>
      </c>
      <c r="U27" s="133">
        <f t="shared" si="40"/>
        <v>16641435913</v>
      </c>
      <c r="V27" s="133">
        <f t="shared" si="20"/>
        <v>37911578469</v>
      </c>
      <c r="W27" s="89">
        <f t="shared" si="8"/>
        <v>0.69494928737630102</v>
      </c>
      <c r="X27" s="86"/>
      <c r="Z27" s="86"/>
      <c r="AA27" s="86"/>
    </row>
    <row r="28" spans="1:27" s="24" customFormat="1" x14ac:dyDescent="0.25">
      <c r="A28" s="96" t="s">
        <v>890</v>
      </c>
      <c r="B28" s="96" t="s">
        <v>891</v>
      </c>
      <c r="C28" s="136">
        <v>850063420</v>
      </c>
      <c r="D28" s="136"/>
      <c r="E28" s="136"/>
      <c r="F28" s="138">
        <f t="shared" si="3"/>
        <v>850063420</v>
      </c>
      <c r="G28" s="136">
        <v>943840000</v>
      </c>
      <c r="H28" s="136"/>
      <c r="I28" s="136">
        <v>943840000</v>
      </c>
      <c r="J28" s="137">
        <f t="shared" si="19"/>
        <v>-93776580</v>
      </c>
      <c r="K28" s="100">
        <f t="shared" si="5"/>
        <v>-0.1103171572775123</v>
      </c>
      <c r="L28" s="74"/>
      <c r="M28" s="96" t="s">
        <v>890</v>
      </c>
      <c r="N28" s="96" t="s">
        <v>891</v>
      </c>
      <c r="O28" s="136">
        <v>850063420</v>
      </c>
      <c r="P28" s="136"/>
      <c r="Q28" s="136"/>
      <c r="R28" s="138">
        <f t="shared" si="7"/>
        <v>850063420</v>
      </c>
      <c r="S28" s="136">
        <v>943840000</v>
      </c>
      <c r="T28" s="136"/>
      <c r="U28" s="136">
        <v>943840000</v>
      </c>
      <c r="V28" s="137">
        <f t="shared" si="20"/>
        <v>-93776580</v>
      </c>
      <c r="W28" s="100">
        <f t="shared" si="8"/>
        <v>-0.1103171572775123</v>
      </c>
      <c r="X28" s="86"/>
      <c r="Z28" s="86"/>
      <c r="AA28" s="86"/>
    </row>
    <row r="29" spans="1:27" s="24" customFormat="1" x14ac:dyDescent="0.25">
      <c r="A29" s="98" t="s">
        <v>892</v>
      </c>
      <c r="B29" s="98" t="s">
        <v>893</v>
      </c>
      <c r="C29" s="135">
        <v>1368360525</v>
      </c>
      <c r="D29" s="136"/>
      <c r="E29" s="138"/>
      <c r="F29" s="138">
        <f t="shared" si="3"/>
        <v>1368360525</v>
      </c>
      <c r="G29" s="138">
        <v>892661434</v>
      </c>
      <c r="H29" s="136">
        <v>307467000</v>
      </c>
      <c r="I29" s="138">
        <f>585194434+H29</f>
        <v>892661434</v>
      </c>
      <c r="J29" s="137">
        <f t="shared" si="19"/>
        <v>475699091</v>
      </c>
      <c r="K29" s="102">
        <f t="shared" si="5"/>
        <v>0.34764163559892231</v>
      </c>
      <c r="L29" s="74"/>
      <c r="M29" s="98" t="s">
        <v>892</v>
      </c>
      <c r="N29" s="98" t="s">
        <v>893</v>
      </c>
      <c r="O29" s="135">
        <v>1368360525</v>
      </c>
      <c r="P29" s="136"/>
      <c r="Q29" s="138"/>
      <c r="R29" s="138">
        <f t="shared" si="7"/>
        <v>1368360525</v>
      </c>
      <c r="S29" s="138">
        <v>585194434</v>
      </c>
      <c r="T29" s="136">
        <v>307467000</v>
      </c>
      <c r="U29" s="138">
        <f>585194434+T29</f>
        <v>892661434</v>
      </c>
      <c r="V29" s="137">
        <f t="shared" si="20"/>
        <v>475699091</v>
      </c>
      <c r="W29" s="102">
        <f t="shared" si="8"/>
        <v>0.34764163559892231</v>
      </c>
      <c r="X29" s="86"/>
      <c r="Z29" s="86"/>
      <c r="AA29" s="86"/>
    </row>
    <row r="30" spans="1:27" s="24" customFormat="1" x14ac:dyDescent="0.25">
      <c r="A30" s="96" t="s">
        <v>894</v>
      </c>
      <c r="B30" s="98" t="s">
        <v>895</v>
      </c>
      <c r="C30" s="135">
        <v>50420586677</v>
      </c>
      <c r="D30" s="136"/>
      <c r="E30" s="138"/>
      <c r="F30" s="138">
        <f t="shared" si="3"/>
        <v>50420586677</v>
      </c>
      <c r="G30" s="138">
        <v>14399115038</v>
      </c>
      <c r="H30" s="136">
        <v>2837882071</v>
      </c>
      <c r="I30" s="138">
        <f>11561232967+H30</f>
        <v>14399115038</v>
      </c>
      <c r="J30" s="137">
        <f t="shared" si="19"/>
        <v>36021471639</v>
      </c>
      <c r="K30" s="102">
        <f t="shared" si="5"/>
        <v>0.71441992275412491</v>
      </c>
      <c r="L30" s="74"/>
      <c r="M30" s="96" t="s">
        <v>894</v>
      </c>
      <c r="N30" s="98" t="s">
        <v>895</v>
      </c>
      <c r="O30" s="135">
        <v>50420586677</v>
      </c>
      <c r="P30" s="136"/>
      <c r="Q30" s="138"/>
      <c r="R30" s="138">
        <f t="shared" si="7"/>
        <v>50420586677</v>
      </c>
      <c r="S30" s="138">
        <v>11561232967</v>
      </c>
      <c r="T30" s="136">
        <v>2837882071</v>
      </c>
      <c r="U30" s="138">
        <f>11561232967+T30</f>
        <v>14399115038</v>
      </c>
      <c r="V30" s="137">
        <f t="shared" si="20"/>
        <v>36021471639</v>
      </c>
      <c r="W30" s="102">
        <f t="shared" si="8"/>
        <v>0.71441992275412491</v>
      </c>
      <c r="X30" s="86"/>
      <c r="Z30" s="86"/>
      <c r="AA30" s="86"/>
    </row>
    <row r="31" spans="1:27" s="24" customFormat="1" x14ac:dyDescent="0.25">
      <c r="A31" s="96" t="s">
        <v>896</v>
      </c>
      <c r="B31" s="98" t="s">
        <v>897</v>
      </c>
      <c r="C31" s="135">
        <v>1914003760</v>
      </c>
      <c r="D31" s="136"/>
      <c r="E31" s="138"/>
      <c r="F31" s="138">
        <f t="shared" si="3"/>
        <v>1914003760</v>
      </c>
      <c r="G31" s="138">
        <v>405819441</v>
      </c>
      <c r="H31" s="136">
        <v>54540434</v>
      </c>
      <c r="I31" s="138">
        <f>351279007+H31</f>
        <v>405819441</v>
      </c>
      <c r="J31" s="137">
        <f t="shared" si="19"/>
        <v>1508184319</v>
      </c>
      <c r="K31" s="102">
        <f t="shared" si="5"/>
        <v>0.78797354034456024</v>
      </c>
      <c r="L31" s="74"/>
      <c r="M31" s="96" t="s">
        <v>896</v>
      </c>
      <c r="N31" s="98" t="s">
        <v>897</v>
      </c>
      <c r="O31" s="135">
        <v>1914003760</v>
      </c>
      <c r="P31" s="136"/>
      <c r="Q31" s="138"/>
      <c r="R31" s="138">
        <f t="shared" si="7"/>
        <v>1914003760</v>
      </c>
      <c r="S31" s="138">
        <v>351279007</v>
      </c>
      <c r="T31" s="136">
        <v>54540434</v>
      </c>
      <c r="U31" s="138">
        <f>351279007+T31</f>
        <v>405819441</v>
      </c>
      <c r="V31" s="137">
        <f t="shared" si="20"/>
        <v>1508184319</v>
      </c>
      <c r="W31" s="102">
        <f t="shared" si="8"/>
        <v>0.78797354034456024</v>
      </c>
      <c r="X31" s="86"/>
      <c r="Z31" s="86"/>
      <c r="AA31" s="86"/>
    </row>
    <row r="32" spans="1:27" s="24" customFormat="1" x14ac:dyDescent="0.25">
      <c r="A32" s="88" t="s">
        <v>898</v>
      </c>
      <c r="B32" s="88" t="s">
        <v>899</v>
      </c>
      <c r="C32" s="133">
        <f>SUM(C33:C36)</f>
        <v>9784435306.6399994</v>
      </c>
      <c r="D32" s="133">
        <f t="shared" ref="D32:E32" si="41">SUM(D33:D36)</f>
        <v>0</v>
      </c>
      <c r="E32" s="133">
        <f t="shared" si="41"/>
        <v>0</v>
      </c>
      <c r="F32" s="133">
        <f t="shared" si="3"/>
        <v>9784435306.6399994</v>
      </c>
      <c r="G32" s="133">
        <f t="shared" ref="G32:I32" si="42">SUM(G33:G36)</f>
        <v>2940346154</v>
      </c>
      <c r="H32" s="133">
        <f t="shared" si="42"/>
        <v>993264602</v>
      </c>
      <c r="I32" s="133">
        <f t="shared" si="42"/>
        <v>2940346154</v>
      </c>
      <c r="J32" s="133">
        <f t="shared" si="19"/>
        <v>6844089152.6399994</v>
      </c>
      <c r="K32" s="89">
        <f t="shared" si="5"/>
        <v>0.69948739381979497</v>
      </c>
      <c r="L32" s="74"/>
      <c r="M32" s="88" t="s">
        <v>898</v>
      </c>
      <c r="N32" s="88" t="s">
        <v>899</v>
      </c>
      <c r="O32" s="133">
        <f>SUM(O33:O36)</f>
        <v>9784435306.6399994</v>
      </c>
      <c r="P32" s="133">
        <f t="shared" ref="P32:U32" si="43">SUM(P33:P36)</f>
        <v>0</v>
      </c>
      <c r="Q32" s="133">
        <f t="shared" si="43"/>
        <v>0</v>
      </c>
      <c r="R32" s="133">
        <f t="shared" si="7"/>
        <v>9784435306.6399994</v>
      </c>
      <c r="S32" s="133">
        <f t="shared" si="43"/>
        <v>1947081552</v>
      </c>
      <c r="T32" s="133">
        <f t="shared" si="43"/>
        <v>993264602</v>
      </c>
      <c r="U32" s="133">
        <f t="shared" si="43"/>
        <v>2940346154</v>
      </c>
      <c r="V32" s="133">
        <f t="shared" si="20"/>
        <v>6844089152.6399994</v>
      </c>
      <c r="W32" s="89">
        <f t="shared" si="8"/>
        <v>0.69948739381979497</v>
      </c>
      <c r="X32" s="86"/>
      <c r="Z32" s="86"/>
      <c r="AA32" s="86"/>
    </row>
    <row r="33" spans="1:27" s="24" customFormat="1" x14ac:dyDescent="0.25">
      <c r="A33" s="98" t="s">
        <v>900</v>
      </c>
      <c r="B33" s="98" t="s">
        <v>891</v>
      </c>
      <c r="C33" s="135">
        <v>237627609</v>
      </c>
      <c r="D33" s="136"/>
      <c r="E33" s="138"/>
      <c r="F33" s="138">
        <f t="shared" si="3"/>
        <v>237627609</v>
      </c>
      <c r="G33" s="138">
        <v>55390000</v>
      </c>
      <c r="H33" s="136">
        <v>8768000</v>
      </c>
      <c r="I33" s="136">
        <f>46622000+H33</f>
        <v>55390000</v>
      </c>
      <c r="J33" s="137">
        <f t="shared" si="19"/>
        <v>182237609</v>
      </c>
      <c r="K33" s="102">
        <f t="shared" si="5"/>
        <v>0.76690418999250209</v>
      </c>
      <c r="L33" s="74"/>
      <c r="M33" s="98" t="s">
        <v>900</v>
      </c>
      <c r="N33" s="98" t="s">
        <v>891</v>
      </c>
      <c r="O33" s="135">
        <v>237627609</v>
      </c>
      <c r="P33" s="136"/>
      <c r="Q33" s="138"/>
      <c r="R33" s="138">
        <f t="shared" si="7"/>
        <v>237627609</v>
      </c>
      <c r="S33" s="138">
        <v>46622000</v>
      </c>
      <c r="T33" s="136">
        <v>8768000</v>
      </c>
      <c r="U33" s="136">
        <f>46622000+T33</f>
        <v>55390000</v>
      </c>
      <c r="V33" s="137">
        <f t="shared" si="20"/>
        <v>182237609</v>
      </c>
      <c r="W33" s="102">
        <f t="shared" si="8"/>
        <v>0.76690418999250209</v>
      </c>
      <c r="X33" s="86"/>
      <c r="Z33" s="86"/>
      <c r="AA33" s="86"/>
    </row>
    <row r="34" spans="1:27" s="24" customFormat="1" x14ac:dyDescent="0.25">
      <c r="A34" s="98" t="s">
        <v>901</v>
      </c>
      <c r="B34" s="98" t="s">
        <v>893</v>
      </c>
      <c r="C34" s="135">
        <v>370740480</v>
      </c>
      <c r="D34" s="136"/>
      <c r="E34" s="138"/>
      <c r="F34" s="138">
        <f t="shared" si="3"/>
        <v>370740480</v>
      </c>
      <c r="G34" s="138">
        <v>2458000</v>
      </c>
      <c r="H34" s="136">
        <v>629000</v>
      </c>
      <c r="I34" s="138">
        <f>1829000+H34</f>
        <v>2458000</v>
      </c>
      <c r="J34" s="137">
        <f t="shared" si="19"/>
        <v>368282480</v>
      </c>
      <c r="K34" s="102">
        <f t="shared" si="5"/>
        <v>0.99337002530719065</v>
      </c>
      <c r="L34" s="74"/>
      <c r="M34" s="98" t="s">
        <v>901</v>
      </c>
      <c r="N34" s="98" t="s">
        <v>893</v>
      </c>
      <c r="O34" s="135">
        <v>370740480</v>
      </c>
      <c r="P34" s="136"/>
      <c r="Q34" s="138"/>
      <c r="R34" s="138">
        <f t="shared" si="7"/>
        <v>370740480</v>
      </c>
      <c r="S34" s="138">
        <v>1829000</v>
      </c>
      <c r="T34" s="136">
        <v>629000</v>
      </c>
      <c r="U34" s="138">
        <f>1829000+T34</f>
        <v>2458000</v>
      </c>
      <c r="V34" s="137">
        <f t="shared" si="20"/>
        <v>368282480</v>
      </c>
      <c r="W34" s="102">
        <f t="shared" si="8"/>
        <v>0.99337002530719065</v>
      </c>
      <c r="X34" s="86"/>
      <c r="Z34" s="86"/>
      <c r="AA34" s="86"/>
    </row>
    <row r="35" spans="1:27" s="24" customFormat="1" x14ac:dyDescent="0.25">
      <c r="A35" s="96" t="s">
        <v>902</v>
      </c>
      <c r="B35" s="98" t="s">
        <v>895</v>
      </c>
      <c r="C35" s="135">
        <v>9073767217.6399994</v>
      </c>
      <c r="D35" s="136"/>
      <c r="E35" s="138"/>
      <c r="F35" s="138">
        <f t="shared" si="3"/>
        <v>9073767217.6399994</v>
      </c>
      <c r="G35" s="138">
        <v>2877329154</v>
      </c>
      <c r="H35" s="136">
        <v>983867602</v>
      </c>
      <c r="I35" s="138">
        <f>1893461552+H35</f>
        <v>2877329154</v>
      </c>
      <c r="J35" s="137">
        <f t="shared" si="19"/>
        <v>6196438063.6399994</v>
      </c>
      <c r="K35" s="102">
        <f t="shared" si="5"/>
        <v>0.68289585957128329</v>
      </c>
      <c r="L35" s="74"/>
      <c r="M35" s="96" t="s">
        <v>902</v>
      </c>
      <c r="N35" s="98" t="s">
        <v>895</v>
      </c>
      <c r="O35" s="135">
        <v>9073767217.6399994</v>
      </c>
      <c r="P35" s="136"/>
      <c r="Q35" s="138"/>
      <c r="R35" s="138">
        <f t="shared" si="7"/>
        <v>9073767217.6399994</v>
      </c>
      <c r="S35" s="138">
        <v>1893461552</v>
      </c>
      <c r="T35" s="136">
        <v>983867602</v>
      </c>
      <c r="U35" s="138">
        <f>1893461552+T35</f>
        <v>2877329154</v>
      </c>
      <c r="V35" s="137">
        <f t="shared" si="20"/>
        <v>6196438063.6399994</v>
      </c>
      <c r="W35" s="102">
        <f t="shared" si="8"/>
        <v>0.68289585957128329</v>
      </c>
      <c r="X35" s="86"/>
      <c r="Z35" s="86"/>
      <c r="AA35" s="86"/>
    </row>
    <row r="36" spans="1:27" s="24" customFormat="1" x14ac:dyDescent="0.25">
      <c r="A36" s="96" t="s">
        <v>903</v>
      </c>
      <c r="B36" s="98" t="s">
        <v>904</v>
      </c>
      <c r="C36" s="135">
        <v>102300000</v>
      </c>
      <c r="D36" s="139"/>
      <c r="E36" s="139"/>
      <c r="F36" s="138">
        <f t="shared" si="3"/>
        <v>102300000</v>
      </c>
      <c r="G36" s="138">
        <v>5169000</v>
      </c>
      <c r="H36" s="136"/>
      <c r="I36" s="138">
        <f>5169000+H36</f>
        <v>5169000</v>
      </c>
      <c r="J36" s="137">
        <f t="shared" si="19"/>
        <v>97131000</v>
      </c>
      <c r="K36" s="103">
        <f t="shared" si="5"/>
        <v>0.94947214076246333</v>
      </c>
      <c r="L36" s="74"/>
      <c r="M36" s="96" t="s">
        <v>903</v>
      </c>
      <c r="N36" s="98" t="s">
        <v>904</v>
      </c>
      <c r="O36" s="135">
        <v>102300000</v>
      </c>
      <c r="P36" s="139"/>
      <c r="Q36" s="139"/>
      <c r="R36" s="138">
        <f t="shared" si="7"/>
        <v>102300000</v>
      </c>
      <c r="S36" s="138">
        <v>5169000</v>
      </c>
      <c r="T36" s="136"/>
      <c r="U36" s="138">
        <f>5169000+T36</f>
        <v>5169000</v>
      </c>
      <c r="V36" s="137">
        <f t="shared" si="20"/>
        <v>97131000</v>
      </c>
      <c r="W36" s="103">
        <f t="shared" si="8"/>
        <v>0.94947214076246333</v>
      </c>
      <c r="X36" s="86"/>
      <c r="Z36" s="86"/>
      <c r="AA36" s="86"/>
    </row>
    <row r="37" spans="1:27" s="24" customFormat="1" x14ac:dyDescent="0.25">
      <c r="A37" s="154">
        <v>1023</v>
      </c>
      <c r="B37" s="155" t="s">
        <v>905</v>
      </c>
      <c r="C37" s="156">
        <f>C38</f>
        <v>0</v>
      </c>
      <c r="D37" s="156">
        <f t="shared" ref="D37:E40" si="44">D38</f>
        <v>0</v>
      </c>
      <c r="E37" s="156">
        <f t="shared" si="44"/>
        <v>0</v>
      </c>
      <c r="F37" s="156">
        <f t="shared" si="3"/>
        <v>0</v>
      </c>
      <c r="G37" s="156">
        <f t="shared" ref="G37:I40" si="45">G38</f>
        <v>0</v>
      </c>
      <c r="H37" s="156">
        <f t="shared" si="45"/>
        <v>0</v>
      </c>
      <c r="I37" s="156">
        <f t="shared" si="45"/>
        <v>0</v>
      </c>
      <c r="J37" s="156">
        <f t="shared" si="19"/>
        <v>0</v>
      </c>
      <c r="K37" s="157" t="e">
        <f t="shared" si="5"/>
        <v>#DIV/0!</v>
      </c>
      <c r="L37" s="74"/>
      <c r="M37" s="154">
        <v>1023</v>
      </c>
      <c r="N37" s="155" t="s">
        <v>905</v>
      </c>
      <c r="O37" s="156">
        <f>O38</f>
        <v>0</v>
      </c>
      <c r="P37" s="156">
        <f t="shared" ref="P37:U40" si="46">P38</f>
        <v>0</v>
      </c>
      <c r="Q37" s="156">
        <f t="shared" si="46"/>
        <v>0</v>
      </c>
      <c r="R37" s="156">
        <f t="shared" si="7"/>
        <v>0</v>
      </c>
      <c r="S37" s="156">
        <f t="shared" si="46"/>
        <v>0</v>
      </c>
      <c r="T37" s="156">
        <f t="shared" si="46"/>
        <v>0</v>
      </c>
      <c r="U37" s="156">
        <f t="shared" si="46"/>
        <v>0</v>
      </c>
      <c r="V37" s="156">
        <f t="shared" si="20"/>
        <v>0</v>
      </c>
      <c r="W37" s="157" t="e">
        <f t="shared" si="8"/>
        <v>#DIV/0!</v>
      </c>
      <c r="X37" s="86"/>
      <c r="Z37" s="86"/>
      <c r="AA37" s="86"/>
    </row>
    <row r="38" spans="1:27" s="109" customFormat="1" x14ac:dyDescent="0.25">
      <c r="A38" s="154">
        <v>102301</v>
      </c>
      <c r="B38" s="154" t="s">
        <v>906</v>
      </c>
      <c r="C38" s="158">
        <f>C39</f>
        <v>0</v>
      </c>
      <c r="D38" s="158">
        <f t="shared" si="44"/>
        <v>0</v>
      </c>
      <c r="E38" s="158">
        <f t="shared" si="44"/>
        <v>0</v>
      </c>
      <c r="F38" s="158">
        <f t="shared" si="3"/>
        <v>0</v>
      </c>
      <c r="G38" s="158">
        <f t="shared" si="45"/>
        <v>0</v>
      </c>
      <c r="H38" s="158">
        <f t="shared" si="45"/>
        <v>0</v>
      </c>
      <c r="I38" s="158">
        <f t="shared" si="45"/>
        <v>0</v>
      </c>
      <c r="J38" s="158">
        <f t="shared" si="19"/>
        <v>0</v>
      </c>
      <c r="K38" s="159" t="e">
        <f t="shared" si="5"/>
        <v>#DIV/0!</v>
      </c>
      <c r="L38" s="107"/>
      <c r="M38" s="154">
        <v>102301</v>
      </c>
      <c r="N38" s="154" t="s">
        <v>906</v>
      </c>
      <c r="O38" s="158">
        <f>O39</f>
        <v>0</v>
      </c>
      <c r="P38" s="158">
        <f t="shared" si="46"/>
        <v>0</v>
      </c>
      <c r="Q38" s="158">
        <f t="shared" si="46"/>
        <v>0</v>
      </c>
      <c r="R38" s="158">
        <f t="shared" si="7"/>
        <v>0</v>
      </c>
      <c r="S38" s="158">
        <f t="shared" si="46"/>
        <v>0</v>
      </c>
      <c r="T38" s="158">
        <f t="shared" si="46"/>
        <v>0</v>
      </c>
      <c r="U38" s="158">
        <f t="shared" si="46"/>
        <v>0</v>
      </c>
      <c r="V38" s="158">
        <f t="shared" si="20"/>
        <v>0</v>
      </c>
      <c r="W38" s="159" t="e">
        <f t="shared" si="8"/>
        <v>#DIV/0!</v>
      </c>
      <c r="X38" s="108"/>
      <c r="Z38" s="86"/>
      <c r="AA38" s="86"/>
    </row>
    <row r="39" spans="1:27" s="109" customFormat="1" x14ac:dyDescent="0.25">
      <c r="A39" s="154">
        <v>10230103</v>
      </c>
      <c r="B39" s="154" t="s">
        <v>907</v>
      </c>
      <c r="C39" s="158">
        <f>C40</f>
        <v>0</v>
      </c>
      <c r="D39" s="158">
        <f t="shared" si="44"/>
        <v>0</v>
      </c>
      <c r="E39" s="158">
        <f t="shared" si="44"/>
        <v>0</v>
      </c>
      <c r="F39" s="158">
        <f t="shared" si="3"/>
        <v>0</v>
      </c>
      <c r="G39" s="158">
        <f t="shared" si="45"/>
        <v>0</v>
      </c>
      <c r="H39" s="158">
        <f t="shared" si="45"/>
        <v>0</v>
      </c>
      <c r="I39" s="158">
        <f t="shared" si="45"/>
        <v>0</v>
      </c>
      <c r="J39" s="158">
        <f t="shared" si="19"/>
        <v>0</v>
      </c>
      <c r="K39" s="159" t="e">
        <f t="shared" si="5"/>
        <v>#DIV/0!</v>
      </c>
      <c r="L39" s="107"/>
      <c r="M39" s="154">
        <v>10230103</v>
      </c>
      <c r="N39" s="154" t="s">
        <v>907</v>
      </c>
      <c r="O39" s="158">
        <f>O40</f>
        <v>0</v>
      </c>
      <c r="P39" s="158">
        <f t="shared" si="46"/>
        <v>0</v>
      </c>
      <c r="Q39" s="158">
        <f t="shared" si="46"/>
        <v>0</v>
      </c>
      <c r="R39" s="158">
        <f t="shared" si="7"/>
        <v>0</v>
      </c>
      <c r="S39" s="158">
        <f t="shared" si="46"/>
        <v>0</v>
      </c>
      <c r="T39" s="158">
        <f t="shared" si="46"/>
        <v>0</v>
      </c>
      <c r="U39" s="158">
        <f t="shared" si="46"/>
        <v>0</v>
      </c>
      <c r="V39" s="158">
        <f t="shared" si="20"/>
        <v>0</v>
      </c>
      <c r="W39" s="159" t="e">
        <f t="shared" si="8"/>
        <v>#DIV/0!</v>
      </c>
      <c r="X39" s="108"/>
      <c r="Z39" s="86"/>
      <c r="AA39" s="86"/>
    </row>
    <row r="40" spans="1:27" s="109" customFormat="1" x14ac:dyDescent="0.25">
      <c r="A40" s="154">
        <v>102301031</v>
      </c>
      <c r="B40" s="154" t="s">
        <v>907</v>
      </c>
      <c r="C40" s="158">
        <f>C41</f>
        <v>0</v>
      </c>
      <c r="D40" s="158">
        <f t="shared" si="44"/>
        <v>0</v>
      </c>
      <c r="E40" s="158">
        <f t="shared" si="44"/>
        <v>0</v>
      </c>
      <c r="F40" s="158">
        <f t="shared" si="3"/>
        <v>0</v>
      </c>
      <c r="G40" s="158">
        <f t="shared" si="45"/>
        <v>0</v>
      </c>
      <c r="H40" s="158">
        <f t="shared" si="45"/>
        <v>0</v>
      </c>
      <c r="I40" s="158">
        <f t="shared" si="45"/>
        <v>0</v>
      </c>
      <c r="J40" s="158">
        <f t="shared" si="19"/>
        <v>0</v>
      </c>
      <c r="K40" s="159" t="e">
        <f t="shared" si="5"/>
        <v>#DIV/0!</v>
      </c>
      <c r="L40" s="107"/>
      <c r="M40" s="154">
        <v>102301031</v>
      </c>
      <c r="N40" s="154" t="s">
        <v>907</v>
      </c>
      <c r="O40" s="158">
        <f>O41</f>
        <v>0</v>
      </c>
      <c r="P40" s="158">
        <f t="shared" si="46"/>
        <v>0</v>
      </c>
      <c r="Q40" s="158">
        <f t="shared" si="46"/>
        <v>0</v>
      </c>
      <c r="R40" s="158">
        <f t="shared" si="7"/>
        <v>0</v>
      </c>
      <c r="S40" s="158">
        <f t="shared" si="46"/>
        <v>0</v>
      </c>
      <c r="T40" s="158">
        <f t="shared" si="46"/>
        <v>0</v>
      </c>
      <c r="U40" s="158">
        <f t="shared" si="46"/>
        <v>0</v>
      </c>
      <c r="V40" s="158">
        <f t="shared" si="20"/>
        <v>0</v>
      </c>
      <c r="W40" s="159" t="e">
        <f t="shared" si="8"/>
        <v>#DIV/0!</v>
      </c>
      <c r="X40" s="108"/>
      <c r="Z40" s="86"/>
      <c r="AA40" s="86"/>
    </row>
    <row r="41" spans="1:27" s="24" customFormat="1" x14ac:dyDescent="0.25">
      <c r="A41" s="110">
        <v>10230103101</v>
      </c>
      <c r="B41" s="98" t="s">
        <v>907</v>
      </c>
      <c r="C41" s="135"/>
      <c r="D41" s="139"/>
      <c r="E41" s="139"/>
      <c r="F41" s="138">
        <f t="shared" si="3"/>
        <v>0</v>
      </c>
      <c r="G41" s="138"/>
      <c r="H41" s="136"/>
      <c r="I41" s="138"/>
      <c r="J41" s="137">
        <f t="shared" si="19"/>
        <v>0</v>
      </c>
      <c r="K41" s="104" t="e">
        <f t="shared" si="5"/>
        <v>#DIV/0!</v>
      </c>
      <c r="L41" s="74"/>
      <c r="M41" s="110">
        <v>10230103101</v>
      </c>
      <c r="N41" s="98" t="s">
        <v>907</v>
      </c>
      <c r="O41" s="135"/>
      <c r="P41" s="139"/>
      <c r="Q41" s="139"/>
      <c r="R41" s="138">
        <f t="shared" si="7"/>
        <v>0</v>
      </c>
      <c r="S41" s="138"/>
      <c r="T41" s="136"/>
      <c r="U41" s="138"/>
      <c r="V41" s="137">
        <f t="shared" si="20"/>
        <v>0</v>
      </c>
      <c r="W41" s="104" t="e">
        <f t="shared" si="8"/>
        <v>#DIV/0!</v>
      </c>
      <c r="X41" s="86"/>
      <c r="Z41" s="86"/>
      <c r="AA41" s="86"/>
    </row>
    <row r="42" spans="1:27" s="24" customFormat="1" x14ac:dyDescent="0.25">
      <c r="A42" s="155" t="s">
        <v>908</v>
      </c>
      <c r="B42" s="155" t="s">
        <v>909</v>
      </c>
      <c r="C42" s="156">
        <f>C43+C67</f>
        <v>7937455677.8999996</v>
      </c>
      <c r="D42" s="156">
        <f t="shared" ref="D42:J42" si="47">D43+D67</f>
        <v>0</v>
      </c>
      <c r="E42" s="156">
        <f t="shared" si="47"/>
        <v>0</v>
      </c>
      <c r="F42" s="156">
        <f t="shared" si="47"/>
        <v>7937455677.8999996</v>
      </c>
      <c r="G42" s="156">
        <f t="shared" si="47"/>
        <v>3268470235</v>
      </c>
      <c r="H42" s="156">
        <f t="shared" si="47"/>
        <v>725184943</v>
      </c>
      <c r="I42" s="156">
        <f t="shared" si="47"/>
        <v>3268470235</v>
      </c>
      <c r="J42" s="156">
        <f t="shared" si="47"/>
        <v>4668985442.8999996</v>
      </c>
      <c r="K42" s="157">
        <f t="shared" si="5"/>
        <v>0.58822192304011278</v>
      </c>
      <c r="L42" s="74"/>
      <c r="M42" s="155" t="s">
        <v>908</v>
      </c>
      <c r="N42" s="155" t="s">
        <v>909</v>
      </c>
      <c r="O42" s="156">
        <f>O43+O67</f>
        <v>7937455677.8999996</v>
      </c>
      <c r="P42" s="156">
        <f t="shared" ref="P42:S42" si="48">P43+P67</f>
        <v>0</v>
      </c>
      <c r="Q42" s="156">
        <f t="shared" si="48"/>
        <v>0</v>
      </c>
      <c r="R42" s="156">
        <f t="shared" si="48"/>
        <v>7937455677.8999996</v>
      </c>
      <c r="S42" s="156">
        <f t="shared" si="48"/>
        <v>2542975892</v>
      </c>
      <c r="T42" s="156">
        <f>T43+T67</f>
        <v>724956943</v>
      </c>
      <c r="U42" s="156">
        <f>U43+U67</f>
        <v>3267932835</v>
      </c>
      <c r="V42" s="156">
        <f t="shared" si="20"/>
        <v>4669522842.8999996</v>
      </c>
      <c r="W42" s="157">
        <f t="shared" si="8"/>
        <v>0.58828962735517387</v>
      </c>
      <c r="X42" s="86"/>
      <c r="Z42" s="86"/>
      <c r="AA42" s="86"/>
    </row>
    <row r="43" spans="1:27" s="24" customFormat="1" x14ac:dyDescent="0.25">
      <c r="A43" s="155" t="s">
        <v>910</v>
      </c>
      <c r="B43" s="155" t="s">
        <v>911</v>
      </c>
      <c r="C43" s="156">
        <f>+C44+C59</f>
        <v>0</v>
      </c>
      <c r="D43" s="156">
        <f t="shared" ref="D43:J43" si="49">+D44+D59</f>
        <v>0</v>
      </c>
      <c r="E43" s="156">
        <f t="shared" si="49"/>
        <v>0</v>
      </c>
      <c r="F43" s="156">
        <f t="shared" si="49"/>
        <v>0</v>
      </c>
      <c r="G43" s="156">
        <f t="shared" si="49"/>
        <v>30960400</v>
      </c>
      <c r="H43" s="156">
        <f t="shared" si="49"/>
        <v>21560800</v>
      </c>
      <c r="I43" s="156">
        <f t="shared" si="49"/>
        <v>30960400</v>
      </c>
      <c r="J43" s="156">
        <f t="shared" si="49"/>
        <v>-30960400</v>
      </c>
      <c r="K43" s="157" t="e">
        <f t="shared" si="5"/>
        <v>#DIV/0!</v>
      </c>
      <c r="L43" s="74"/>
      <c r="M43" s="155" t="s">
        <v>910</v>
      </c>
      <c r="N43" s="155" t="s">
        <v>911</v>
      </c>
      <c r="O43" s="156">
        <f>+O44+O59</f>
        <v>0</v>
      </c>
      <c r="P43" s="156">
        <f t="shared" ref="P43:S43" si="50">+P44+P59</f>
        <v>0</v>
      </c>
      <c r="Q43" s="156">
        <f t="shared" si="50"/>
        <v>0</v>
      </c>
      <c r="R43" s="156">
        <f t="shared" si="50"/>
        <v>0</v>
      </c>
      <c r="S43" s="156">
        <f t="shared" si="50"/>
        <v>9399600</v>
      </c>
      <c r="T43" s="156">
        <f>+T44+T59+T50</f>
        <v>21560800</v>
      </c>
      <c r="U43" s="156">
        <f>+U44+U59+U50</f>
        <v>30960400</v>
      </c>
      <c r="V43" s="156">
        <f t="shared" si="20"/>
        <v>-30960400</v>
      </c>
      <c r="W43" s="157" t="e">
        <f t="shared" si="8"/>
        <v>#DIV/0!</v>
      </c>
      <c r="X43" s="86"/>
      <c r="Z43" s="86"/>
      <c r="AA43" s="86"/>
    </row>
    <row r="44" spans="1:27" s="24" customFormat="1" x14ac:dyDescent="0.25">
      <c r="A44" s="155" t="s">
        <v>912</v>
      </c>
      <c r="B44" s="155" t="s">
        <v>448</v>
      </c>
      <c r="C44" s="156">
        <f>+C45+C52+C57+C50</f>
        <v>0</v>
      </c>
      <c r="D44" s="156">
        <f t="shared" ref="D44:J44" si="51">+D45+D52+D57+D50</f>
        <v>0</v>
      </c>
      <c r="E44" s="156">
        <f t="shared" si="51"/>
        <v>0</v>
      </c>
      <c r="F44" s="156">
        <f t="shared" si="51"/>
        <v>0</v>
      </c>
      <c r="G44" s="156">
        <f t="shared" si="51"/>
        <v>29660200</v>
      </c>
      <c r="H44" s="156">
        <f t="shared" si="51"/>
        <v>21180200</v>
      </c>
      <c r="I44" s="156">
        <f t="shared" si="51"/>
        <v>29660200</v>
      </c>
      <c r="J44" s="156">
        <f t="shared" si="51"/>
        <v>-29660200</v>
      </c>
      <c r="K44" s="157" t="e">
        <f t="shared" si="5"/>
        <v>#DIV/0!</v>
      </c>
      <c r="L44" s="74"/>
      <c r="M44" s="155" t="s">
        <v>912</v>
      </c>
      <c r="N44" s="155" t="s">
        <v>448</v>
      </c>
      <c r="O44" s="156">
        <f>+O45+O52+O57</f>
        <v>0</v>
      </c>
      <c r="P44" s="156">
        <f t="shared" ref="P44:U44" si="52">+P45+P52+P57</f>
        <v>0</v>
      </c>
      <c r="Q44" s="156">
        <f t="shared" si="52"/>
        <v>0</v>
      </c>
      <c r="R44" s="156">
        <f t="shared" si="52"/>
        <v>0</v>
      </c>
      <c r="S44" s="156">
        <f t="shared" si="52"/>
        <v>8480000</v>
      </c>
      <c r="T44" s="156">
        <f t="shared" si="52"/>
        <v>11212000</v>
      </c>
      <c r="U44" s="156">
        <f t="shared" si="52"/>
        <v>19692000</v>
      </c>
      <c r="V44" s="156">
        <f t="shared" si="20"/>
        <v>-19692000</v>
      </c>
      <c r="W44" s="157" t="e">
        <f t="shared" si="8"/>
        <v>#DIV/0!</v>
      </c>
      <c r="X44" s="86"/>
      <c r="Z44" s="86"/>
      <c r="AA44" s="86"/>
    </row>
    <row r="45" spans="1:27" s="24" customFormat="1" x14ac:dyDescent="0.25">
      <c r="A45" s="88" t="s">
        <v>913</v>
      </c>
      <c r="B45" s="88" t="s">
        <v>914</v>
      </c>
      <c r="C45" s="133">
        <f>SUM(C46:C49)</f>
        <v>0</v>
      </c>
      <c r="D45" s="133">
        <f t="shared" ref="D45:J45" si="53">SUM(D46:D49)</f>
        <v>0</v>
      </c>
      <c r="E45" s="133">
        <f t="shared" si="53"/>
        <v>0</v>
      </c>
      <c r="F45" s="133">
        <f t="shared" si="53"/>
        <v>0</v>
      </c>
      <c r="G45" s="133">
        <f t="shared" si="53"/>
        <v>19382600</v>
      </c>
      <c r="H45" s="133">
        <f t="shared" si="53"/>
        <v>11212000</v>
      </c>
      <c r="I45" s="133">
        <f t="shared" si="53"/>
        <v>19382600</v>
      </c>
      <c r="J45" s="133">
        <f t="shared" si="53"/>
        <v>-19382600</v>
      </c>
      <c r="K45" s="89" t="e">
        <f t="shared" si="5"/>
        <v>#DIV/0!</v>
      </c>
      <c r="L45" s="74"/>
      <c r="M45" s="88" t="s">
        <v>913</v>
      </c>
      <c r="N45" s="88" t="s">
        <v>914</v>
      </c>
      <c r="O45" s="133">
        <f>SUM(O46:O49)</f>
        <v>0</v>
      </c>
      <c r="P45" s="133">
        <f t="shared" ref="P45:U45" si="54">SUM(P46:P49)</f>
        <v>0</v>
      </c>
      <c r="Q45" s="133">
        <f t="shared" si="54"/>
        <v>0</v>
      </c>
      <c r="R45" s="133">
        <f t="shared" si="54"/>
        <v>0</v>
      </c>
      <c r="S45" s="133">
        <f t="shared" si="54"/>
        <v>8170600</v>
      </c>
      <c r="T45" s="133">
        <f t="shared" si="54"/>
        <v>11212000</v>
      </c>
      <c r="U45" s="133">
        <f t="shared" si="54"/>
        <v>19382600</v>
      </c>
      <c r="V45" s="133">
        <f t="shared" si="20"/>
        <v>-19382600</v>
      </c>
      <c r="W45" s="89" t="e">
        <f t="shared" si="8"/>
        <v>#DIV/0!</v>
      </c>
      <c r="X45" s="86"/>
      <c r="Z45" s="86"/>
      <c r="AA45" s="86"/>
    </row>
    <row r="46" spans="1:27" s="24" customFormat="1" ht="45" x14ac:dyDescent="0.25">
      <c r="A46" s="96" t="s">
        <v>915</v>
      </c>
      <c r="B46" s="111" t="s">
        <v>916</v>
      </c>
      <c r="C46" s="135"/>
      <c r="D46" s="136"/>
      <c r="E46" s="139"/>
      <c r="F46" s="138">
        <f t="shared" si="3"/>
        <v>0</v>
      </c>
      <c r="G46" s="138"/>
      <c r="H46" s="139"/>
      <c r="I46" s="138"/>
      <c r="J46" s="137">
        <f t="shared" si="19"/>
        <v>0</v>
      </c>
      <c r="K46" s="104" t="e">
        <f t="shared" si="5"/>
        <v>#DIV/0!</v>
      </c>
      <c r="L46" s="74"/>
      <c r="M46" s="96" t="s">
        <v>915</v>
      </c>
      <c r="N46" s="111" t="s">
        <v>916</v>
      </c>
      <c r="O46" s="135"/>
      <c r="P46" s="136"/>
      <c r="Q46" s="139"/>
      <c r="R46" s="138">
        <f t="shared" si="7"/>
        <v>0</v>
      </c>
      <c r="S46" s="138"/>
      <c r="T46" s="139"/>
      <c r="U46" s="138"/>
      <c r="V46" s="137">
        <f t="shared" si="20"/>
        <v>0</v>
      </c>
      <c r="W46" s="104" t="e">
        <f t="shared" si="8"/>
        <v>#DIV/0!</v>
      </c>
      <c r="X46" s="86"/>
      <c r="Z46" s="86"/>
      <c r="AA46" s="86"/>
    </row>
    <row r="47" spans="1:27" s="24" customFormat="1" ht="30" x14ac:dyDescent="0.25">
      <c r="A47" s="96" t="s">
        <v>917</v>
      </c>
      <c r="B47" s="111" t="s">
        <v>918</v>
      </c>
      <c r="C47" s="135"/>
      <c r="D47" s="139"/>
      <c r="E47" s="139"/>
      <c r="F47" s="138">
        <f t="shared" si="3"/>
        <v>0</v>
      </c>
      <c r="G47" s="138"/>
      <c r="H47" s="139"/>
      <c r="I47" s="138"/>
      <c r="J47" s="137">
        <f t="shared" si="19"/>
        <v>0</v>
      </c>
      <c r="K47" s="104" t="e">
        <f t="shared" si="5"/>
        <v>#DIV/0!</v>
      </c>
      <c r="L47" s="74"/>
      <c r="M47" s="96" t="s">
        <v>917</v>
      </c>
      <c r="N47" s="111" t="s">
        <v>918</v>
      </c>
      <c r="O47" s="135"/>
      <c r="P47" s="139"/>
      <c r="Q47" s="139"/>
      <c r="R47" s="138">
        <f t="shared" si="7"/>
        <v>0</v>
      </c>
      <c r="S47" s="138"/>
      <c r="T47" s="139"/>
      <c r="U47" s="138"/>
      <c r="V47" s="137">
        <f t="shared" si="20"/>
        <v>0</v>
      </c>
      <c r="W47" s="104" t="e">
        <f t="shared" si="8"/>
        <v>#DIV/0!</v>
      </c>
      <c r="X47" s="86"/>
      <c r="Z47" s="86"/>
      <c r="AA47" s="86"/>
    </row>
    <row r="48" spans="1:27" s="24" customFormat="1" ht="30" x14ac:dyDescent="0.25">
      <c r="A48" s="96" t="s">
        <v>919</v>
      </c>
      <c r="B48" s="111" t="s">
        <v>920</v>
      </c>
      <c r="C48" s="135"/>
      <c r="D48" s="139"/>
      <c r="E48" s="139"/>
      <c r="F48" s="138">
        <f t="shared" si="3"/>
        <v>0</v>
      </c>
      <c r="G48" s="138">
        <v>11212000</v>
      </c>
      <c r="H48" s="139">
        <v>11212000</v>
      </c>
      <c r="I48" s="138">
        <f>H48</f>
        <v>11212000</v>
      </c>
      <c r="J48" s="137">
        <f t="shared" si="19"/>
        <v>-11212000</v>
      </c>
      <c r="K48" s="104" t="e">
        <f t="shared" si="5"/>
        <v>#DIV/0!</v>
      </c>
      <c r="L48" s="74"/>
      <c r="M48" s="96" t="s">
        <v>919</v>
      </c>
      <c r="N48" s="111" t="s">
        <v>920</v>
      </c>
      <c r="O48" s="135"/>
      <c r="P48" s="139"/>
      <c r="Q48" s="139"/>
      <c r="R48" s="138">
        <f t="shared" si="7"/>
        <v>0</v>
      </c>
      <c r="S48" s="138"/>
      <c r="T48" s="139">
        <v>11212000</v>
      </c>
      <c r="U48" s="138">
        <f>T48</f>
        <v>11212000</v>
      </c>
      <c r="V48" s="137">
        <f t="shared" si="20"/>
        <v>-11212000</v>
      </c>
      <c r="W48" s="104" t="e">
        <f t="shared" si="8"/>
        <v>#DIV/0!</v>
      </c>
      <c r="X48" s="86"/>
      <c r="Z48" s="86"/>
      <c r="AA48" s="86"/>
    </row>
    <row r="49" spans="1:27" s="24" customFormat="1" ht="30" x14ac:dyDescent="0.25">
      <c r="A49" s="96" t="s">
        <v>921</v>
      </c>
      <c r="B49" s="111" t="s">
        <v>922</v>
      </c>
      <c r="C49" s="135"/>
      <c r="D49" s="139"/>
      <c r="E49" s="139"/>
      <c r="F49" s="138">
        <f t="shared" si="3"/>
        <v>0</v>
      </c>
      <c r="G49" s="138">
        <v>8170600</v>
      </c>
      <c r="H49" s="139"/>
      <c r="I49" s="138">
        <v>8170600</v>
      </c>
      <c r="J49" s="137">
        <f t="shared" si="19"/>
        <v>-8170600</v>
      </c>
      <c r="K49" s="104" t="e">
        <f t="shared" si="5"/>
        <v>#DIV/0!</v>
      </c>
      <c r="L49" s="74"/>
      <c r="M49" s="96" t="s">
        <v>921</v>
      </c>
      <c r="N49" s="111" t="s">
        <v>922</v>
      </c>
      <c r="O49" s="135"/>
      <c r="P49" s="139"/>
      <c r="Q49" s="139"/>
      <c r="R49" s="138">
        <f t="shared" si="7"/>
        <v>0</v>
      </c>
      <c r="S49" s="138">
        <v>8170600</v>
      </c>
      <c r="T49" s="139"/>
      <c r="U49" s="138">
        <v>8170600</v>
      </c>
      <c r="V49" s="137">
        <f t="shared" si="20"/>
        <v>-8170600</v>
      </c>
      <c r="W49" s="104" t="e">
        <f t="shared" si="8"/>
        <v>#DIV/0!</v>
      </c>
      <c r="X49" s="86"/>
      <c r="Z49" s="86"/>
      <c r="AA49" s="86"/>
    </row>
    <row r="50" spans="1:27" s="24" customFormat="1" x14ac:dyDescent="0.25">
      <c r="A50" s="88" t="s">
        <v>1673</v>
      </c>
      <c r="B50" s="88" t="s">
        <v>450</v>
      </c>
      <c r="C50" s="133">
        <f>SUM(C51:C54)</f>
        <v>0</v>
      </c>
      <c r="D50" s="133">
        <f t="shared" ref="D50:E50" si="55">SUM(D51:D54)</f>
        <v>0</v>
      </c>
      <c r="E50" s="133">
        <f t="shared" si="55"/>
        <v>0</v>
      </c>
      <c r="F50" s="133">
        <f t="shared" si="3"/>
        <v>0</v>
      </c>
      <c r="G50" s="133">
        <f t="shared" ref="G50:I50" si="56">SUM(G51:G54)</f>
        <v>9968200</v>
      </c>
      <c r="H50" s="133">
        <f t="shared" si="56"/>
        <v>9968200</v>
      </c>
      <c r="I50" s="133">
        <f t="shared" si="56"/>
        <v>9968200</v>
      </c>
      <c r="J50" s="133">
        <f t="shared" si="19"/>
        <v>-9968200</v>
      </c>
      <c r="K50" s="89" t="e">
        <f t="shared" si="5"/>
        <v>#DIV/0!</v>
      </c>
      <c r="L50" s="74"/>
      <c r="M50" s="88" t="s">
        <v>1673</v>
      </c>
      <c r="N50" s="88" t="s">
        <v>450</v>
      </c>
      <c r="O50" s="133">
        <f>SUM(O51:O54)</f>
        <v>0</v>
      </c>
      <c r="P50" s="133">
        <f t="shared" ref="P50:U52" si="57">SUM(P51:P54)</f>
        <v>0</v>
      </c>
      <c r="Q50" s="133">
        <f t="shared" si="57"/>
        <v>0</v>
      </c>
      <c r="R50" s="133">
        <f t="shared" si="7"/>
        <v>0</v>
      </c>
      <c r="S50" s="133">
        <f t="shared" si="57"/>
        <v>0</v>
      </c>
      <c r="T50" s="133">
        <f t="shared" si="57"/>
        <v>9968200</v>
      </c>
      <c r="U50" s="133">
        <f t="shared" si="57"/>
        <v>9968200</v>
      </c>
      <c r="V50" s="133">
        <f t="shared" si="20"/>
        <v>-9968200</v>
      </c>
      <c r="W50" s="89" t="e">
        <f t="shared" si="8"/>
        <v>#DIV/0!</v>
      </c>
      <c r="X50" s="86"/>
      <c r="Z50" s="86"/>
      <c r="AA50" s="86"/>
    </row>
    <row r="51" spans="1:27" s="24" customFormat="1" x14ac:dyDescent="0.25">
      <c r="A51" s="110">
        <v>10250108201</v>
      </c>
      <c r="B51" s="111" t="s">
        <v>452</v>
      </c>
      <c r="C51" s="135"/>
      <c r="D51" s="139"/>
      <c r="E51" s="139"/>
      <c r="F51" s="138"/>
      <c r="G51" s="136">
        <v>9968200</v>
      </c>
      <c r="H51" s="136">
        <v>9968200</v>
      </c>
      <c r="I51" s="136">
        <v>9968200</v>
      </c>
      <c r="J51" s="137"/>
      <c r="K51" s="104"/>
      <c r="L51" s="74"/>
      <c r="M51" s="96">
        <v>10250108201</v>
      </c>
      <c r="N51" s="111" t="s">
        <v>452</v>
      </c>
      <c r="O51" s="135"/>
      <c r="P51" s="139"/>
      <c r="Q51" s="139"/>
      <c r="R51" s="138"/>
      <c r="S51" s="138"/>
      <c r="T51" s="136">
        <v>9968200</v>
      </c>
      <c r="U51" s="136">
        <v>9968200</v>
      </c>
      <c r="V51" s="137"/>
      <c r="W51" s="104"/>
      <c r="X51" s="86"/>
      <c r="Z51" s="86"/>
      <c r="AA51" s="86"/>
    </row>
    <row r="52" spans="1:27" s="24" customFormat="1" x14ac:dyDescent="0.25">
      <c r="A52" s="88" t="s">
        <v>923</v>
      </c>
      <c r="B52" s="88" t="s">
        <v>924</v>
      </c>
      <c r="C52" s="133">
        <f>SUM(C53:C56)</f>
        <v>0</v>
      </c>
      <c r="D52" s="133">
        <f t="shared" ref="D52:E52" si="58">SUM(D53:D56)</f>
        <v>0</v>
      </c>
      <c r="E52" s="133">
        <f t="shared" si="58"/>
        <v>0</v>
      </c>
      <c r="F52" s="133">
        <f t="shared" si="3"/>
        <v>0</v>
      </c>
      <c r="G52" s="133">
        <f t="shared" ref="G52:I52" si="59">SUM(G53:G56)</f>
        <v>0</v>
      </c>
      <c r="H52" s="133">
        <f t="shared" si="59"/>
        <v>0</v>
      </c>
      <c r="I52" s="133">
        <f t="shared" si="59"/>
        <v>0</v>
      </c>
      <c r="J52" s="133">
        <f t="shared" si="19"/>
        <v>0</v>
      </c>
      <c r="K52" s="89" t="e">
        <f t="shared" si="5"/>
        <v>#DIV/0!</v>
      </c>
      <c r="L52" s="74"/>
      <c r="M52" s="88" t="s">
        <v>923</v>
      </c>
      <c r="N52" s="88" t="s">
        <v>924</v>
      </c>
      <c r="O52" s="133">
        <f>SUM(O53:O56)</f>
        <v>0</v>
      </c>
      <c r="P52" s="133">
        <f t="shared" si="57"/>
        <v>0</v>
      </c>
      <c r="Q52" s="133">
        <f t="shared" si="57"/>
        <v>0</v>
      </c>
      <c r="R52" s="133">
        <f t="shared" si="7"/>
        <v>0</v>
      </c>
      <c r="S52" s="133">
        <f t="shared" si="57"/>
        <v>0</v>
      </c>
      <c r="T52" s="133">
        <f t="shared" si="57"/>
        <v>0</v>
      </c>
      <c r="U52" s="133">
        <f t="shared" si="57"/>
        <v>0</v>
      </c>
      <c r="V52" s="133">
        <f t="shared" si="20"/>
        <v>0</v>
      </c>
      <c r="W52" s="89" t="e">
        <f t="shared" si="8"/>
        <v>#DIV/0!</v>
      </c>
      <c r="X52" s="86"/>
      <c r="Z52" s="86"/>
      <c r="AA52" s="86"/>
    </row>
    <row r="53" spans="1:27" s="24" customFormat="1" x14ac:dyDescent="0.25">
      <c r="A53" s="112">
        <v>10250108304</v>
      </c>
      <c r="B53" s="113" t="s">
        <v>925</v>
      </c>
      <c r="C53" s="135"/>
      <c r="D53" s="136"/>
      <c r="E53" s="138"/>
      <c r="F53" s="138">
        <f t="shared" si="3"/>
        <v>0</v>
      </c>
      <c r="G53" s="138"/>
      <c r="H53" s="136"/>
      <c r="I53" s="138"/>
      <c r="J53" s="137">
        <f t="shared" si="19"/>
        <v>0</v>
      </c>
      <c r="K53" s="99" t="e">
        <f t="shared" si="5"/>
        <v>#DIV/0!</v>
      </c>
      <c r="L53" s="74"/>
      <c r="M53" s="112">
        <v>10250108304</v>
      </c>
      <c r="N53" s="113" t="s">
        <v>925</v>
      </c>
      <c r="O53" s="135"/>
      <c r="P53" s="136"/>
      <c r="Q53" s="138"/>
      <c r="R53" s="138">
        <f t="shared" si="7"/>
        <v>0</v>
      </c>
      <c r="S53" s="138"/>
      <c r="T53" s="136"/>
      <c r="U53" s="138"/>
      <c r="V53" s="137">
        <f t="shared" si="20"/>
        <v>0</v>
      </c>
      <c r="W53" s="99" t="e">
        <f t="shared" si="8"/>
        <v>#DIV/0!</v>
      </c>
      <c r="X53" s="86"/>
      <c r="Z53" s="86"/>
      <c r="AA53" s="86"/>
    </row>
    <row r="54" spans="1:27" s="24" customFormat="1" x14ac:dyDescent="0.25">
      <c r="A54" s="112">
        <v>10250108305</v>
      </c>
      <c r="B54" s="113" t="s">
        <v>466</v>
      </c>
      <c r="C54" s="135"/>
      <c r="D54" s="136"/>
      <c r="E54" s="138"/>
      <c r="F54" s="138">
        <f t="shared" si="3"/>
        <v>0</v>
      </c>
      <c r="G54" s="138"/>
      <c r="H54" s="136"/>
      <c r="I54" s="138"/>
      <c r="J54" s="137">
        <f t="shared" si="19"/>
        <v>0</v>
      </c>
      <c r="K54" s="99" t="e">
        <f t="shared" si="5"/>
        <v>#DIV/0!</v>
      </c>
      <c r="L54" s="74"/>
      <c r="M54" s="112">
        <v>10250108305</v>
      </c>
      <c r="N54" s="113" t="s">
        <v>466</v>
      </c>
      <c r="O54" s="135"/>
      <c r="P54" s="136"/>
      <c r="Q54" s="138"/>
      <c r="R54" s="138">
        <f t="shared" si="7"/>
        <v>0</v>
      </c>
      <c r="S54" s="138"/>
      <c r="T54" s="136"/>
      <c r="U54" s="138"/>
      <c r="V54" s="137">
        <f t="shared" si="20"/>
        <v>0</v>
      </c>
      <c r="W54" s="99" t="e">
        <f t="shared" si="8"/>
        <v>#DIV/0!</v>
      </c>
      <c r="X54" s="86"/>
      <c r="Z54" s="86"/>
      <c r="AA54" s="86"/>
    </row>
    <row r="55" spans="1:27" s="24" customFormat="1" ht="30" x14ac:dyDescent="0.25">
      <c r="A55" s="112">
        <v>10250108306</v>
      </c>
      <c r="B55" s="113" t="s">
        <v>468</v>
      </c>
      <c r="C55" s="135"/>
      <c r="D55" s="136"/>
      <c r="E55" s="138"/>
      <c r="F55" s="138">
        <f t="shared" si="3"/>
        <v>0</v>
      </c>
      <c r="G55" s="138"/>
      <c r="H55" s="136"/>
      <c r="I55" s="138"/>
      <c r="J55" s="137">
        <f t="shared" si="19"/>
        <v>0</v>
      </c>
      <c r="K55" s="99" t="e">
        <f t="shared" si="5"/>
        <v>#DIV/0!</v>
      </c>
      <c r="L55" s="74"/>
      <c r="M55" s="112">
        <v>10250108306</v>
      </c>
      <c r="N55" s="113" t="s">
        <v>468</v>
      </c>
      <c r="O55" s="135"/>
      <c r="P55" s="136"/>
      <c r="Q55" s="138"/>
      <c r="R55" s="138">
        <f t="shared" si="7"/>
        <v>0</v>
      </c>
      <c r="S55" s="138"/>
      <c r="T55" s="136"/>
      <c r="U55" s="138"/>
      <c r="V55" s="137">
        <f t="shared" si="20"/>
        <v>0</v>
      </c>
      <c r="W55" s="99" t="e">
        <f t="shared" si="8"/>
        <v>#DIV/0!</v>
      </c>
      <c r="X55" s="86"/>
      <c r="Z55" s="86"/>
      <c r="AA55" s="86"/>
    </row>
    <row r="56" spans="1:27" s="24" customFormat="1" ht="30" x14ac:dyDescent="0.25">
      <c r="A56" s="112">
        <v>10250108309</v>
      </c>
      <c r="B56" s="113" t="s">
        <v>926</v>
      </c>
      <c r="C56" s="135"/>
      <c r="D56" s="136"/>
      <c r="E56" s="138"/>
      <c r="F56" s="138">
        <f t="shared" si="3"/>
        <v>0</v>
      </c>
      <c r="G56" s="138"/>
      <c r="H56" s="136"/>
      <c r="I56" s="138"/>
      <c r="J56" s="137">
        <f t="shared" si="19"/>
        <v>0</v>
      </c>
      <c r="K56" s="99" t="e">
        <f t="shared" si="5"/>
        <v>#DIV/0!</v>
      </c>
      <c r="L56" s="74"/>
      <c r="M56" s="112">
        <v>10250108309</v>
      </c>
      <c r="N56" s="113" t="s">
        <v>926</v>
      </c>
      <c r="O56" s="135"/>
      <c r="P56" s="136"/>
      <c r="Q56" s="138"/>
      <c r="R56" s="138">
        <f t="shared" si="7"/>
        <v>0</v>
      </c>
      <c r="S56" s="138"/>
      <c r="T56" s="136"/>
      <c r="U56" s="138"/>
      <c r="V56" s="137">
        <f t="shared" si="20"/>
        <v>0</v>
      </c>
      <c r="W56" s="99" t="e">
        <f t="shared" si="8"/>
        <v>#DIV/0!</v>
      </c>
      <c r="X56" s="86"/>
      <c r="Z56" s="86"/>
      <c r="AA56" s="86"/>
    </row>
    <row r="57" spans="1:27" s="24" customFormat="1" x14ac:dyDescent="0.25">
      <c r="A57" s="105">
        <v>102501084</v>
      </c>
      <c r="B57" s="88" t="s">
        <v>472</v>
      </c>
      <c r="C57" s="133">
        <f>SUM(C58)</f>
        <v>0</v>
      </c>
      <c r="D57" s="133">
        <f t="shared" ref="D57:E57" si="60">SUM(D58)</f>
        <v>0</v>
      </c>
      <c r="E57" s="133">
        <f t="shared" si="60"/>
        <v>0</v>
      </c>
      <c r="F57" s="133">
        <f t="shared" si="3"/>
        <v>0</v>
      </c>
      <c r="G57" s="133">
        <f t="shared" ref="G57:I57" si="61">SUM(G58)</f>
        <v>309400</v>
      </c>
      <c r="H57" s="133">
        <f t="shared" si="61"/>
        <v>0</v>
      </c>
      <c r="I57" s="133">
        <f t="shared" si="61"/>
        <v>309400</v>
      </c>
      <c r="J57" s="133">
        <f t="shared" si="19"/>
        <v>-309400</v>
      </c>
      <c r="K57" s="89" t="e">
        <f t="shared" si="5"/>
        <v>#DIV/0!</v>
      </c>
      <c r="L57" s="74"/>
      <c r="M57" s="105">
        <v>102501084</v>
      </c>
      <c r="N57" s="88" t="s">
        <v>472</v>
      </c>
      <c r="O57" s="133">
        <f>SUM(O58)</f>
        <v>0</v>
      </c>
      <c r="P57" s="133">
        <f t="shared" ref="P57:U57" si="62">SUM(P58)</f>
        <v>0</v>
      </c>
      <c r="Q57" s="133">
        <f t="shared" si="62"/>
        <v>0</v>
      </c>
      <c r="R57" s="133">
        <f t="shared" si="7"/>
        <v>0</v>
      </c>
      <c r="S57" s="133">
        <f t="shared" si="62"/>
        <v>309400</v>
      </c>
      <c r="T57" s="133">
        <f t="shared" si="62"/>
        <v>0</v>
      </c>
      <c r="U57" s="133">
        <f t="shared" si="62"/>
        <v>309400</v>
      </c>
      <c r="V57" s="133">
        <f t="shared" si="20"/>
        <v>-309400</v>
      </c>
      <c r="W57" s="89" t="e">
        <f t="shared" si="8"/>
        <v>#DIV/0!</v>
      </c>
      <c r="X57" s="86"/>
      <c r="Z57" s="86"/>
      <c r="AA57" s="86"/>
    </row>
    <row r="58" spans="1:27" s="24" customFormat="1" x14ac:dyDescent="0.25">
      <c r="A58" s="114">
        <v>10250108405</v>
      </c>
      <c r="B58" s="113" t="s">
        <v>927</v>
      </c>
      <c r="C58" s="135"/>
      <c r="D58" s="136"/>
      <c r="E58" s="138"/>
      <c r="F58" s="138">
        <f t="shared" si="3"/>
        <v>0</v>
      </c>
      <c r="G58" s="138">
        <v>309400</v>
      </c>
      <c r="H58" s="136"/>
      <c r="I58" s="138">
        <v>309400</v>
      </c>
      <c r="J58" s="137">
        <f t="shared" si="19"/>
        <v>-309400</v>
      </c>
      <c r="K58" s="102" t="e">
        <f t="shared" si="5"/>
        <v>#DIV/0!</v>
      </c>
      <c r="L58" s="74"/>
      <c r="M58" s="114">
        <v>10250108405</v>
      </c>
      <c r="N58" s="113" t="s">
        <v>927</v>
      </c>
      <c r="O58" s="135"/>
      <c r="P58" s="136"/>
      <c r="Q58" s="138"/>
      <c r="R58" s="138">
        <f t="shared" si="7"/>
        <v>0</v>
      </c>
      <c r="S58" s="138">
        <v>309400</v>
      </c>
      <c r="T58" s="136"/>
      <c r="U58" s="138">
        <v>309400</v>
      </c>
      <c r="V58" s="137">
        <f t="shared" si="20"/>
        <v>-309400</v>
      </c>
      <c r="W58" s="102" t="e">
        <f t="shared" si="8"/>
        <v>#DIV/0!</v>
      </c>
      <c r="X58" s="86"/>
      <c r="Z58" s="86"/>
      <c r="AA58" s="86"/>
    </row>
    <row r="59" spans="1:27" s="24" customFormat="1" x14ac:dyDescent="0.25">
      <c r="A59" s="155" t="s">
        <v>928</v>
      </c>
      <c r="B59" s="155" t="s">
        <v>929</v>
      </c>
      <c r="C59" s="156">
        <f>+C60+C63+C65</f>
        <v>0</v>
      </c>
      <c r="D59" s="156">
        <f t="shared" ref="D59:E59" si="63">+D60+D63+D65</f>
        <v>0</v>
      </c>
      <c r="E59" s="156">
        <f t="shared" si="63"/>
        <v>0</v>
      </c>
      <c r="F59" s="156">
        <f t="shared" si="3"/>
        <v>0</v>
      </c>
      <c r="G59" s="156">
        <f t="shared" ref="G59:I59" si="64">+G60+G63+G65</f>
        <v>1300200</v>
      </c>
      <c r="H59" s="156">
        <f t="shared" si="64"/>
        <v>380600</v>
      </c>
      <c r="I59" s="156">
        <f t="shared" si="64"/>
        <v>1300200</v>
      </c>
      <c r="J59" s="156">
        <f t="shared" si="19"/>
        <v>-1300200</v>
      </c>
      <c r="K59" s="157" t="e">
        <f t="shared" si="5"/>
        <v>#DIV/0!</v>
      </c>
      <c r="L59" s="74"/>
      <c r="M59" s="155" t="s">
        <v>928</v>
      </c>
      <c r="N59" s="155" t="s">
        <v>929</v>
      </c>
      <c r="O59" s="156">
        <f>+O60+O63+O65</f>
        <v>0</v>
      </c>
      <c r="P59" s="156">
        <f t="shared" ref="P59:U59" si="65">+P60+P63+P65</f>
        <v>0</v>
      </c>
      <c r="Q59" s="156">
        <f t="shared" si="65"/>
        <v>0</v>
      </c>
      <c r="R59" s="156">
        <f t="shared" si="7"/>
        <v>0</v>
      </c>
      <c r="S59" s="156">
        <f t="shared" si="65"/>
        <v>919600</v>
      </c>
      <c r="T59" s="156">
        <f t="shared" si="65"/>
        <v>380600</v>
      </c>
      <c r="U59" s="156">
        <f t="shared" si="65"/>
        <v>1300200</v>
      </c>
      <c r="V59" s="156">
        <f t="shared" si="20"/>
        <v>-1300200</v>
      </c>
      <c r="W59" s="157" t="e">
        <f t="shared" si="8"/>
        <v>#DIV/0!</v>
      </c>
      <c r="X59" s="86"/>
      <c r="Z59" s="86"/>
      <c r="AA59" s="86"/>
    </row>
    <row r="60" spans="1:27" s="24" customFormat="1" x14ac:dyDescent="0.25">
      <c r="A60" s="88" t="s">
        <v>930</v>
      </c>
      <c r="B60" s="88" t="s">
        <v>526</v>
      </c>
      <c r="C60" s="133">
        <f>+C61+C62</f>
        <v>0</v>
      </c>
      <c r="D60" s="133">
        <f t="shared" ref="D60:E60" si="66">+D61+D62</f>
        <v>0</v>
      </c>
      <c r="E60" s="133">
        <f t="shared" si="66"/>
        <v>0</v>
      </c>
      <c r="F60" s="133">
        <f t="shared" si="3"/>
        <v>0</v>
      </c>
      <c r="G60" s="133">
        <f t="shared" ref="G60:I60" si="67">+G61+G62</f>
        <v>0</v>
      </c>
      <c r="H60" s="133">
        <f t="shared" si="67"/>
        <v>0</v>
      </c>
      <c r="I60" s="133">
        <f t="shared" si="67"/>
        <v>0</v>
      </c>
      <c r="J60" s="133">
        <f t="shared" si="19"/>
        <v>0</v>
      </c>
      <c r="K60" s="89" t="e">
        <f t="shared" si="5"/>
        <v>#DIV/0!</v>
      </c>
      <c r="L60" s="74"/>
      <c r="M60" s="88" t="s">
        <v>930</v>
      </c>
      <c r="N60" s="88" t="s">
        <v>526</v>
      </c>
      <c r="O60" s="133">
        <f>+O61+O62</f>
        <v>0</v>
      </c>
      <c r="P60" s="133">
        <f t="shared" ref="P60:U60" si="68">+P61+P62</f>
        <v>0</v>
      </c>
      <c r="Q60" s="133">
        <f t="shared" si="68"/>
        <v>0</v>
      </c>
      <c r="R60" s="133">
        <f t="shared" si="7"/>
        <v>0</v>
      </c>
      <c r="S60" s="133">
        <f t="shared" si="68"/>
        <v>0</v>
      </c>
      <c r="T60" s="133">
        <f t="shared" si="68"/>
        <v>0</v>
      </c>
      <c r="U60" s="133">
        <f t="shared" si="68"/>
        <v>0</v>
      </c>
      <c r="V60" s="133">
        <f t="shared" si="20"/>
        <v>0</v>
      </c>
      <c r="W60" s="89" t="e">
        <f t="shared" si="8"/>
        <v>#DIV/0!</v>
      </c>
      <c r="X60" s="86"/>
      <c r="Z60" s="86"/>
      <c r="AA60" s="86"/>
    </row>
    <row r="61" spans="1:27" s="24" customFormat="1" x14ac:dyDescent="0.25">
      <c r="A61" s="96" t="s">
        <v>931</v>
      </c>
      <c r="B61" s="98" t="s">
        <v>932</v>
      </c>
      <c r="C61" s="140"/>
      <c r="D61" s="26"/>
      <c r="E61" s="138"/>
      <c r="F61" s="138">
        <f t="shared" si="3"/>
        <v>0</v>
      </c>
      <c r="G61" s="138"/>
      <c r="H61" s="136"/>
      <c r="I61" s="138"/>
      <c r="J61" s="137">
        <f t="shared" si="19"/>
        <v>0</v>
      </c>
      <c r="K61" s="99" t="e">
        <f t="shared" si="5"/>
        <v>#DIV/0!</v>
      </c>
      <c r="L61" s="74"/>
      <c r="M61" s="96" t="s">
        <v>931</v>
      </c>
      <c r="N61" s="98" t="s">
        <v>932</v>
      </c>
      <c r="O61" s="140"/>
      <c r="P61" s="247"/>
      <c r="Q61" s="138"/>
      <c r="R61" s="138">
        <f t="shared" si="7"/>
        <v>0</v>
      </c>
      <c r="S61" s="138"/>
      <c r="T61" s="136"/>
      <c r="U61" s="138"/>
      <c r="V61" s="137">
        <f t="shared" si="20"/>
        <v>0</v>
      </c>
      <c r="W61" s="99" t="e">
        <f t="shared" si="8"/>
        <v>#DIV/0!</v>
      </c>
      <c r="X61" s="86"/>
      <c r="Z61" s="86"/>
      <c r="AA61" s="86"/>
    </row>
    <row r="62" spans="1:27" s="24" customFormat="1" x14ac:dyDescent="0.25">
      <c r="A62" s="98" t="s">
        <v>933</v>
      </c>
      <c r="B62" s="98" t="s">
        <v>530</v>
      </c>
      <c r="C62" s="140"/>
      <c r="D62" s="136"/>
      <c r="E62" s="138"/>
      <c r="F62" s="138">
        <f t="shared" si="3"/>
        <v>0</v>
      </c>
      <c r="G62" s="138"/>
      <c r="H62" s="136"/>
      <c r="I62" s="138"/>
      <c r="J62" s="137">
        <f t="shared" si="19"/>
        <v>0</v>
      </c>
      <c r="K62" s="99" t="e">
        <f t="shared" si="5"/>
        <v>#DIV/0!</v>
      </c>
      <c r="L62" s="74"/>
      <c r="M62" s="98" t="s">
        <v>933</v>
      </c>
      <c r="N62" s="98" t="s">
        <v>530</v>
      </c>
      <c r="O62" s="140"/>
      <c r="P62" s="136"/>
      <c r="Q62" s="138"/>
      <c r="R62" s="138">
        <f t="shared" si="7"/>
        <v>0</v>
      </c>
      <c r="S62" s="138"/>
      <c r="T62" s="136"/>
      <c r="U62" s="138"/>
      <c r="V62" s="137">
        <f t="shared" si="20"/>
        <v>0</v>
      </c>
      <c r="W62" s="99" t="e">
        <f t="shared" si="8"/>
        <v>#DIV/0!</v>
      </c>
      <c r="X62" s="86"/>
      <c r="Z62" s="86"/>
      <c r="AA62" s="86"/>
    </row>
    <row r="63" spans="1:27" s="24" customFormat="1" x14ac:dyDescent="0.25">
      <c r="A63" s="88" t="s">
        <v>934</v>
      </c>
      <c r="B63" s="88" t="s">
        <v>532</v>
      </c>
      <c r="C63" s="133">
        <f>+C64</f>
        <v>0</v>
      </c>
      <c r="D63" s="133">
        <f t="shared" ref="D63:E63" si="69">+D64</f>
        <v>0</v>
      </c>
      <c r="E63" s="133">
        <f t="shared" si="69"/>
        <v>0</v>
      </c>
      <c r="F63" s="133">
        <f t="shared" si="3"/>
        <v>0</v>
      </c>
      <c r="G63" s="133">
        <f t="shared" ref="G63:I63" si="70">+G64</f>
        <v>0</v>
      </c>
      <c r="H63" s="133">
        <f t="shared" si="70"/>
        <v>0</v>
      </c>
      <c r="I63" s="133">
        <f t="shared" si="70"/>
        <v>0</v>
      </c>
      <c r="J63" s="133">
        <f t="shared" si="19"/>
        <v>0</v>
      </c>
      <c r="K63" s="89" t="e">
        <f t="shared" si="5"/>
        <v>#DIV/0!</v>
      </c>
      <c r="L63" s="74"/>
      <c r="M63" s="88" t="s">
        <v>934</v>
      </c>
      <c r="N63" s="88" t="s">
        <v>532</v>
      </c>
      <c r="O63" s="133">
        <f>+O64</f>
        <v>0</v>
      </c>
      <c r="P63" s="133">
        <f t="shared" ref="P63:U63" si="71">+P64</f>
        <v>0</v>
      </c>
      <c r="Q63" s="133">
        <f t="shared" si="71"/>
        <v>0</v>
      </c>
      <c r="R63" s="133">
        <f t="shared" si="7"/>
        <v>0</v>
      </c>
      <c r="S63" s="133">
        <f t="shared" si="71"/>
        <v>0</v>
      </c>
      <c r="T63" s="133">
        <f t="shared" si="71"/>
        <v>0</v>
      </c>
      <c r="U63" s="133">
        <f t="shared" si="71"/>
        <v>0</v>
      </c>
      <c r="V63" s="133">
        <f t="shared" si="20"/>
        <v>0</v>
      </c>
      <c r="W63" s="89" t="e">
        <f t="shared" si="8"/>
        <v>#DIV/0!</v>
      </c>
      <c r="X63" s="86"/>
      <c r="Z63" s="86"/>
      <c r="AA63" s="86"/>
    </row>
    <row r="64" spans="1:27" s="24" customFormat="1" x14ac:dyDescent="0.25">
      <c r="A64" s="98" t="s">
        <v>935</v>
      </c>
      <c r="B64" s="98" t="s">
        <v>936</v>
      </c>
      <c r="C64" s="135"/>
      <c r="D64" s="136"/>
      <c r="E64" s="138"/>
      <c r="F64" s="138">
        <f t="shared" si="3"/>
        <v>0</v>
      </c>
      <c r="G64" s="138"/>
      <c r="H64" s="136"/>
      <c r="I64" s="138"/>
      <c r="J64" s="137">
        <f t="shared" si="19"/>
        <v>0</v>
      </c>
      <c r="K64" s="99" t="e">
        <f t="shared" si="5"/>
        <v>#DIV/0!</v>
      </c>
      <c r="L64" s="74"/>
      <c r="M64" s="98" t="s">
        <v>935</v>
      </c>
      <c r="N64" s="98" t="s">
        <v>936</v>
      </c>
      <c r="O64" s="135"/>
      <c r="P64" s="136"/>
      <c r="Q64" s="138"/>
      <c r="R64" s="138">
        <f t="shared" si="7"/>
        <v>0</v>
      </c>
      <c r="S64" s="138"/>
      <c r="T64" s="136"/>
      <c r="U64" s="138"/>
      <c r="V64" s="137">
        <f t="shared" si="20"/>
        <v>0</v>
      </c>
      <c r="W64" s="99" t="e">
        <f t="shared" si="8"/>
        <v>#DIV/0!</v>
      </c>
      <c r="X64" s="86"/>
      <c r="Z64" s="86"/>
      <c r="AA64" s="86"/>
    </row>
    <row r="65" spans="1:28" s="24" customFormat="1" x14ac:dyDescent="0.25">
      <c r="A65" s="88" t="s">
        <v>937</v>
      </c>
      <c r="B65" s="88" t="s">
        <v>938</v>
      </c>
      <c r="C65" s="133">
        <f>+C66</f>
        <v>0</v>
      </c>
      <c r="D65" s="133">
        <f t="shared" ref="D65:E65" si="72">+D66</f>
        <v>0</v>
      </c>
      <c r="E65" s="133">
        <f t="shared" si="72"/>
        <v>0</v>
      </c>
      <c r="F65" s="133">
        <f t="shared" si="3"/>
        <v>0</v>
      </c>
      <c r="G65" s="133">
        <f t="shared" ref="G65:I65" si="73">+G66</f>
        <v>1300200</v>
      </c>
      <c r="H65" s="133">
        <f t="shared" si="73"/>
        <v>380600</v>
      </c>
      <c r="I65" s="133">
        <f t="shared" si="73"/>
        <v>1300200</v>
      </c>
      <c r="J65" s="133">
        <f t="shared" si="19"/>
        <v>-1300200</v>
      </c>
      <c r="K65" s="89" t="e">
        <f t="shared" si="5"/>
        <v>#DIV/0!</v>
      </c>
      <c r="L65" s="74"/>
      <c r="M65" s="88" t="s">
        <v>937</v>
      </c>
      <c r="N65" s="88" t="s">
        <v>938</v>
      </c>
      <c r="O65" s="133">
        <f>+O66</f>
        <v>0</v>
      </c>
      <c r="P65" s="133">
        <f t="shared" ref="P65:U65" si="74">+P66</f>
        <v>0</v>
      </c>
      <c r="Q65" s="133">
        <f t="shared" si="74"/>
        <v>0</v>
      </c>
      <c r="R65" s="133">
        <f t="shared" si="7"/>
        <v>0</v>
      </c>
      <c r="S65" s="133">
        <f t="shared" si="74"/>
        <v>919600</v>
      </c>
      <c r="T65" s="133">
        <f t="shared" si="74"/>
        <v>380600</v>
      </c>
      <c r="U65" s="133">
        <f t="shared" si="74"/>
        <v>1300200</v>
      </c>
      <c r="V65" s="133">
        <f t="shared" si="20"/>
        <v>-1300200</v>
      </c>
      <c r="W65" s="89" t="e">
        <f t="shared" si="8"/>
        <v>#DIV/0!</v>
      </c>
      <c r="X65" s="86"/>
      <c r="Z65" s="86"/>
      <c r="AA65" s="86"/>
      <c r="AB65" s="72"/>
    </row>
    <row r="66" spans="1:28" s="24" customFormat="1" x14ac:dyDescent="0.25">
      <c r="A66" s="96" t="s">
        <v>939</v>
      </c>
      <c r="B66" s="98" t="s">
        <v>940</v>
      </c>
      <c r="C66" s="135"/>
      <c r="D66" s="136"/>
      <c r="E66" s="138"/>
      <c r="F66" s="138">
        <f t="shared" si="3"/>
        <v>0</v>
      </c>
      <c r="G66" s="138">
        <v>1300200</v>
      </c>
      <c r="H66" s="136">
        <v>380600</v>
      </c>
      <c r="I66" s="138">
        <f>919600+H66</f>
        <v>1300200</v>
      </c>
      <c r="J66" s="137">
        <f t="shared" si="19"/>
        <v>-1300200</v>
      </c>
      <c r="K66" s="99" t="e">
        <f t="shared" si="5"/>
        <v>#DIV/0!</v>
      </c>
      <c r="L66" s="74"/>
      <c r="M66" s="96" t="s">
        <v>939</v>
      </c>
      <c r="N66" s="98" t="s">
        <v>940</v>
      </c>
      <c r="O66" s="135"/>
      <c r="P66" s="136"/>
      <c r="Q66" s="138"/>
      <c r="R66" s="138">
        <f t="shared" si="7"/>
        <v>0</v>
      </c>
      <c r="S66" s="138">
        <v>919600</v>
      </c>
      <c r="T66" s="136">
        <v>380600</v>
      </c>
      <c r="U66" s="138">
        <f>919600+T66</f>
        <v>1300200</v>
      </c>
      <c r="V66" s="137">
        <f t="shared" si="20"/>
        <v>-1300200</v>
      </c>
      <c r="W66" s="99" t="e">
        <f t="shared" si="8"/>
        <v>#DIV/0!</v>
      </c>
      <c r="X66" s="86"/>
      <c r="Z66" s="86"/>
      <c r="AA66" s="86"/>
      <c r="AB66" s="72"/>
    </row>
    <row r="67" spans="1:28" s="24" customFormat="1" x14ac:dyDescent="0.25">
      <c r="A67" s="155" t="s">
        <v>941</v>
      </c>
      <c r="B67" s="155" t="s">
        <v>942</v>
      </c>
      <c r="C67" s="156">
        <f>C68+C83+C91+C94+C117+C78</f>
        <v>7937455677.8999996</v>
      </c>
      <c r="D67" s="156">
        <f t="shared" ref="D67:I67" si="75">D68+D83+D91+D94+D117+D78</f>
        <v>0</v>
      </c>
      <c r="E67" s="156">
        <f t="shared" si="75"/>
        <v>0</v>
      </c>
      <c r="F67" s="156">
        <f t="shared" si="75"/>
        <v>7937455677.8999996</v>
      </c>
      <c r="G67" s="156">
        <f t="shared" si="75"/>
        <v>3237509835</v>
      </c>
      <c r="H67" s="156">
        <f t="shared" si="75"/>
        <v>703624143</v>
      </c>
      <c r="I67" s="156">
        <f t="shared" si="75"/>
        <v>3237509835</v>
      </c>
      <c r="J67" s="156">
        <f t="shared" si="19"/>
        <v>4699945842.8999996</v>
      </c>
      <c r="K67" s="157">
        <f t="shared" si="5"/>
        <v>0.59212246765495724</v>
      </c>
      <c r="L67" s="74"/>
      <c r="M67" s="155" t="s">
        <v>941</v>
      </c>
      <c r="N67" s="155" t="s">
        <v>942</v>
      </c>
      <c r="O67" s="156">
        <f>O68+O83+O91+O94+O117+O78</f>
        <v>7937455677.8999996</v>
      </c>
      <c r="P67" s="156">
        <f t="shared" ref="P67:U67" si="76">P68+P83+P91+P94+P117+P78</f>
        <v>0</v>
      </c>
      <c r="Q67" s="156">
        <f t="shared" si="76"/>
        <v>0</v>
      </c>
      <c r="R67" s="156">
        <f t="shared" si="76"/>
        <v>7937455677.8999996</v>
      </c>
      <c r="S67" s="156">
        <f t="shared" si="76"/>
        <v>2533576292</v>
      </c>
      <c r="T67" s="156">
        <f t="shared" si="76"/>
        <v>703396143</v>
      </c>
      <c r="U67" s="156">
        <f t="shared" si="76"/>
        <v>3236972435</v>
      </c>
      <c r="V67" s="156">
        <f t="shared" si="20"/>
        <v>4700483242.8999996</v>
      </c>
      <c r="W67" s="157">
        <f t="shared" si="8"/>
        <v>0.59219017197001833</v>
      </c>
      <c r="X67" s="86"/>
      <c r="Z67" s="86"/>
      <c r="AA67" s="86"/>
      <c r="AB67" s="72"/>
    </row>
    <row r="68" spans="1:28" s="24" customFormat="1" x14ac:dyDescent="0.25">
      <c r="A68" s="155" t="s">
        <v>943</v>
      </c>
      <c r="B68" s="155" t="s">
        <v>944</v>
      </c>
      <c r="C68" s="156">
        <f>C69+C74</f>
        <v>847493477</v>
      </c>
      <c r="D68" s="156">
        <f t="shared" ref="D68:E68" si="77">D69+D74</f>
        <v>0</v>
      </c>
      <c r="E68" s="156">
        <f t="shared" si="77"/>
        <v>0</v>
      </c>
      <c r="F68" s="156">
        <f t="shared" si="3"/>
        <v>847493477</v>
      </c>
      <c r="G68" s="156">
        <f t="shared" ref="G68:I68" si="78">G69+G74</f>
        <v>284261652</v>
      </c>
      <c r="H68" s="156">
        <f t="shared" si="78"/>
        <v>135982171</v>
      </c>
      <c r="I68" s="156">
        <f t="shared" si="78"/>
        <v>284261652</v>
      </c>
      <c r="J68" s="156">
        <f t="shared" si="19"/>
        <v>563231825</v>
      </c>
      <c r="K68" s="157">
        <f t="shared" si="5"/>
        <v>0.66458543963518912</v>
      </c>
      <c r="L68" s="74"/>
      <c r="M68" s="155" t="s">
        <v>943</v>
      </c>
      <c r="N68" s="155" t="s">
        <v>944</v>
      </c>
      <c r="O68" s="156">
        <f>O69+O74</f>
        <v>847493477</v>
      </c>
      <c r="P68" s="156">
        <f t="shared" ref="P68:U68" si="79">P69+P74</f>
        <v>0</v>
      </c>
      <c r="Q68" s="156">
        <f t="shared" si="79"/>
        <v>0</v>
      </c>
      <c r="R68" s="156">
        <f t="shared" si="7"/>
        <v>847493477</v>
      </c>
      <c r="S68" s="156">
        <f t="shared" si="79"/>
        <v>148279481</v>
      </c>
      <c r="T68" s="156">
        <f t="shared" si="79"/>
        <v>135982171</v>
      </c>
      <c r="U68" s="156">
        <f t="shared" si="79"/>
        <v>284261652</v>
      </c>
      <c r="V68" s="156">
        <f t="shared" si="20"/>
        <v>563231825</v>
      </c>
      <c r="W68" s="157">
        <f t="shared" si="8"/>
        <v>0.66458543963518912</v>
      </c>
      <c r="X68" s="86"/>
      <c r="Z68" s="86"/>
      <c r="AA68" s="86"/>
      <c r="AB68" s="72"/>
    </row>
    <row r="69" spans="1:28" s="24" customFormat="1" x14ac:dyDescent="0.25">
      <c r="A69" s="88" t="s">
        <v>945</v>
      </c>
      <c r="B69" s="88" t="s">
        <v>233</v>
      </c>
      <c r="C69" s="133">
        <f>C70+C71+C72+C73</f>
        <v>653001016.84000003</v>
      </c>
      <c r="D69" s="133">
        <f t="shared" ref="D69:E69" si="80">D70+D71+D72+D73</f>
        <v>0</v>
      </c>
      <c r="E69" s="133">
        <f t="shared" si="80"/>
        <v>0</v>
      </c>
      <c r="F69" s="133">
        <f t="shared" si="3"/>
        <v>653001016.84000003</v>
      </c>
      <c r="G69" s="133">
        <f t="shared" ref="G69:I69" si="81">G70+G71+G72+G73</f>
        <v>136746758</v>
      </c>
      <c r="H69" s="133">
        <f t="shared" si="81"/>
        <v>89053611</v>
      </c>
      <c r="I69" s="133">
        <f t="shared" si="81"/>
        <v>136746758</v>
      </c>
      <c r="J69" s="133">
        <f t="shared" si="19"/>
        <v>516254258.84000003</v>
      </c>
      <c r="K69" s="89">
        <f t="shared" si="5"/>
        <v>0.79058722042770413</v>
      </c>
      <c r="L69" s="74"/>
      <c r="M69" s="88" t="s">
        <v>945</v>
      </c>
      <c r="N69" s="88" t="s">
        <v>233</v>
      </c>
      <c r="O69" s="133">
        <f>O70+O71+O72+O73</f>
        <v>653001016.84000003</v>
      </c>
      <c r="P69" s="133">
        <f t="shared" ref="P69:U69" si="82">P70+P71+P72+P73</f>
        <v>0</v>
      </c>
      <c r="Q69" s="133">
        <f t="shared" si="82"/>
        <v>0</v>
      </c>
      <c r="R69" s="133">
        <f t="shared" si="7"/>
        <v>653001016.84000003</v>
      </c>
      <c r="S69" s="133">
        <f t="shared" si="82"/>
        <v>47693147</v>
      </c>
      <c r="T69" s="133">
        <f t="shared" si="82"/>
        <v>89053611</v>
      </c>
      <c r="U69" s="133">
        <f t="shared" si="82"/>
        <v>136746758</v>
      </c>
      <c r="V69" s="133">
        <f t="shared" si="20"/>
        <v>516254258.84000003</v>
      </c>
      <c r="W69" s="89">
        <f t="shared" si="8"/>
        <v>0.79058722042770413</v>
      </c>
      <c r="X69" s="86"/>
      <c r="Z69" s="86"/>
      <c r="AA69" s="86"/>
      <c r="AB69" s="72"/>
    </row>
    <row r="70" spans="1:28" s="24" customFormat="1" x14ac:dyDescent="0.25">
      <c r="A70" s="98" t="s">
        <v>946</v>
      </c>
      <c r="B70" s="98" t="s">
        <v>947</v>
      </c>
      <c r="C70" s="135">
        <v>581635294</v>
      </c>
      <c r="D70" s="136"/>
      <c r="E70" s="138"/>
      <c r="F70" s="138">
        <f t="shared" si="3"/>
        <v>581635294</v>
      </c>
      <c r="G70" s="138">
        <v>122567298</v>
      </c>
      <c r="H70" s="136">
        <v>89053611</v>
      </c>
      <c r="I70" s="138">
        <f>33513687+H70</f>
        <v>122567298</v>
      </c>
      <c r="J70" s="137">
        <f t="shared" si="19"/>
        <v>459067996</v>
      </c>
      <c r="K70" s="99">
        <f t="shared" si="5"/>
        <v>0.78927121640592879</v>
      </c>
      <c r="L70" s="74"/>
      <c r="M70" s="98" t="s">
        <v>946</v>
      </c>
      <c r="N70" s="98" t="s">
        <v>947</v>
      </c>
      <c r="O70" s="135">
        <v>581635294</v>
      </c>
      <c r="P70" s="136"/>
      <c r="Q70" s="138"/>
      <c r="R70" s="138">
        <f t="shared" si="7"/>
        <v>581635294</v>
      </c>
      <c r="S70" s="138">
        <v>33513687</v>
      </c>
      <c r="T70" s="136">
        <v>89053611</v>
      </c>
      <c r="U70" s="138">
        <f>33513687+T70</f>
        <v>122567298</v>
      </c>
      <c r="V70" s="137">
        <f t="shared" si="20"/>
        <v>459067996</v>
      </c>
      <c r="W70" s="99">
        <f t="shared" si="8"/>
        <v>0.78927121640592879</v>
      </c>
      <c r="X70" s="86"/>
      <c r="Z70" s="86"/>
      <c r="AA70" s="86"/>
      <c r="AB70" s="72"/>
    </row>
    <row r="71" spans="1:28" s="24" customFormat="1" x14ac:dyDescent="0.25">
      <c r="A71" s="98" t="s">
        <v>948</v>
      </c>
      <c r="B71" s="98" t="s">
        <v>235</v>
      </c>
      <c r="C71" s="135">
        <v>395251</v>
      </c>
      <c r="D71" s="136"/>
      <c r="E71" s="138"/>
      <c r="F71" s="138">
        <f t="shared" si="3"/>
        <v>395251</v>
      </c>
      <c r="G71" s="138">
        <v>1945000</v>
      </c>
      <c r="H71" s="136"/>
      <c r="I71" s="138">
        <f>1945000+H71</f>
        <v>1945000</v>
      </c>
      <c r="J71" s="137">
        <f t="shared" si="19"/>
        <v>-1549749</v>
      </c>
      <c r="K71" s="99">
        <f t="shared" si="5"/>
        <v>-3.9209236662272833</v>
      </c>
      <c r="L71" s="74"/>
      <c r="M71" s="98" t="s">
        <v>948</v>
      </c>
      <c r="N71" s="98" t="s">
        <v>235</v>
      </c>
      <c r="O71" s="135">
        <v>395251</v>
      </c>
      <c r="P71" s="136"/>
      <c r="Q71" s="138"/>
      <c r="R71" s="138">
        <f t="shared" si="7"/>
        <v>395251</v>
      </c>
      <c r="S71" s="138">
        <v>1945000</v>
      </c>
      <c r="T71" s="136"/>
      <c r="U71" s="138">
        <f>1945000+T71</f>
        <v>1945000</v>
      </c>
      <c r="V71" s="137">
        <f t="shared" si="20"/>
        <v>-1549749</v>
      </c>
      <c r="W71" s="99">
        <f t="shared" si="8"/>
        <v>-3.9209236662272833</v>
      </c>
      <c r="X71" s="86"/>
      <c r="Z71" s="86"/>
      <c r="AA71" s="86"/>
      <c r="AB71" s="72"/>
    </row>
    <row r="72" spans="1:28" s="24" customFormat="1" x14ac:dyDescent="0.25">
      <c r="A72" s="98" t="s">
        <v>949</v>
      </c>
      <c r="B72" s="98" t="s">
        <v>237</v>
      </c>
      <c r="C72" s="135">
        <v>40510767.840000004</v>
      </c>
      <c r="D72" s="136"/>
      <c r="E72" s="138"/>
      <c r="F72" s="138">
        <f t="shared" si="3"/>
        <v>40510767.840000004</v>
      </c>
      <c r="G72" s="138">
        <v>39000</v>
      </c>
      <c r="H72" s="136"/>
      <c r="I72" s="138">
        <f>39000+H72</f>
        <v>39000</v>
      </c>
      <c r="J72" s="137">
        <f t="shared" si="19"/>
        <v>40471767.840000004</v>
      </c>
      <c r="K72" s="99">
        <f t="shared" si="5"/>
        <v>0.99903729299444455</v>
      </c>
      <c r="L72" s="74"/>
      <c r="M72" s="98" t="s">
        <v>949</v>
      </c>
      <c r="N72" s="98" t="s">
        <v>237</v>
      </c>
      <c r="O72" s="135">
        <v>40510767.840000004</v>
      </c>
      <c r="P72" s="136"/>
      <c r="Q72" s="138"/>
      <c r="R72" s="138">
        <f t="shared" si="7"/>
        <v>40510767.840000004</v>
      </c>
      <c r="S72" s="138">
        <v>39000</v>
      </c>
      <c r="T72" s="136"/>
      <c r="U72" s="138">
        <f>39000+T72</f>
        <v>39000</v>
      </c>
      <c r="V72" s="137">
        <f t="shared" si="20"/>
        <v>40471767.840000004</v>
      </c>
      <c r="W72" s="99">
        <f t="shared" si="8"/>
        <v>0.99903729299444455</v>
      </c>
      <c r="X72" s="86"/>
      <c r="Z72" s="86"/>
      <c r="AA72" s="86"/>
      <c r="AB72" s="72"/>
    </row>
    <row r="73" spans="1:28" s="24" customFormat="1" x14ac:dyDescent="0.25">
      <c r="A73" s="98" t="s">
        <v>950</v>
      </c>
      <c r="B73" s="98" t="s">
        <v>951</v>
      </c>
      <c r="C73" s="135">
        <v>30459704</v>
      </c>
      <c r="D73" s="139"/>
      <c r="E73" s="139"/>
      <c r="F73" s="138">
        <f t="shared" si="3"/>
        <v>30459704</v>
      </c>
      <c r="G73" s="138">
        <v>12195460</v>
      </c>
      <c r="H73" s="136"/>
      <c r="I73" s="138">
        <f>12195460+H73</f>
        <v>12195460</v>
      </c>
      <c r="J73" s="137">
        <f t="shared" si="19"/>
        <v>18264244</v>
      </c>
      <c r="K73" s="99">
        <f t="shared" si="5"/>
        <v>0.59961987811831663</v>
      </c>
      <c r="L73" s="74"/>
      <c r="M73" s="98" t="s">
        <v>950</v>
      </c>
      <c r="N73" s="98" t="s">
        <v>951</v>
      </c>
      <c r="O73" s="135">
        <v>30459704</v>
      </c>
      <c r="P73" s="139"/>
      <c r="Q73" s="139"/>
      <c r="R73" s="138">
        <f t="shared" si="7"/>
        <v>30459704</v>
      </c>
      <c r="S73" s="138">
        <v>12195460</v>
      </c>
      <c r="T73" s="136"/>
      <c r="U73" s="138">
        <f>12195460+T73</f>
        <v>12195460</v>
      </c>
      <c r="V73" s="137">
        <f t="shared" si="20"/>
        <v>18264244</v>
      </c>
      <c r="W73" s="99">
        <f t="shared" si="8"/>
        <v>0.59961987811831663</v>
      </c>
      <c r="X73" s="86"/>
      <c r="Z73" s="86"/>
      <c r="AA73" s="86"/>
      <c r="AB73" s="72"/>
    </row>
    <row r="74" spans="1:28" s="24" customFormat="1" x14ac:dyDescent="0.25">
      <c r="A74" s="88" t="s">
        <v>1320</v>
      </c>
      <c r="B74" s="88" t="s">
        <v>265</v>
      </c>
      <c r="C74" s="133">
        <f>SUM(C75:C77)</f>
        <v>194492460.16</v>
      </c>
      <c r="D74" s="133">
        <f t="shared" ref="D74:E74" si="83">SUM(D75:D77)</f>
        <v>0</v>
      </c>
      <c r="E74" s="133">
        <f t="shared" si="83"/>
        <v>0</v>
      </c>
      <c r="F74" s="133">
        <f t="shared" si="3"/>
        <v>194492460.16</v>
      </c>
      <c r="G74" s="133">
        <f t="shared" ref="G74:I74" si="84">SUM(G75:G77)</f>
        <v>147514894</v>
      </c>
      <c r="H74" s="133">
        <f t="shared" si="84"/>
        <v>46928560</v>
      </c>
      <c r="I74" s="133">
        <f t="shared" si="84"/>
        <v>147514894</v>
      </c>
      <c r="J74" s="133">
        <f t="shared" si="19"/>
        <v>46977566.159999996</v>
      </c>
      <c r="K74" s="89">
        <f t="shared" si="5"/>
        <v>0.24153926646489901</v>
      </c>
      <c r="L74" s="74"/>
      <c r="M74" s="88" t="s">
        <v>1320</v>
      </c>
      <c r="N74" s="88" t="s">
        <v>265</v>
      </c>
      <c r="O74" s="133">
        <f>SUM(O75:O77)</f>
        <v>194492460.16</v>
      </c>
      <c r="P74" s="133">
        <f t="shared" ref="P74:U74" si="85">SUM(P75:P77)</f>
        <v>0</v>
      </c>
      <c r="Q74" s="133">
        <f t="shared" si="85"/>
        <v>0</v>
      </c>
      <c r="R74" s="133">
        <f t="shared" si="7"/>
        <v>194492460.16</v>
      </c>
      <c r="S74" s="133">
        <f t="shared" si="85"/>
        <v>100586334</v>
      </c>
      <c r="T74" s="133">
        <f t="shared" si="85"/>
        <v>46928560</v>
      </c>
      <c r="U74" s="133">
        <f t="shared" si="85"/>
        <v>147514894</v>
      </c>
      <c r="V74" s="133">
        <f t="shared" si="20"/>
        <v>46977566.159999996</v>
      </c>
      <c r="W74" s="89">
        <f t="shared" si="8"/>
        <v>0.24153926646489901</v>
      </c>
      <c r="X74" s="86"/>
      <c r="Z74" s="86"/>
      <c r="AA74" s="86"/>
      <c r="AB74" s="72"/>
    </row>
    <row r="75" spans="1:28" s="24" customFormat="1" x14ac:dyDescent="0.25">
      <c r="A75" s="98" t="s">
        <v>953</v>
      </c>
      <c r="B75" s="98" t="s">
        <v>243</v>
      </c>
      <c r="C75" s="135">
        <v>79601358.890000001</v>
      </c>
      <c r="D75" s="136"/>
      <c r="E75" s="138"/>
      <c r="F75" s="138">
        <f t="shared" ref="F75:F138" si="86">+C75+D75-E75</f>
        <v>79601358.890000001</v>
      </c>
      <c r="G75" s="138">
        <v>81417060</v>
      </c>
      <c r="H75" s="136">
        <v>32801560</v>
      </c>
      <c r="I75" s="138">
        <f>48615500+H75</f>
        <v>81417060</v>
      </c>
      <c r="J75" s="137">
        <f t="shared" ref="J75:J138" si="87">+F75-I75</f>
        <v>-1815701.1099999994</v>
      </c>
      <c r="K75" s="99">
        <f t="shared" ref="K75:K140" si="88">+J75/F75</f>
        <v>-2.2809926053009865E-2</v>
      </c>
      <c r="L75" s="74"/>
      <c r="M75" s="98" t="s">
        <v>953</v>
      </c>
      <c r="N75" s="98" t="s">
        <v>243</v>
      </c>
      <c r="O75" s="135">
        <v>79601358.890000001</v>
      </c>
      <c r="P75" s="136"/>
      <c r="Q75" s="138"/>
      <c r="R75" s="138">
        <f t="shared" ref="R75:R138" si="89">+O75+P75-Q75</f>
        <v>79601358.890000001</v>
      </c>
      <c r="S75" s="138">
        <v>48615500</v>
      </c>
      <c r="T75" s="136">
        <v>32801560</v>
      </c>
      <c r="U75" s="138">
        <f>48615500+T75</f>
        <v>81417060</v>
      </c>
      <c r="V75" s="137">
        <f t="shared" si="20"/>
        <v>-1815701.1099999994</v>
      </c>
      <c r="W75" s="99">
        <f t="shared" ref="W75:W140" si="90">+V75/R75</f>
        <v>-2.2809926053009865E-2</v>
      </c>
      <c r="X75" s="86"/>
      <c r="Z75" s="86"/>
      <c r="AA75" s="86"/>
      <c r="AB75" s="72"/>
    </row>
    <row r="76" spans="1:28" s="24" customFormat="1" x14ac:dyDescent="0.25">
      <c r="A76" s="98" t="s">
        <v>954</v>
      </c>
      <c r="B76" s="98" t="s">
        <v>255</v>
      </c>
      <c r="C76" s="135">
        <v>20886653.940000001</v>
      </c>
      <c r="D76" s="136"/>
      <c r="E76" s="138"/>
      <c r="F76" s="138">
        <f t="shared" si="86"/>
        <v>20886653.940000001</v>
      </c>
      <c r="G76" s="138">
        <v>2991800</v>
      </c>
      <c r="H76" s="136">
        <v>588700</v>
      </c>
      <c r="I76" s="138">
        <f>2403100+H76</f>
        <v>2991800</v>
      </c>
      <c r="J76" s="137">
        <f t="shared" si="87"/>
        <v>17894853.940000001</v>
      </c>
      <c r="K76" s="99">
        <f t="shared" si="88"/>
        <v>0.85676020636936934</v>
      </c>
      <c r="L76" s="74"/>
      <c r="M76" s="98" t="s">
        <v>954</v>
      </c>
      <c r="N76" s="98" t="s">
        <v>255</v>
      </c>
      <c r="O76" s="135">
        <v>20886653.940000001</v>
      </c>
      <c r="P76" s="136"/>
      <c r="Q76" s="138"/>
      <c r="R76" s="138">
        <f t="shared" si="89"/>
        <v>20886653.940000001</v>
      </c>
      <c r="S76" s="138">
        <v>2403100</v>
      </c>
      <c r="T76" s="136">
        <v>588700</v>
      </c>
      <c r="U76" s="138">
        <f>2403100+T76</f>
        <v>2991800</v>
      </c>
      <c r="V76" s="137">
        <f t="shared" si="20"/>
        <v>17894853.940000001</v>
      </c>
      <c r="W76" s="99">
        <f t="shared" si="90"/>
        <v>0.85676020636936934</v>
      </c>
      <c r="X76" s="86"/>
      <c r="Z76" s="86"/>
      <c r="AA76" s="86"/>
      <c r="AB76" s="72"/>
    </row>
    <row r="77" spans="1:28" s="24" customFormat="1" x14ac:dyDescent="0.25">
      <c r="A77" s="98" t="s">
        <v>955</v>
      </c>
      <c r="B77" s="98" t="s">
        <v>956</v>
      </c>
      <c r="C77" s="135">
        <v>94004447.329999998</v>
      </c>
      <c r="D77" s="136"/>
      <c r="E77" s="138"/>
      <c r="F77" s="138">
        <f t="shared" si="86"/>
        <v>94004447.329999998</v>
      </c>
      <c r="G77" s="138">
        <v>63106034</v>
      </c>
      <c r="H77" s="136">
        <v>13538300</v>
      </c>
      <c r="I77" s="138">
        <f>49567734+H77</f>
        <v>63106034</v>
      </c>
      <c r="J77" s="137">
        <f t="shared" si="87"/>
        <v>30898413.329999998</v>
      </c>
      <c r="K77" s="99">
        <f t="shared" si="88"/>
        <v>0.32869097375289041</v>
      </c>
      <c r="L77" s="74"/>
      <c r="M77" s="98" t="s">
        <v>955</v>
      </c>
      <c r="N77" s="98" t="s">
        <v>956</v>
      </c>
      <c r="O77" s="135">
        <v>94004447.329999998</v>
      </c>
      <c r="P77" s="136"/>
      <c r="Q77" s="138"/>
      <c r="R77" s="138">
        <f t="shared" si="89"/>
        <v>94004447.329999998</v>
      </c>
      <c r="S77" s="138">
        <v>49567734</v>
      </c>
      <c r="T77" s="136">
        <v>13538300</v>
      </c>
      <c r="U77" s="138">
        <f>49567734+T77</f>
        <v>63106034</v>
      </c>
      <c r="V77" s="137">
        <f t="shared" si="20"/>
        <v>30898413.329999998</v>
      </c>
      <c r="W77" s="99">
        <f t="shared" si="90"/>
        <v>0.32869097375289041</v>
      </c>
      <c r="X77" s="86"/>
      <c r="Z77" s="86"/>
      <c r="AA77" s="86"/>
      <c r="AB77" s="72"/>
    </row>
    <row r="78" spans="1:28" s="24" customFormat="1" x14ac:dyDescent="0.25">
      <c r="A78" s="88" t="s">
        <v>957</v>
      </c>
      <c r="B78" s="88" t="s">
        <v>958</v>
      </c>
      <c r="C78" s="133">
        <f>+C79+C81</f>
        <v>0</v>
      </c>
      <c r="D78" s="133">
        <f t="shared" ref="D78:I78" si="91">+D79+D81</f>
        <v>0</v>
      </c>
      <c r="E78" s="133">
        <f t="shared" si="91"/>
        <v>0</v>
      </c>
      <c r="F78" s="133">
        <f t="shared" si="91"/>
        <v>0</v>
      </c>
      <c r="G78" s="133">
        <f t="shared" si="91"/>
        <v>68500000</v>
      </c>
      <c r="H78" s="133">
        <f t="shared" si="91"/>
        <v>0</v>
      </c>
      <c r="I78" s="133">
        <f t="shared" si="91"/>
        <v>68500000</v>
      </c>
      <c r="J78" s="133">
        <f t="shared" si="87"/>
        <v>-68500000</v>
      </c>
      <c r="K78" s="89" t="e">
        <f t="shared" si="88"/>
        <v>#DIV/0!</v>
      </c>
      <c r="L78" s="74"/>
      <c r="M78" s="88" t="s">
        <v>957</v>
      </c>
      <c r="N78" s="88" t="s">
        <v>958</v>
      </c>
      <c r="O78" s="133">
        <f>+O79+O81</f>
        <v>0</v>
      </c>
      <c r="P78" s="133">
        <f t="shared" ref="P78:U78" si="92">+P79+P81</f>
        <v>0</v>
      </c>
      <c r="Q78" s="133">
        <f t="shared" si="92"/>
        <v>0</v>
      </c>
      <c r="R78" s="133">
        <f t="shared" si="92"/>
        <v>0</v>
      </c>
      <c r="S78" s="133">
        <f t="shared" si="92"/>
        <v>68500000</v>
      </c>
      <c r="T78" s="133">
        <f t="shared" si="92"/>
        <v>0</v>
      </c>
      <c r="U78" s="133">
        <f t="shared" si="92"/>
        <v>68500000</v>
      </c>
      <c r="V78" s="133">
        <f t="shared" si="20"/>
        <v>-68500000</v>
      </c>
      <c r="W78" s="89" t="e">
        <f t="shared" si="90"/>
        <v>#DIV/0!</v>
      </c>
      <c r="X78" s="86"/>
      <c r="Z78" s="86"/>
      <c r="AA78" s="86"/>
      <c r="AB78" s="72"/>
    </row>
    <row r="79" spans="1:28" s="181" customFormat="1" x14ac:dyDescent="0.25">
      <c r="A79" s="258" t="s">
        <v>959</v>
      </c>
      <c r="B79" s="259" t="s">
        <v>960</v>
      </c>
      <c r="C79" s="260">
        <f>+C80</f>
        <v>0</v>
      </c>
      <c r="D79" s="260">
        <f t="shared" ref="D79:I79" si="93">+D80</f>
        <v>0</v>
      </c>
      <c r="E79" s="260">
        <f t="shared" si="93"/>
        <v>0</v>
      </c>
      <c r="F79" s="260">
        <f t="shared" si="93"/>
        <v>0</v>
      </c>
      <c r="G79" s="260">
        <f t="shared" si="93"/>
        <v>0</v>
      </c>
      <c r="H79" s="260">
        <f t="shared" si="93"/>
        <v>0</v>
      </c>
      <c r="I79" s="260">
        <f t="shared" si="93"/>
        <v>0</v>
      </c>
      <c r="J79" s="260">
        <f t="shared" si="87"/>
        <v>0</v>
      </c>
      <c r="K79" s="261" t="e">
        <f t="shared" si="88"/>
        <v>#DIV/0!</v>
      </c>
      <c r="L79" s="74"/>
      <c r="M79" s="258" t="s">
        <v>959</v>
      </c>
      <c r="N79" s="259" t="s">
        <v>960</v>
      </c>
      <c r="O79" s="260">
        <f>+O80</f>
        <v>0</v>
      </c>
      <c r="P79" s="260">
        <f t="shared" ref="P79:U79" si="94">+P80</f>
        <v>0</v>
      </c>
      <c r="Q79" s="260">
        <f t="shared" si="94"/>
        <v>0</v>
      </c>
      <c r="R79" s="260">
        <f t="shared" si="94"/>
        <v>0</v>
      </c>
      <c r="S79" s="260">
        <f t="shared" si="94"/>
        <v>0</v>
      </c>
      <c r="T79" s="260">
        <f t="shared" si="94"/>
        <v>0</v>
      </c>
      <c r="U79" s="260">
        <f t="shared" si="94"/>
        <v>0</v>
      </c>
      <c r="V79" s="260">
        <f t="shared" si="20"/>
        <v>0</v>
      </c>
      <c r="W79" s="261" t="e">
        <f t="shared" si="90"/>
        <v>#DIV/0!</v>
      </c>
      <c r="X79" s="86"/>
      <c r="Z79" s="86"/>
      <c r="AA79" s="86"/>
      <c r="AB79" s="72"/>
    </row>
    <row r="80" spans="1:28" s="24" customFormat="1" x14ac:dyDescent="0.25">
      <c r="A80" s="96" t="s">
        <v>961</v>
      </c>
      <c r="B80" s="98" t="s">
        <v>351</v>
      </c>
      <c r="C80" s="135"/>
      <c r="D80" s="136"/>
      <c r="E80" s="138"/>
      <c r="F80" s="138">
        <f t="shared" si="86"/>
        <v>0</v>
      </c>
      <c r="G80" s="135"/>
      <c r="H80" s="136"/>
      <c r="I80" s="135"/>
      <c r="J80" s="137">
        <f t="shared" si="87"/>
        <v>0</v>
      </c>
      <c r="K80" s="99" t="e">
        <f t="shared" si="88"/>
        <v>#DIV/0!</v>
      </c>
      <c r="L80" s="74"/>
      <c r="M80" s="96" t="s">
        <v>961</v>
      </c>
      <c r="N80" s="98" t="s">
        <v>351</v>
      </c>
      <c r="O80" s="135"/>
      <c r="P80" s="136"/>
      <c r="Q80" s="138"/>
      <c r="R80" s="138">
        <f t="shared" si="89"/>
        <v>0</v>
      </c>
      <c r="S80" s="135"/>
      <c r="T80" s="136"/>
      <c r="U80" s="135"/>
      <c r="V80" s="137">
        <f t="shared" ref="V80:V143" si="95">+R80-U80</f>
        <v>0</v>
      </c>
      <c r="W80" s="99" t="e">
        <f t="shared" si="90"/>
        <v>#DIV/0!</v>
      </c>
      <c r="X80" s="86"/>
      <c r="Z80" s="86"/>
      <c r="AA80" s="86"/>
    </row>
    <row r="81" spans="1:27" s="24" customFormat="1" x14ac:dyDescent="0.25">
      <c r="A81" s="105">
        <v>102502039</v>
      </c>
      <c r="B81" s="88" t="s">
        <v>1206</v>
      </c>
      <c r="C81" s="133">
        <f>+C82</f>
        <v>0</v>
      </c>
      <c r="D81" s="133">
        <f t="shared" ref="D81:E81" si="96">+D82</f>
        <v>0</v>
      </c>
      <c r="E81" s="133">
        <f t="shared" si="96"/>
        <v>0</v>
      </c>
      <c r="F81" s="133">
        <f t="shared" si="86"/>
        <v>0</v>
      </c>
      <c r="G81" s="133">
        <f t="shared" ref="G81:I81" si="97">+G82</f>
        <v>68500000</v>
      </c>
      <c r="H81" s="133">
        <f t="shared" si="97"/>
        <v>0</v>
      </c>
      <c r="I81" s="133">
        <f t="shared" si="97"/>
        <v>68500000</v>
      </c>
      <c r="J81" s="133">
        <f t="shared" si="87"/>
        <v>-68500000</v>
      </c>
      <c r="K81" s="89"/>
      <c r="L81" s="74"/>
      <c r="M81" s="105">
        <v>102502039</v>
      </c>
      <c r="N81" s="88" t="s">
        <v>1206</v>
      </c>
      <c r="O81" s="133">
        <f>+O82</f>
        <v>0</v>
      </c>
      <c r="P81" s="133">
        <f t="shared" ref="P81:U81" si="98">+P82</f>
        <v>0</v>
      </c>
      <c r="Q81" s="133">
        <f t="shared" si="98"/>
        <v>0</v>
      </c>
      <c r="R81" s="133">
        <f t="shared" si="89"/>
        <v>0</v>
      </c>
      <c r="S81" s="133">
        <f t="shared" si="98"/>
        <v>68500000</v>
      </c>
      <c r="T81" s="133">
        <f t="shared" si="98"/>
        <v>0</v>
      </c>
      <c r="U81" s="133">
        <f t="shared" si="98"/>
        <v>68500000</v>
      </c>
      <c r="V81" s="133">
        <f t="shared" si="95"/>
        <v>-68500000</v>
      </c>
      <c r="W81" s="89"/>
      <c r="X81" s="86"/>
      <c r="Z81" s="86"/>
      <c r="AA81" s="86"/>
    </row>
    <row r="82" spans="1:27" s="24" customFormat="1" x14ac:dyDescent="0.25">
      <c r="A82" s="110">
        <v>10250203903</v>
      </c>
      <c r="B82" s="98" t="s">
        <v>1209</v>
      </c>
      <c r="C82" s="135"/>
      <c r="D82" s="136"/>
      <c r="E82" s="138"/>
      <c r="F82" s="138">
        <f t="shared" si="86"/>
        <v>0</v>
      </c>
      <c r="G82" s="135">
        <v>68500000</v>
      </c>
      <c r="H82" s="136"/>
      <c r="I82" s="135">
        <v>68500000</v>
      </c>
      <c r="J82" s="137">
        <f t="shared" si="87"/>
        <v>-68500000</v>
      </c>
      <c r="K82" s="99"/>
      <c r="L82" s="74"/>
      <c r="M82" s="110">
        <v>10250203903</v>
      </c>
      <c r="N82" s="98" t="s">
        <v>1209</v>
      </c>
      <c r="O82" s="135"/>
      <c r="P82" s="136"/>
      <c r="Q82" s="138"/>
      <c r="R82" s="138">
        <f t="shared" si="89"/>
        <v>0</v>
      </c>
      <c r="S82" s="135">
        <v>68500000</v>
      </c>
      <c r="T82" s="136"/>
      <c r="U82" s="135">
        <v>68500000</v>
      </c>
      <c r="V82" s="137">
        <f t="shared" si="95"/>
        <v>-68500000</v>
      </c>
      <c r="W82" s="99"/>
      <c r="X82" s="86"/>
      <c r="Z82" s="86"/>
      <c r="AA82" s="86"/>
    </row>
    <row r="83" spans="1:27" s="24" customFormat="1" x14ac:dyDescent="0.25">
      <c r="A83" s="155" t="s">
        <v>962</v>
      </c>
      <c r="B83" s="155" t="s">
        <v>963</v>
      </c>
      <c r="C83" s="156">
        <f>C84+C87+C89</f>
        <v>0</v>
      </c>
      <c r="D83" s="156">
        <f t="shared" ref="D83:E83" si="99">D84+D87+D89</f>
        <v>0</v>
      </c>
      <c r="E83" s="156">
        <f t="shared" si="99"/>
        <v>0</v>
      </c>
      <c r="F83" s="156">
        <f t="shared" si="86"/>
        <v>0</v>
      </c>
      <c r="G83" s="156">
        <f t="shared" ref="G83:I83" si="100">G84+G87+G89</f>
        <v>64082710</v>
      </c>
      <c r="H83" s="156">
        <f t="shared" si="100"/>
        <v>33531400</v>
      </c>
      <c r="I83" s="156">
        <f t="shared" si="100"/>
        <v>64082710</v>
      </c>
      <c r="J83" s="156">
        <f t="shared" si="87"/>
        <v>-64082710</v>
      </c>
      <c r="K83" s="157" t="e">
        <f t="shared" si="88"/>
        <v>#DIV/0!</v>
      </c>
      <c r="L83" s="74"/>
      <c r="M83" s="155" t="s">
        <v>962</v>
      </c>
      <c r="N83" s="155" t="s">
        <v>963</v>
      </c>
      <c r="O83" s="156">
        <f>O84+O87+O89</f>
        <v>0</v>
      </c>
      <c r="P83" s="156">
        <f t="shared" ref="P83:U83" si="101">P84+P87+P89</f>
        <v>0</v>
      </c>
      <c r="Q83" s="156">
        <f t="shared" si="101"/>
        <v>0</v>
      </c>
      <c r="R83" s="156">
        <f t="shared" si="89"/>
        <v>0</v>
      </c>
      <c r="S83" s="156">
        <f t="shared" si="101"/>
        <v>30551310</v>
      </c>
      <c r="T83" s="156">
        <f t="shared" si="101"/>
        <v>33531400</v>
      </c>
      <c r="U83" s="156">
        <f t="shared" si="101"/>
        <v>64082710</v>
      </c>
      <c r="V83" s="156">
        <f t="shared" si="95"/>
        <v>-64082710</v>
      </c>
      <c r="W83" s="157" t="e">
        <f t="shared" si="90"/>
        <v>#DIV/0!</v>
      </c>
      <c r="X83" s="86"/>
      <c r="Z83" s="86"/>
      <c r="AA83" s="86"/>
    </row>
    <row r="84" spans="1:27" s="24" customFormat="1" x14ac:dyDescent="0.25">
      <c r="A84" s="155" t="s">
        <v>964</v>
      </c>
      <c r="B84" s="155" t="s">
        <v>965</v>
      </c>
      <c r="C84" s="156">
        <f>C85+C86</f>
        <v>0</v>
      </c>
      <c r="D84" s="156">
        <f t="shared" ref="D84:E84" si="102">D85+D86</f>
        <v>0</v>
      </c>
      <c r="E84" s="156">
        <f t="shared" si="102"/>
        <v>0</v>
      </c>
      <c r="F84" s="156">
        <f t="shared" si="86"/>
        <v>0</v>
      </c>
      <c r="G84" s="156">
        <f t="shared" ref="G84:I84" si="103">G85+G86</f>
        <v>506910</v>
      </c>
      <c r="H84" s="156">
        <f t="shared" si="103"/>
        <v>0</v>
      </c>
      <c r="I84" s="156">
        <f t="shared" si="103"/>
        <v>506910</v>
      </c>
      <c r="J84" s="156">
        <f t="shared" si="87"/>
        <v>-506910</v>
      </c>
      <c r="K84" s="157" t="e">
        <f t="shared" si="88"/>
        <v>#DIV/0!</v>
      </c>
      <c r="L84" s="74"/>
      <c r="M84" s="155" t="s">
        <v>964</v>
      </c>
      <c r="N84" s="155" t="s">
        <v>965</v>
      </c>
      <c r="O84" s="156">
        <f>O85+O86</f>
        <v>0</v>
      </c>
      <c r="P84" s="156">
        <f t="shared" ref="P84:U84" si="104">P85+P86</f>
        <v>0</v>
      </c>
      <c r="Q84" s="156">
        <f t="shared" si="104"/>
        <v>0</v>
      </c>
      <c r="R84" s="156">
        <f t="shared" si="89"/>
        <v>0</v>
      </c>
      <c r="S84" s="156">
        <f t="shared" si="104"/>
        <v>506910</v>
      </c>
      <c r="T84" s="156">
        <f t="shared" si="104"/>
        <v>0</v>
      </c>
      <c r="U84" s="156">
        <f t="shared" si="104"/>
        <v>506910</v>
      </c>
      <c r="V84" s="156">
        <f t="shared" si="95"/>
        <v>-506910</v>
      </c>
      <c r="W84" s="157" t="e">
        <f t="shared" si="90"/>
        <v>#DIV/0!</v>
      </c>
      <c r="X84" s="86"/>
      <c r="Z84" s="86"/>
      <c r="AA84" s="86"/>
    </row>
    <row r="85" spans="1:27" s="24" customFormat="1" x14ac:dyDescent="0.25">
      <c r="A85" s="96" t="s">
        <v>966</v>
      </c>
      <c r="B85" s="98" t="s">
        <v>967</v>
      </c>
      <c r="C85" s="135"/>
      <c r="D85" s="136"/>
      <c r="E85" s="138"/>
      <c r="F85" s="138">
        <f t="shared" si="86"/>
        <v>0</v>
      </c>
      <c r="G85" s="138">
        <v>506910</v>
      </c>
      <c r="H85" s="136"/>
      <c r="I85" s="136">
        <v>506910</v>
      </c>
      <c r="J85" s="137">
        <f t="shared" si="87"/>
        <v>-506910</v>
      </c>
      <c r="K85" s="99" t="e">
        <f t="shared" si="88"/>
        <v>#DIV/0!</v>
      </c>
      <c r="L85" s="115"/>
      <c r="M85" s="96" t="s">
        <v>966</v>
      </c>
      <c r="N85" s="98" t="s">
        <v>967</v>
      </c>
      <c r="O85" s="135"/>
      <c r="P85" s="136"/>
      <c r="Q85" s="138"/>
      <c r="R85" s="138">
        <f t="shared" si="89"/>
        <v>0</v>
      </c>
      <c r="S85" s="138">
        <v>506910</v>
      </c>
      <c r="T85" s="136"/>
      <c r="U85" s="136">
        <v>506910</v>
      </c>
      <c r="V85" s="137">
        <f t="shared" si="95"/>
        <v>-506910</v>
      </c>
      <c r="W85" s="99" t="e">
        <f t="shared" si="90"/>
        <v>#DIV/0!</v>
      </c>
      <c r="X85" s="86"/>
      <c r="Z85" s="86"/>
      <c r="AA85" s="86"/>
    </row>
    <row r="86" spans="1:27" s="24" customFormat="1" x14ac:dyDescent="0.25">
      <c r="A86" s="96" t="s">
        <v>968</v>
      </c>
      <c r="B86" s="98" t="s">
        <v>969</v>
      </c>
      <c r="C86" s="135"/>
      <c r="D86" s="136"/>
      <c r="E86" s="138"/>
      <c r="F86" s="138">
        <f t="shared" si="86"/>
        <v>0</v>
      </c>
      <c r="G86" s="138"/>
      <c r="H86" s="136"/>
      <c r="I86" s="138"/>
      <c r="J86" s="137">
        <f t="shared" si="87"/>
        <v>0</v>
      </c>
      <c r="K86" s="99" t="e">
        <f t="shared" si="88"/>
        <v>#DIV/0!</v>
      </c>
      <c r="L86" s="115"/>
      <c r="M86" s="96" t="s">
        <v>968</v>
      </c>
      <c r="N86" s="98" t="s">
        <v>969</v>
      </c>
      <c r="O86" s="135"/>
      <c r="P86" s="136"/>
      <c r="Q86" s="138"/>
      <c r="R86" s="138">
        <f t="shared" si="89"/>
        <v>0</v>
      </c>
      <c r="S86" s="138"/>
      <c r="T86" s="136"/>
      <c r="U86" s="138"/>
      <c r="V86" s="137">
        <f t="shared" si="95"/>
        <v>0</v>
      </c>
      <c r="W86" s="99" t="e">
        <f t="shared" si="90"/>
        <v>#DIV/0!</v>
      </c>
      <c r="X86" s="86"/>
      <c r="Z86" s="86"/>
      <c r="AA86" s="86"/>
    </row>
    <row r="87" spans="1:27" s="24" customFormat="1" x14ac:dyDescent="0.25">
      <c r="A87" s="155" t="s">
        <v>970</v>
      </c>
      <c r="B87" s="155" t="s">
        <v>971</v>
      </c>
      <c r="C87" s="156">
        <f>+C88</f>
        <v>0</v>
      </c>
      <c r="D87" s="156">
        <f t="shared" ref="D87:E87" si="105">+D88</f>
        <v>0</v>
      </c>
      <c r="E87" s="156">
        <f t="shared" si="105"/>
        <v>0</v>
      </c>
      <c r="F87" s="156">
        <f t="shared" si="86"/>
        <v>0</v>
      </c>
      <c r="G87" s="156">
        <f t="shared" ref="G87:I87" si="106">+G88</f>
        <v>63048000</v>
      </c>
      <c r="H87" s="156">
        <f t="shared" si="106"/>
        <v>33531400</v>
      </c>
      <c r="I87" s="156">
        <f t="shared" si="106"/>
        <v>63048000</v>
      </c>
      <c r="J87" s="156">
        <f t="shared" si="87"/>
        <v>-63048000</v>
      </c>
      <c r="K87" s="157" t="e">
        <f t="shared" si="88"/>
        <v>#DIV/0!</v>
      </c>
      <c r="L87" s="115"/>
      <c r="M87" s="155" t="s">
        <v>970</v>
      </c>
      <c r="N87" s="155" t="s">
        <v>971</v>
      </c>
      <c r="O87" s="156">
        <f>+O88</f>
        <v>0</v>
      </c>
      <c r="P87" s="156">
        <f t="shared" ref="P87:U87" si="107">+P88</f>
        <v>0</v>
      </c>
      <c r="Q87" s="156">
        <f t="shared" si="107"/>
        <v>0</v>
      </c>
      <c r="R87" s="156">
        <f t="shared" si="89"/>
        <v>0</v>
      </c>
      <c r="S87" s="156">
        <f t="shared" si="107"/>
        <v>29516600</v>
      </c>
      <c r="T87" s="156">
        <f t="shared" si="107"/>
        <v>33531400</v>
      </c>
      <c r="U87" s="156">
        <f t="shared" si="107"/>
        <v>63048000</v>
      </c>
      <c r="V87" s="156">
        <f t="shared" si="95"/>
        <v>-63048000</v>
      </c>
      <c r="W87" s="157" t="e">
        <f t="shared" si="90"/>
        <v>#DIV/0!</v>
      </c>
      <c r="X87" s="86"/>
      <c r="Z87" s="86"/>
      <c r="AA87" s="86"/>
    </row>
    <row r="88" spans="1:27" s="24" customFormat="1" x14ac:dyDescent="0.25">
      <c r="A88" s="98" t="s">
        <v>972</v>
      </c>
      <c r="B88" s="98" t="s">
        <v>379</v>
      </c>
      <c r="C88" s="135"/>
      <c r="D88" s="136"/>
      <c r="E88" s="138"/>
      <c r="F88" s="138">
        <f t="shared" si="86"/>
        <v>0</v>
      </c>
      <c r="G88" s="138">
        <v>63048000</v>
      </c>
      <c r="H88" s="136">
        <v>33531400</v>
      </c>
      <c r="I88" s="138">
        <f>29516600+H88</f>
        <v>63048000</v>
      </c>
      <c r="J88" s="137">
        <f t="shared" si="87"/>
        <v>-63048000</v>
      </c>
      <c r="K88" s="99" t="e">
        <f t="shared" si="88"/>
        <v>#DIV/0!</v>
      </c>
      <c r="L88" s="115"/>
      <c r="M88" s="98" t="s">
        <v>972</v>
      </c>
      <c r="N88" s="98" t="s">
        <v>379</v>
      </c>
      <c r="O88" s="135"/>
      <c r="P88" s="136"/>
      <c r="Q88" s="138"/>
      <c r="R88" s="138">
        <f t="shared" si="89"/>
        <v>0</v>
      </c>
      <c r="S88" s="138">
        <v>29516600</v>
      </c>
      <c r="T88" s="136">
        <v>33531400</v>
      </c>
      <c r="U88" s="138">
        <f>29516600+T88</f>
        <v>63048000</v>
      </c>
      <c r="V88" s="137">
        <f t="shared" si="95"/>
        <v>-63048000</v>
      </c>
      <c r="W88" s="99" t="e">
        <f t="shared" si="90"/>
        <v>#DIV/0!</v>
      </c>
      <c r="X88" s="86"/>
      <c r="Z88" s="86"/>
      <c r="AA88" s="86"/>
    </row>
    <row r="89" spans="1:27" s="24" customFormat="1" x14ac:dyDescent="0.25">
      <c r="A89" s="155" t="s">
        <v>973</v>
      </c>
      <c r="B89" s="155" t="s">
        <v>385</v>
      </c>
      <c r="C89" s="156">
        <f>C90</f>
        <v>0</v>
      </c>
      <c r="D89" s="156">
        <f t="shared" ref="D89:E89" si="108">D90</f>
        <v>0</v>
      </c>
      <c r="E89" s="156">
        <f t="shared" si="108"/>
        <v>0</v>
      </c>
      <c r="F89" s="156">
        <f t="shared" si="86"/>
        <v>0</v>
      </c>
      <c r="G89" s="156">
        <f t="shared" ref="G89:I89" si="109">G90</f>
        <v>527800</v>
      </c>
      <c r="H89" s="156">
        <f t="shared" si="109"/>
        <v>0</v>
      </c>
      <c r="I89" s="156">
        <f t="shared" si="109"/>
        <v>527800</v>
      </c>
      <c r="J89" s="156">
        <f t="shared" si="87"/>
        <v>-527800</v>
      </c>
      <c r="K89" s="157" t="e">
        <f t="shared" si="88"/>
        <v>#DIV/0!</v>
      </c>
      <c r="L89" s="115"/>
      <c r="M89" s="155" t="s">
        <v>973</v>
      </c>
      <c r="N89" s="155" t="s">
        <v>385</v>
      </c>
      <c r="O89" s="156">
        <f>O90</f>
        <v>0</v>
      </c>
      <c r="P89" s="156">
        <f t="shared" ref="P89:U89" si="110">P90</f>
        <v>0</v>
      </c>
      <c r="Q89" s="156">
        <f t="shared" si="110"/>
        <v>0</v>
      </c>
      <c r="R89" s="156">
        <f t="shared" si="89"/>
        <v>0</v>
      </c>
      <c r="S89" s="156">
        <f t="shared" si="110"/>
        <v>527800</v>
      </c>
      <c r="T89" s="156">
        <f t="shared" si="110"/>
        <v>0</v>
      </c>
      <c r="U89" s="156">
        <f t="shared" si="110"/>
        <v>527800</v>
      </c>
      <c r="V89" s="156">
        <f t="shared" si="95"/>
        <v>-527800</v>
      </c>
      <c r="W89" s="157" t="e">
        <f t="shared" si="90"/>
        <v>#DIV/0!</v>
      </c>
      <c r="X89" s="86"/>
      <c r="Z89" s="86"/>
      <c r="AA89" s="86"/>
    </row>
    <row r="90" spans="1:27" s="24" customFormat="1" x14ac:dyDescent="0.25">
      <c r="A90" s="98" t="s">
        <v>974</v>
      </c>
      <c r="B90" s="98" t="s">
        <v>975</v>
      </c>
      <c r="C90" s="135"/>
      <c r="D90" s="136"/>
      <c r="E90" s="138"/>
      <c r="F90" s="138">
        <f t="shared" si="86"/>
        <v>0</v>
      </c>
      <c r="G90" s="138">
        <v>527800</v>
      </c>
      <c r="H90" s="136"/>
      <c r="I90" s="138">
        <v>527800</v>
      </c>
      <c r="J90" s="137">
        <f t="shared" si="87"/>
        <v>-527800</v>
      </c>
      <c r="K90" s="99" t="e">
        <f t="shared" si="88"/>
        <v>#DIV/0!</v>
      </c>
      <c r="L90" s="115"/>
      <c r="M90" s="98" t="s">
        <v>974</v>
      </c>
      <c r="N90" s="98" t="s">
        <v>975</v>
      </c>
      <c r="O90" s="135"/>
      <c r="P90" s="136"/>
      <c r="Q90" s="138"/>
      <c r="R90" s="138">
        <f t="shared" si="89"/>
        <v>0</v>
      </c>
      <c r="S90" s="138">
        <v>527800</v>
      </c>
      <c r="T90" s="136"/>
      <c r="U90" s="138">
        <v>527800</v>
      </c>
      <c r="V90" s="137">
        <f t="shared" si="95"/>
        <v>-527800</v>
      </c>
      <c r="W90" s="99" t="e">
        <f t="shared" si="90"/>
        <v>#DIV/0!</v>
      </c>
      <c r="X90" s="86"/>
      <c r="Z90" s="86"/>
      <c r="AA90" s="86"/>
    </row>
    <row r="91" spans="1:27" s="24" customFormat="1" x14ac:dyDescent="0.25">
      <c r="A91" s="155" t="s">
        <v>976</v>
      </c>
      <c r="B91" s="155" t="s">
        <v>977</v>
      </c>
      <c r="C91" s="156">
        <f>C92</f>
        <v>175200000</v>
      </c>
      <c r="D91" s="156">
        <f t="shared" ref="D91:E92" si="111">D92</f>
        <v>0</v>
      </c>
      <c r="E91" s="156">
        <f t="shared" si="111"/>
        <v>0</v>
      </c>
      <c r="F91" s="156">
        <f t="shared" si="86"/>
        <v>175200000</v>
      </c>
      <c r="G91" s="156">
        <f t="shared" ref="G91:I92" si="112">G92</f>
        <v>63198676</v>
      </c>
      <c r="H91" s="156">
        <f t="shared" si="112"/>
        <v>9090768</v>
      </c>
      <c r="I91" s="156">
        <f t="shared" si="112"/>
        <v>63198676</v>
      </c>
      <c r="J91" s="156">
        <f t="shared" si="87"/>
        <v>112001324</v>
      </c>
      <c r="K91" s="160">
        <f t="shared" si="88"/>
        <v>0.63927696347031959</v>
      </c>
      <c r="L91" s="115"/>
      <c r="M91" s="155" t="s">
        <v>976</v>
      </c>
      <c r="N91" s="155" t="s">
        <v>977</v>
      </c>
      <c r="O91" s="156">
        <f>O92</f>
        <v>175200000</v>
      </c>
      <c r="P91" s="156">
        <f t="shared" ref="P91:U92" si="113">P92</f>
        <v>0</v>
      </c>
      <c r="Q91" s="156">
        <f t="shared" si="113"/>
        <v>0</v>
      </c>
      <c r="R91" s="156">
        <f t="shared" si="89"/>
        <v>175200000</v>
      </c>
      <c r="S91" s="156">
        <f t="shared" si="113"/>
        <v>54107908</v>
      </c>
      <c r="T91" s="156">
        <f t="shared" si="113"/>
        <v>9090768</v>
      </c>
      <c r="U91" s="156">
        <f t="shared" si="113"/>
        <v>63198676</v>
      </c>
      <c r="V91" s="156">
        <f t="shared" si="95"/>
        <v>112001324</v>
      </c>
      <c r="W91" s="160">
        <f t="shared" si="90"/>
        <v>0.63927696347031959</v>
      </c>
      <c r="X91" s="86"/>
      <c r="Z91" s="86"/>
      <c r="AA91" s="86"/>
    </row>
    <row r="92" spans="1:27" s="24" customFormat="1" x14ac:dyDescent="0.25">
      <c r="A92" s="88" t="s">
        <v>978</v>
      </c>
      <c r="B92" s="88" t="s">
        <v>434</v>
      </c>
      <c r="C92" s="133">
        <f>C93</f>
        <v>175200000</v>
      </c>
      <c r="D92" s="133">
        <f t="shared" si="111"/>
        <v>0</v>
      </c>
      <c r="E92" s="133">
        <f t="shared" si="111"/>
        <v>0</v>
      </c>
      <c r="F92" s="133">
        <f t="shared" si="86"/>
        <v>175200000</v>
      </c>
      <c r="G92" s="133">
        <f t="shared" si="112"/>
        <v>63198676</v>
      </c>
      <c r="H92" s="133">
        <f t="shared" si="112"/>
        <v>9090768</v>
      </c>
      <c r="I92" s="133">
        <f t="shared" si="112"/>
        <v>63198676</v>
      </c>
      <c r="J92" s="133">
        <f t="shared" si="87"/>
        <v>112001324</v>
      </c>
      <c r="K92" s="89">
        <f t="shared" si="88"/>
        <v>0.63927696347031959</v>
      </c>
      <c r="L92" s="115"/>
      <c r="M92" s="88" t="s">
        <v>978</v>
      </c>
      <c r="N92" s="88" t="s">
        <v>434</v>
      </c>
      <c r="O92" s="133">
        <f>O93</f>
        <v>175200000</v>
      </c>
      <c r="P92" s="133">
        <f t="shared" si="113"/>
        <v>0</v>
      </c>
      <c r="Q92" s="133">
        <f t="shared" si="113"/>
        <v>0</v>
      </c>
      <c r="R92" s="133">
        <f t="shared" si="89"/>
        <v>175200000</v>
      </c>
      <c r="S92" s="133">
        <f t="shared" si="113"/>
        <v>54107908</v>
      </c>
      <c r="T92" s="133">
        <f t="shared" si="113"/>
        <v>9090768</v>
      </c>
      <c r="U92" s="133">
        <f t="shared" si="113"/>
        <v>63198676</v>
      </c>
      <c r="V92" s="133">
        <f t="shared" si="95"/>
        <v>112001324</v>
      </c>
      <c r="W92" s="89">
        <f t="shared" si="90"/>
        <v>0.63927696347031959</v>
      </c>
      <c r="X92" s="86"/>
      <c r="Z92" s="86"/>
      <c r="AA92" s="86"/>
    </row>
    <row r="93" spans="1:27" s="24" customFormat="1" x14ac:dyDescent="0.25">
      <c r="A93" s="98" t="s">
        <v>979</v>
      </c>
      <c r="B93" s="98" t="s">
        <v>436</v>
      </c>
      <c r="C93" s="135">
        <v>175200000</v>
      </c>
      <c r="D93" s="136"/>
      <c r="E93" s="138"/>
      <c r="F93" s="138">
        <f t="shared" si="86"/>
        <v>175200000</v>
      </c>
      <c r="G93" s="138">
        <v>63198676</v>
      </c>
      <c r="H93" s="136">
        <f>8140768+950000</f>
        <v>9090768</v>
      </c>
      <c r="I93" s="138">
        <f>54107908+H93</f>
        <v>63198676</v>
      </c>
      <c r="J93" s="137">
        <f t="shared" si="87"/>
        <v>112001324</v>
      </c>
      <c r="K93" s="99">
        <f t="shared" si="88"/>
        <v>0.63927696347031959</v>
      </c>
      <c r="L93" s="115"/>
      <c r="M93" s="98" t="s">
        <v>979</v>
      </c>
      <c r="N93" s="98" t="s">
        <v>436</v>
      </c>
      <c r="O93" s="135">
        <v>175200000</v>
      </c>
      <c r="P93" s="136"/>
      <c r="Q93" s="138"/>
      <c r="R93" s="138">
        <f t="shared" si="89"/>
        <v>175200000</v>
      </c>
      <c r="S93" s="138">
        <v>54107908</v>
      </c>
      <c r="T93" s="136">
        <f>8140768+950000</f>
        <v>9090768</v>
      </c>
      <c r="U93" s="138">
        <f>54107908+T93</f>
        <v>63198676</v>
      </c>
      <c r="V93" s="137">
        <f t="shared" si="95"/>
        <v>112001324</v>
      </c>
      <c r="W93" s="99">
        <f t="shared" si="90"/>
        <v>0.63927696347031959</v>
      </c>
      <c r="X93" s="86"/>
      <c r="Z93" s="86"/>
      <c r="AA93" s="86"/>
    </row>
    <row r="94" spans="1:27" s="24" customFormat="1" x14ac:dyDescent="0.25">
      <c r="A94" s="155" t="s">
        <v>980</v>
      </c>
      <c r="B94" s="155" t="s">
        <v>448</v>
      </c>
      <c r="C94" s="156">
        <f t="shared" ref="C94:F94" si="114">C95+C105+C112</f>
        <v>2133085677.9000001</v>
      </c>
      <c r="D94" s="156">
        <f t="shared" si="114"/>
        <v>0</v>
      </c>
      <c r="E94" s="156">
        <f t="shared" si="114"/>
        <v>0</v>
      </c>
      <c r="F94" s="156">
        <f t="shared" si="114"/>
        <v>2133085677.9000001</v>
      </c>
      <c r="G94" s="156">
        <f>G95+G105+G112</f>
        <v>380090968</v>
      </c>
      <c r="H94" s="156">
        <f t="shared" ref="H94:J94" si="115">H95+H105+H112</f>
        <v>107496677</v>
      </c>
      <c r="I94" s="156">
        <f t="shared" si="115"/>
        <v>380090968</v>
      </c>
      <c r="J94" s="156">
        <f t="shared" si="115"/>
        <v>1752994709.9000001</v>
      </c>
      <c r="K94" s="157">
        <f t="shared" si="88"/>
        <v>0.82181167313720116</v>
      </c>
      <c r="L94" s="115"/>
      <c r="M94" s="155" t="s">
        <v>980</v>
      </c>
      <c r="N94" s="155" t="s">
        <v>448</v>
      </c>
      <c r="O94" s="156">
        <f>O95</f>
        <v>2133085677.9000001</v>
      </c>
      <c r="P94" s="156">
        <f t="shared" ref="P94:U94" si="116">P95</f>
        <v>0</v>
      </c>
      <c r="Q94" s="156">
        <f t="shared" si="116"/>
        <v>0</v>
      </c>
      <c r="R94" s="156">
        <f t="shared" si="89"/>
        <v>2133085677.9000001</v>
      </c>
      <c r="S94" s="156">
        <f t="shared" si="116"/>
        <v>272284891</v>
      </c>
      <c r="T94" s="156">
        <f t="shared" si="116"/>
        <v>107268677</v>
      </c>
      <c r="U94" s="156">
        <f t="shared" si="116"/>
        <v>379553568</v>
      </c>
      <c r="V94" s="156">
        <f t="shared" si="95"/>
        <v>1753532109.9000001</v>
      </c>
      <c r="W94" s="157">
        <f t="shared" si="90"/>
        <v>0.82206360863401118</v>
      </c>
      <c r="X94" s="86"/>
      <c r="Z94" s="86"/>
      <c r="AA94" s="86"/>
    </row>
    <row r="95" spans="1:27" s="24" customFormat="1" x14ac:dyDescent="0.25">
      <c r="A95" s="88" t="s">
        <v>981</v>
      </c>
      <c r="B95" s="88" t="s">
        <v>982</v>
      </c>
      <c r="C95" s="133">
        <f>C96+C97+C98+C99+C100+C101+C102+C103+C104</f>
        <v>2133085677.9000001</v>
      </c>
      <c r="D95" s="133">
        <f t="shared" ref="D95:E95" si="117">D96+D97+D98+D99+D100+D101+D102+D103+D104</f>
        <v>0</v>
      </c>
      <c r="E95" s="133">
        <f t="shared" si="117"/>
        <v>0</v>
      </c>
      <c r="F95" s="133">
        <f t="shared" si="86"/>
        <v>2133085677.9000001</v>
      </c>
      <c r="G95" s="133">
        <f t="shared" ref="G95:I95" si="118">G96+G97+G98+G99+G100+G101+G102+G103+G104</f>
        <v>379553568</v>
      </c>
      <c r="H95" s="133">
        <f t="shared" si="118"/>
        <v>107268677</v>
      </c>
      <c r="I95" s="133">
        <f t="shared" si="118"/>
        <v>379553568</v>
      </c>
      <c r="J95" s="133">
        <f t="shared" si="87"/>
        <v>1753532109.9000001</v>
      </c>
      <c r="K95" s="116">
        <f t="shared" si="88"/>
        <v>0.82206360863401118</v>
      </c>
      <c r="L95" s="115"/>
      <c r="M95" s="88" t="s">
        <v>981</v>
      </c>
      <c r="N95" s="88" t="s">
        <v>982</v>
      </c>
      <c r="O95" s="133">
        <f>O96+O97+O98+O99+O100+O101+O102+O103+O104</f>
        <v>2133085677.9000001</v>
      </c>
      <c r="P95" s="133">
        <f t="shared" ref="P95:U95" si="119">P96+P97+P98+P99+P100+P101+P102+P103+P104</f>
        <v>0</v>
      </c>
      <c r="Q95" s="133">
        <f t="shared" si="119"/>
        <v>0</v>
      </c>
      <c r="R95" s="133">
        <f t="shared" si="89"/>
        <v>2133085677.9000001</v>
      </c>
      <c r="S95" s="133">
        <f t="shared" si="119"/>
        <v>272284891</v>
      </c>
      <c r="T95" s="133">
        <f t="shared" si="119"/>
        <v>107268677</v>
      </c>
      <c r="U95" s="133">
        <f t="shared" si="119"/>
        <v>379553568</v>
      </c>
      <c r="V95" s="133">
        <f t="shared" si="95"/>
        <v>1753532109.9000001</v>
      </c>
      <c r="W95" s="116">
        <f t="shared" si="90"/>
        <v>0.82206360863401118</v>
      </c>
      <c r="X95" s="86"/>
      <c r="Z95" s="86"/>
      <c r="AA95" s="86"/>
    </row>
    <row r="96" spans="1:27" s="24" customFormat="1" x14ac:dyDescent="0.25">
      <c r="A96" s="96" t="s">
        <v>983</v>
      </c>
      <c r="B96" s="98" t="s">
        <v>984</v>
      </c>
      <c r="C96" s="135"/>
      <c r="D96" s="136"/>
      <c r="E96" s="138"/>
      <c r="F96" s="138">
        <f t="shared" si="86"/>
        <v>0</v>
      </c>
      <c r="G96" s="138"/>
      <c r="H96" s="136"/>
      <c r="I96" s="138"/>
      <c r="J96" s="137">
        <f t="shared" si="87"/>
        <v>0</v>
      </c>
      <c r="K96" s="99" t="e">
        <f t="shared" si="88"/>
        <v>#DIV/0!</v>
      </c>
      <c r="L96" s="115"/>
      <c r="M96" s="96" t="s">
        <v>983</v>
      </c>
      <c r="N96" s="98" t="s">
        <v>984</v>
      </c>
      <c r="O96" s="135"/>
      <c r="P96" s="136"/>
      <c r="Q96" s="138"/>
      <c r="R96" s="138">
        <f t="shared" si="89"/>
        <v>0</v>
      </c>
      <c r="S96" s="138"/>
      <c r="T96" s="136"/>
      <c r="U96" s="138"/>
      <c r="V96" s="137">
        <f t="shared" si="95"/>
        <v>0</v>
      </c>
      <c r="W96" s="99" t="e">
        <f t="shared" si="90"/>
        <v>#DIV/0!</v>
      </c>
      <c r="X96" s="86"/>
      <c r="Z96" s="86"/>
      <c r="AA96" s="86"/>
    </row>
    <row r="97" spans="1:27" s="24" customFormat="1" x14ac:dyDescent="0.25">
      <c r="A97" s="96" t="s">
        <v>985</v>
      </c>
      <c r="B97" s="98" t="s">
        <v>986</v>
      </c>
      <c r="C97" s="135"/>
      <c r="D97" s="136"/>
      <c r="E97" s="138"/>
      <c r="F97" s="138">
        <f t="shared" si="86"/>
        <v>0</v>
      </c>
      <c r="G97" s="138"/>
      <c r="H97" s="136"/>
      <c r="I97" s="138"/>
      <c r="J97" s="137">
        <f t="shared" si="87"/>
        <v>0</v>
      </c>
      <c r="K97" s="99" t="e">
        <f t="shared" si="88"/>
        <v>#DIV/0!</v>
      </c>
      <c r="L97" s="115"/>
      <c r="M97" s="96" t="s">
        <v>985</v>
      </c>
      <c r="N97" s="98" t="s">
        <v>986</v>
      </c>
      <c r="O97" s="135"/>
      <c r="P97" s="136"/>
      <c r="Q97" s="138"/>
      <c r="R97" s="138">
        <f t="shared" si="89"/>
        <v>0</v>
      </c>
      <c r="S97" s="138"/>
      <c r="T97" s="136"/>
      <c r="U97" s="138"/>
      <c r="V97" s="137">
        <f t="shared" si="95"/>
        <v>0</v>
      </c>
      <c r="W97" s="99" t="e">
        <f t="shared" si="90"/>
        <v>#DIV/0!</v>
      </c>
      <c r="X97" s="86"/>
      <c r="Z97" s="86"/>
      <c r="AA97" s="86"/>
    </row>
    <row r="98" spans="1:27" s="24" customFormat="1" x14ac:dyDescent="0.25">
      <c r="A98" s="96" t="s">
        <v>987</v>
      </c>
      <c r="B98" s="93" t="s">
        <v>464</v>
      </c>
      <c r="C98" s="135">
        <v>40000000</v>
      </c>
      <c r="D98" s="136"/>
      <c r="E98" s="138"/>
      <c r="F98" s="138">
        <f t="shared" si="86"/>
        <v>40000000</v>
      </c>
      <c r="G98" s="138"/>
      <c r="H98" s="136"/>
      <c r="I98" s="138"/>
      <c r="J98" s="137">
        <f t="shared" si="87"/>
        <v>40000000</v>
      </c>
      <c r="K98" s="99">
        <f t="shared" si="88"/>
        <v>1</v>
      </c>
      <c r="L98" s="115"/>
      <c r="M98" s="96" t="s">
        <v>987</v>
      </c>
      <c r="N98" s="93" t="s">
        <v>464</v>
      </c>
      <c r="O98" s="135">
        <v>40000000</v>
      </c>
      <c r="P98" s="136"/>
      <c r="Q98" s="138"/>
      <c r="R98" s="138">
        <f t="shared" si="89"/>
        <v>40000000</v>
      </c>
      <c r="S98" s="138"/>
      <c r="T98" s="136"/>
      <c r="U98" s="138"/>
      <c r="V98" s="137">
        <f t="shared" si="95"/>
        <v>40000000</v>
      </c>
      <c r="W98" s="99">
        <f t="shared" si="90"/>
        <v>1</v>
      </c>
      <c r="X98" s="86"/>
      <c r="Z98" s="86"/>
      <c r="AA98" s="86"/>
    </row>
    <row r="99" spans="1:27" s="24" customFormat="1" x14ac:dyDescent="0.25">
      <c r="A99" s="96" t="s">
        <v>988</v>
      </c>
      <c r="B99" s="98" t="s">
        <v>925</v>
      </c>
      <c r="C99" s="135">
        <v>493080000</v>
      </c>
      <c r="D99" s="136"/>
      <c r="E99" s="138"/>
      <c r="F99" s="138">
        <f t="shared" si="86"/>
        <v>493080000</v>
      </c>
      <c r="G99" s="138">
        <v>8812948</v>
      </c>
      <c r="H99" s="136">
        <v>676600</v>
      </c>
      <c r="I99" s="138">
        <f>8136348+H99</f>
        <v>8812948</v>
      </c>
      <c r="J99" s="137">
        <f t="shared" si="87"/>
        <v>484267052</v>
      </c>
      <c r="K99" s="99">
        <f t="shared" si="88"/>
        <v>0.98212673805467676</v>
      </c>
      <c r="L99" s="115"/>
      <c r="M99" s="96" t="s">
        <v>988</v>
      </c>
      <c r="N99" s="98" t="s">
        <v>925</v>
      </c>
      <c r="O99" s="135">
        <v>493080000</v>
      </c>
      <c r="P99" s="136"/>
      <c r="Q99" s="138"/>
      <c r="R99" s="138">
        <f t="shared" si="89"/>
        <v>493080000</v>
      </c>
      <c r="S99" s="138">
        <v>8136348</v>
      </c>
      <c r="T99" s="136">
        <v>676600</v>
      </c>
      <c r="U99" s="138">
        <f>8136348+T99</f>
        <v>8812948</v>
      </c>
      <c r="V99" s="137">
        <f t="shared" si="95"/>
        <v>484267052</v>
      </c>
      <c r="W99" s="99">
        <f t="shared" si="90"/>
        <v>0.98212673805467676</v>
      </c>
      <c r="X99" s="86"/>
      <c r="Z99" s="86"/>
      <c r="AA99" s="86"/>
    </row>
    <row r="100" spans="1:27" s="24" customFormat="1" x14ac:dyDescent="0.25">
      <c r="A100" s="96" t="s">
        <v>989</v>
      </c>
      <c r="B100" s="98" t="s">
        <v>466</v>
      </c>
      <c r="C100" s="135">
        <v>1586505677.9000001</v>
      </c>
      <c r="D100" s="136"/>
      <c r="E100" s="138"/>
      <c r="F100" s="138">
        <f t="shared" si="86"/>
        <v>1586505677.9000001</v>
      </c>
      <c r="G100" s="138">
        <v>239776620</v>
      </c>
      <c r="H100" s="136">
        <v>106476077</v>
      </c>
      <c r="I100" s="138">
        <f>133300543+H100</f>
        <v>239776620</v>
      </c>
      <c r="J100" s="137">
        <f t="shared" si="87"/>
        <v>1346729057.9000001</v>
      </c>
      <c r="K100" s="99">
        <f t="shared" si="88"/>
        <v>0.84886494681986668</v>
      </c>
      <c r="L100" s="115"/>
      <c r="M100" s="96" t="s">
        <v>989</v>
      </c>
      <c r="N100" s="98" t="s">
        <v>466</v>
      </c>
      <c r="O100" s="135">
        <v>1586505677.9000001</v>
      </c>
      <c r="P100" s="136"/>
      <c r="Q100" s="138"/>
      <c r="R100" s="138">
        <f t="shared" si="89"/>
        <v>1586505677.9000001</v>
      </c>
      <c r="S100" s="138">
        <v>133300543</v>
      </c>
      <c r="T100" s="136">
        <v>106476077</v>
      </c>
      <c r="U100" s="138">
        <f>133300543+T100</f>
        <v>239776620</v>
      </c>
      <c r="V100" s="137">
        <f t="shared" si="95"/>
        <v>1346729057.9000001</v>
      </c>
      <c r="W100" s="99">
        <f t="shared" si="90"/>
        <v>0.84886494681986668</v>
      </c>
      <c r="X100" s="86"/>
      <c r="Z100" s="86"/>
      <c r="AA100" s="86"/>
    </row>
    <row r="101" spans="1:27" s="24" customFormat="1" x14ac:dyDescent="0.25">
      <c r="A101" s="96" t="s">
        <v>990</v>
      </c>
      <c r="B101" s="98" t="s">
        <v>468</v>
      </c>
      <c r="C101" s="135"/>
      <c r="D101" s="136"/>
      <c r="E101" s="138"/>
      <c r="F101" s="138">
        <f t="shared" si="86"/>
        <v>0</v>
      </c>
      <c r="G101" s="138"/>
      <c r="H101" s="136"/>
      <c r="I101" s="138"/>
      <c r="J101" s="137">
        <f t="shared" si="87"/>
        <v>0</v>
      </c>
      <c r="K101" s="99" t="e">
        <f t="shared" si="88"/>
        <v>#DIV/0!</v>
      </c>
      <c r="L101" s="115"/>
      <c r="M101" s="96" t="s">
        <v>990</v>
      </c>
      <c r="N101" s="98" t="s">
        <v>468</v>
      </c>
      <c r="O101" s="135"/>
      <c r="P101" s="136"/>
      <c r="Q101" s="138"/>
      <c r="R101" s="138">
        <f t="shared" si="89"/>
        <v>0</v>
      </c>
      <c r="S101" s="138"/>
      <c r="T101" s="136"/>
      <c r="U101" s="138"/>
      <c r="V101" s="137">
        <f t="shared" si="95"/>
        <v>0</v>
      </c>
      <c r="W101" s="99" t="e">
        <f t="shared" si="90"/>
        <v>#DIV/0!</v>
      </c>
      <c r="X101" s="86"/>
      <c r="Z101" s="86"/>
      <c r="AA101" s="86"/>
    </row>
    <row r="102" spans="1:27" s="24" customFormat="1" x14ac:dyDescent="0.25">
      <c r="A102" s="96" t="s">
        <v>991</v>
      </c>
      <c r="B102" s="98" t="s">
        <v>992</v>
      </c>
      <c r="C102" s="135"/>
      <c r="D102" s="136"/>
      <c r="E102" s="138"/>
      <c r="F102" s="138">
        <f t="shared" si="86"/>
        <v>0</v>
      </c>
      <c r="G102" s="138"/>
      <c r="H102" s="136"/>
      <c r="I102" s="138"/>
      <c r="J102" s="137">
        <f t="shared" si="87"/>
        <v>0</v>
      </c>
      <c r="K102" s="99" t="e">
        <f t="shared" si="88"/>
        <v>#DIV/0!</v>
      </c>
      <c r="L102" s="115"/>
      <c r="M102" s="96" t="s">
        <v>991</v>
      </c>
      <c r="N102" s="98" t="s">
        <v>992</v>
      </c>
      <c r="O102" s="135"/>
      <c r="P102" s="136"/>
      <c r="Q102" s="138"/>
      <c r="R102" s="138">
        <f t="shared" si="89"/>
        <v>0</v>
      </c>
      <c r="S102" s="138"/>
      <c r="T102" s="136"/>
      <c r="U102" s="138"/>
      <c r="V102" s="137">
        <f t="shared" si="95"/>
        <v>0</v>
      </c>
      <c r="W102" s="99" t="e">
        <f t="shared" si="90"/>
        <v>#DIV/0!</v>
      </c>
      <c r="X102" s="86"/>
      <c r="Z102" s="86"/>
      <c r="AA102" s="86"/>
    </row>
    <row r="103" spans="1:27" s="24" customFormat="1" x14ac:dyDescent="0.25">
      <c r="A103" s="96" t="s">
        <v>993</v>
      </c>
      <c r="B103" s="98" t="s">
        <v>994</v>
      </c>
      <c r="C103" s="135"/>
      <c r="D103" s="136"/>
      <c r="E103" s="138"/>
      <c r="F103" s="138">
        <f t="shared" si="86"/>
        <v>0</v>
      </c>
      <c r="G103" s="138"/>
      <c r="H103" s="136"/>
      <c r="I103" s="138"/>
      <c r="J103" s="137">
        <f t="shared" si="87"/>
        <v>0</v>
      </c>
      <c r="K103" s="99" t="e">
        <f t="shared" si="88"/>
        <v>#DIV/0!</v>
      </c>
      <c r="L103" s="115"/>
      <c r="M103" s="96" t="s">
        <v>993</v>
      </c>
      <c r="N103" s="98" t="s">
        <v>994</v>
      </c>
      <c r="O103" s="135"/>
      <c r="P103" s="136"/>
      <c r="Q103" s="138"/>
      <c r="R103" s="138">
        <f t="shared" si="89"/>
        <v>0</v>
      </c>
      <c r="S103" s="138"/>
      <c r="T103" s="136"/>
      <c r="U103" s="138"/>
      <c r="V103" s="137">
        <f t="shared" si="95"/>
        <v>0</v>
      </c>
      <c r="W103" s="99" t="e">
        <f t="shared" si="90"/>
        <v>#DIV/0!</v>
      </c>
      <c r="X103" s="86"/>
      <c r="Z103" s="86"/>
      <c r="AA103" s="86"/>
    </row>
    <row r="104" spans="1:27" s="24" customFormat="1" x14ac:dyDescent="0.25">
      <c r="A104" s="96" t="s">
        <v>995</v>
      </c>
      <c r="B104" s="98" t="s">
        <v>926</v>
      </c>
      <c r="C104" s="135">
        <v>13500000</v>
      </c>
      <c r="D104" s="136"/>
      <c r="E104" s="138"/>
      <c r="F104" s="138">
        <f t="shared" si="86"/>
        <v>13500000</v>
      </c>
      <c r="G104" s="138">
        <v>130964000</v>
      </c>
      <c r="H104" s="136">
        <f>116000</f>
        <v>116000</v>
      </c>
      <c r="I104" s="138">
        <f>130848000+H104</f>
        <v>130964000</v>
      </c>
      <c r="J104" s="137">
        <f t="shared" si="87"/>
        <v>-117464000</v>
      </c>
      <c r="K104" s="99">
        <f t="shared" si="88"/>
        <v>-8.7010370370370378</v>
      </c>
      <c r="L104" s="115"/>
      <c r="M104" s="96" t="s">
        <v>995</v>
      </c>
      <c r="N104" s="98" t="s">
        <v>926</v>
      </c>
      <c r="O104" s="135">
        <v>13500000</v>
      </c>
      <c r="P104" s="136"/>
      <c r="Q104" s="138"/>
      <c r="R104" s="138">
        <f t="shared" si="89"/>
        <v>13500000</v>
      </c>
      <c r="S104" s="138">
        <v>130848000</v>
      </c>
      <c r="T104" s="136">
        <f>116000</f>
        <v>116000</v>
      </c>
      <c r="U104" s="138">
        <f>130848000+T104</f>
        <v>130964000</v>
      </c>
      <c r="V104" s="137">
        <f t="shared" si="95"/>
        <v>-117464000</v>
      </c>
      <c r="W104" s="99">
        <f t="shared" si="90"/>
        <v>-8.7010370370370378</v>
      </c>
      <c r="X104" s="86"/>
      <c r="Z104" s="86"/>
      <c r="AA104" s="86"/>
    </row>
    <row r="105" spans="1:27" s="24" customFormat="1" x14ac:dyDescent="0.25">
      <c r="A105" s="88" t="s">
        <v>996</v>
      </c>
      <c r="B105" s="88" t="s">
        <v>472</v>
      </c>
      <c r="C105" s="133">
        <f>SUM(C106:C111)</f>
        <v>0</v>
      </c>
      <c r="D105" s="133">
        <f t="shared" ref="D105:E105" si="120">SUM(D106:D111)</f>
        <v>0</v>
      </c>
      <c r="E105" s="133">
        <f t="shared" si="120"/>
        <v>0</v>
      </c>
      <c r="F105" s="133">
        <f t="shared" si="86"/>
        <v>0</v>
      </c>
      <c r="G105" s="133">
        <f t="shared" ref="G105:I105" si="121">SUM(G106:G111)</f>
        <v>537400</v>
      </c>
      <c r="H105" s="133">
        <f t="shared" si="121"/>
        <v>228000</v>
      </c>
      <c r="I105" s="133">
        <f t="shared" si="121"/>
        <v>537400</v>
      </c>
      <c r="J105" s="133">
        <f t="shared" si="87"/>
        <v>-537400</v>
      </c>
      <c r="K105" s="116" t="e">
        <f t="shared" si="88"/>
        <v>#DIV/0!</v>
      </c>
      <c r="L105" s="115"/>
      <c r="M105" s="88" t="s">
        <v>996</v>
      </c>
      <c r="N105" s="88" t="s">
        <v>472</v>
      </c>
      <c r="O105" s="133">
        <f>SUM(O106:O111)</f>
        <v>0</v>
      </c>
      <c r="P105" s="133">
        <f t="shared" ref="P105:U105" si="122">SUM(P106:P111)</f>
        <v>0</v>
      </c>
      <c r="Q105" s="133">
        <f t="shared" si="122"/>
        <v>0</v>
      </c>
      <c r="R105" s="133">
        <f t="shared" si="89"/>
        <v>0</v>
      </c>
      <c r="S105" s="133">
        <f t="shared" si="122"/>
        <v>0</v>
      </c>
      <c r="T105" s="133">
        <f t="shared" si="122"/>
        <v>228000</v>
      </c>
      <c r="U105" s="133">
        <f t="shared" si="122"/>
        <v>537400</v>
      </c>
      <c r="V105" s="133">
        <f t="shared" si="95"/>
        <v>-537400</v>
      </c>
      <c r="W105" s="116" t="e">
        <f t="shared" si="90"/>
        <v>#DIV/0!</v>
      </c>
      <c r="X105" s="86"/>
      <c r="Z105" s="86"/>
      <c r="AA105" s="86"/>
    </row>
    <row r="106" spans="1:27" s="24" customFormat="1" x14ac:dyDescent="0.25">
      <c r="A106" s="96" t="s">
        <v>997</v>
      </c>
      <c r="B106" s="98" t="s">
        <v>474</v>
      </c>
      <c r="C106" s="135"/>
      <c r="D106" s="136"/>
      <c r="E106" s="138"/>
      <c r="F106" s="138">
        <f t="shared" si="86"/>
        <v>0</v>
      </c>
      <c r="G106" s="138"/>
      <c r="H106" s="136"/>
      <c r="I106" s="138"/>
      <c r="J106" s="137">
        <f t="shared" si="87"/>
        <v>0</v>
      </c>
      <c r="K106" s="99" t="e">
        <f t="shared" si="88"/>
        <v>#DIV/0!</v>
      </c>
      <c r="L106" s="115"/>
      <c r="M106" s="96" t="s">
        <v>997</v>
      </c>
      <c r="N106" s="98" t="s">
        <v>474</v>
      </c>
      <c r="O106" s="135"/>
      <c r="P106" s="136"/>
      <c r="Q106" s="138"/>
      <c r="R106" s="138">
        <f t="shared" si="89"/>
        <v>0</v>
      </c>
      <c r="S106" s="138"/>
      <c r="T106" s="136"/>
      <c r="U106" s="138"/>
      <c r="V106" s="137">
        <f t="shared" si="95"/>
        <v>0</v>
      </c>
      <c r="W106" s="99" t="e">
        <f t="shared" si="90"/>
        <v>#DIV/0!</v>
      </c>
      <c r="X106" s="86"/>
      <c r="Z106" s="86"/>
      <c r="AA106" s="86"/>
    </row>
    <row r="107" spans="1:27" s="24" customFormat="1" x14ac:dyDescent="0.25">
      <c r="A107" s="96" t="s">
        <v>998</v>
      </c>
      <c r="B107" s="98" t="s">
        <v>476</v>
      </c>
      <c r="C107" s="135"/>
      <c r="D107" s="136"/>
      <c r="E107" s="138"/>
      <c r="F107" s="138">
        <f t="shared" si="86"/>
        <v>0</v>
      </c>
      <c r="G107" s="138"/>
      <c r="H107" s="136"/>
      <c r="I107" s="138"/>
      <c r="J107" s="137">
        <f t="shared" si="87"/>
        <v>0</v>
      </c>
      <c r="K107" s="99" t="e">
        <f t="shared" si="88"/>
        <v>#DIV/0!</v>
      </c>
      <c r="L107" s="115"/>
      <c r="M107" s="96" t="s">
        <v>998</v>
      </c>
      <c r="N107" s="98" t="s">
        <v>476</v>
      </c>
      <c r="O107" s="135"/>
      <c r="P107" s="136"/>
      <c r="Q107" s="138"/>
      <c r="R107" s="138">
        <f t="shared" si="89"/>
        <v>0</v>
      </c>
      <c r="S107" s="138"/>
      <c r="T107" s="136"/>
      <c r="U107" s="138"/>
      <c r="V107" s="137">
        <f t="shared" si="95"/>
        <v>0</v>
      </c>
      <c r="W107" s="99" t="e">
        <f t="shared" si="90"/>
        <v>#DIV/0!</v>
      </c>
      <c r="X107" s="86"/>
      <c r="Z107" s="86"/>
      <c r="AA107" s="86"/>
    </row>
    <row r="108" spans="1:27" s="24" customFormat="1" x14ac:dyDescent="0.25">
      <c r="A108" s="96" t="s">
        <v>999</v>
      </c>
      <c r="B108" s="98" t="s">
        <v>1000</v>
      </c>
      <c r="C108" s="135"/>
      <c r="D108" s="136"/>
      <c r="E108" s="138"/>
      <c r="F108" s="138">
        <f t="shared" si="86"/>
        <v>0</v>
      </c>
      <c r="G108" s="138"/>
      <c r="H108" s="136"/>
      <c r="I108" s="138"/>
      <c r="J108" s="137">
        <f t="shared" si="87"/>
        <v>0</v>
      </c>
      <c r="K108" s="99" t="e">
        <f t="shared" si="88"/>
        <v>#DIV/0!</v>
      </c>
      <c r="L108" s="115"/>
      <c r="M108" s="96" t="s">
        <v>999</v>
      </c>
      <c r="N108" s="98" t="s">
        <v>1000</v>
      </c>
      <c r="O108" s="135"/>
      <c r="P108" s="136"/>
      <c r="Q108" s="138"/>
      <c r="R108" s="138">
        <f t="shared" si="89"/>
        <v>0</v>
      </c>
      <c r="S108" s="138"/>
      <c r="T108" s="136"/>
      <c r="U108" s="138"/>
      <c r="V108" s="137">
        <f t="shared" si="95"/>
        <v>0</v>
      </c>
      <c r="W108" s="99" t="e">
        <f t="shared" si="90"/>
        <v>#DIV/0!</v>
      </c>
      <c r="X108" s="86"/>
      <c r="Z108" s="86"/>
      <c r="AA108" s="86"/>
    </row>
    <row r="109" spans="1:27" s="24" customFormat="1" x14ac:dyDescent="0.25">
      <c r="A109" s="96" t="s">
        <v>1001</v>
      </c>
      <c r="B109" s="98" t="s">
        <v>1002</v>
      </c>
      <c r="C109" s="135"/>
      <c r="D109" s="136"/>
      <c r="E109" s="138"/>
      <c r="F109" s="138">
        <f t="shared" si="86"/>
        <v>0</v>
      </c>
      <c r="G109" s="138"/>
      <c r="H109" s="136"/>
      <c r="I109" s="138"/>
      <c r="J109" s="137">
        <f t="shared" si="87"/>
        <v>0</v>
      </c>
      <c r="K109" s="99" t="e">
        <f t="shared" si="88"/>
        <v>#DIV/0!</v>
      </c>
      <c r="L109" s="115"/>
      <c r="M109" s="96" t="s">
        <v>1001</v>
      </c>
      <c r="N109" s="98" t="s">
        <v>1002</v>
      </c>
      <c r="O109" s="135"/>
      <c r="P109" s="136"/>
      <c r="Q109" s="138"/>
      <c r="R109" s="138">
        <f t="shared" si="89"/>
        <v>0</v>
      </c>
      <c r="S109" s="138"/>
      <c r="T109" s="136"/>
      <c r="U109" s="138"/>
      <c r="V109" s="137">
        <f t="shared" si="95"/>
        <v>0</v>
      </c>
      <c r="W109" s="99" t="e">
        <f t="shared" si="90"/>
        <v>#DIV/0!</v>
      </c>
      <c r="X109" s="86"/>
      <c r="Z109" s="86"/>
      <c r="AA109" s="86"/>
    </row>
    <row r="110" spans="1:27" s="24" customFormat="1" x14ac:dyDescent="0.25">
      <c r="A110" s="96" t="s">
        <v>1003</v>
      </c>
      <c r="B110" s="98" t="s">
        <v>927</v>
      </c>
      <c r="C110" s="135"/>
      <c r="D110" s="136"/>
      <c r="E110" s="138"/>
      <c r="F110" s="138">
        <f t="shared" si="86"/>
        <v>0</v>
      </c>
      <c r="G110" s="138">
        <v>537400</v>
      </c>
      <c r="H110" s="136">
        <v>228000</v>
      </c>
      <c r="I110" s="138">
        <f>537400</f>
        <v>537400</v>
      </c>
      <c r="J110" s="137">
        <f t="shared" si="87"/>
        <v>-537400</v>
      </c>
      <c r="K110" s="99" t="e">
        <f t="shared" si="88"/>
        <v>#DIV/0!</v>
      </c>
      <c r="L110" s="115"/>
      <c r="M110" s="96" t="s">
        <v>1003</v>
      </c>
      <c r="N110" s="98" t="s">
        <v>927</v>
      </c>
      <c r="O110" s="135"/>
      <c r="P110" s="136"/>
      <c r="Q110" s="138"/>
      <c r="R110" s="138">
        <f t="shared" si="89"/>
        <v>0</v>
      </c>
      <c r="S110" s="138"/>
      <c r="T110" s="136">
        <v>228000</v>
      </c>
      <c r="U110" s="138">
        <f>537400</f>
        <v>537400</v>
      </c>
      <c r="V110" s="137">
        <f t="shared" si="95"/>
        <v>-537400</v>
      </c>
      <c r="W110" s="99" t="e">
        <f t="shared" si="90"/>
        <v>#DIV/0!</v>
      </c>
      <c r="X110" s="86"/>
      <c r="Z110" s="86"/>
      <c r="AA110" s="86"/>
    </row>
    <row r="111" spans="1:27" s="24" customFormat="1" x14ac:dyDescent="0.25">
      <c r="A111" s="96" t="s">
        <v>1004</v>
      </c>
      <c r="B111" s="98" t="s">
        <v>1005</v>
      </c>
      <c r="C111" s="135"/>
      <c r="D111" s="136"/>
      <c r="E111" s="138"/>
      <c r="F111" s="138">
        <f t="shared" si="86"/>
        <v>0</v>
      </c>
      <c r="G111" s="138"/>
      <c r="H111" s="136"/>
      <c r="I111" s="138"/>
      <c r="J111" s="137">
        <f t="shared" si="87"/>
        <v>0</v>
      </c>
      <c r="K111" s="99" t="e">
        <f t="shared" si="88"/>
        <v>#DIV/0!</v>
      </c>
      <c r="L111" s="115"/>
      <c r="M111" s="96" t="s">
        <v>1004</v>
      </c>
      <c r="N111" s="98" t="s">
        <v>1005</v>
      </c>
      <c r="O111" s="135"/>
      <c r="P111" s="136"/>
      <c r="Q111" s="138"/>
      <c r="R111" s="138">
        <f t="shared" si="89"/>
        <v>0</v>
      </c>
      <c r="S111" s="138"/>
      <c r="T111" s="136"/>
      <c r="U111" s="138"/>
      <c r="V111" s="137">
        <f t="shared" si="95"/>
        <v>0</v>
      </c>
      <c r="W111" s="99" t="e">
        <f t="shared" si="90"/>
        <v>#DIV/0!</v>
      </c>
      <c r="X111" s="86"/>
      <c r="Z111" s="86"/>
      <c r="AA111" s="86"/>
    </row>
    <row r="112" spans="1:27" s="24" customFormat="1" x14ac:dyDescent="0.25">
      <c r="A112" s="88" t="s">
        <v>1006</v>
      </c>
      <c r="B112" s="88" t="s">
        <v>1007</v>
      </c>
      <c r="C112" s="133">
        <f>SUM(C113:C115)</f>
        <v>0</v>
      </c>
      <c r="D112" s="133">
        <f t="shared" ref="D112:E112" si="123">SUM(D113:D115)</f>
        <v>0</v>
      </c>
      <c r="E112" s="133">
        <f t="shared" si="123"/>
        <v>0</v>
      </c>
      <c r="F112" s="133">
        <f t="shared" si="86"/>
        <v>0</v>
      </c>
      <c r="G112" s="133">
        <f t="shared" ref="G112:I112" si="124">SUM(G113:G115)</f>
        <v>0</v>
      </c>
      <c r="H112" s="133">
        <f t="shared" si="124"/>
        <v>0</v>
      </c>
      <c r="I112" s="133">
        <f t="shared" si="124"/>
        <v>0</v>
      </c>
      <c r="J112" s="133">
        <f t="shared" si="87"/>
        <v>0</v>
      </c>
      <c r="K112" s="116" t="e">
        <f t="shared" si="88"/>
        <v>#DIV/0!</v>
      </c>
      <c r="L112" s="115"/>
      <c r="M112" s="88" t="s">
        <v>1006</v>
      </c>
      <c r="N112" s="88" t="s">
        <v>1007</v>
      </c>
      <c r="O112" s="133">
        <f>SUM(O113:O115)</f>
        <v>0</v>
      </c>
      <c r="P112" s="133">
        <f t="shared" ref="P112:U112" si="125">SUM(P113:P115)</f>
        <v>0</v>
      </c>
      <c r="Q112" s="133">
        <f t="shared" si="125"/>
        <v>0</v>
      </c>
      <c r="R112" s="133">
        <f t="shared" si="89"/>
        <v>0</v>
      </c>
      <c r="S112" s="133">
        <f t="shared" si="125"/>
        <v>0</v>
      </c>
      <c r="T112" s="133">
        <f t="shared" si="125"/>
        <v>0</v>
      </c>
      <c r="U112" s="133">
        <f t="shared" si="125"/>
        <v>0</v>
      </c>
      <c r="V112" s="133">
        <f t="shared" si="95"/>
        <v>0</v>
      </c>
      <c r="W112" s="116" t="e">
        <f t="shared" si="90"/>
        <v>#DIV/0!</v>
      </c>
      <c r="X112" s="86"/>
      <c r="Z112" s="86"/>
      <c r="AA112" s="86"/>
    </row>
    <row r="113" spans="1:27" s="24" customFormat="1" x14ac:dyDescent="0.25">
      <c r="A113" s="96" t="s">
        <v>1008</v>
      </c>
      <c r="B113" s="98" t="s">
        <v>522</v>
      </c>
      <c r="C113" s="135"/>
      <c r="D113" s="136"/>
      <c r="E113" s="138"/>
      <c r="F113" s="138">
        <f t="shared" si="86"/>
        <v>0</v>
      </c>
      <c r="G113" s="138"/>
      <c r="H113" s="136"/>
      <c r="I113" s="138"/>
      <c r="J113" s="137">
        <f t="shared" si="87"/>
        <v>0</v>
      </c>
      <c r="K113" s="99" t="e">
        <f t="shared" si="88"/>
        <v>#DIV/0!</v>
      </c>
      <c r="L113" s="115"/>
      <c r="M113" s="96" t="s">
        <v>1008</v>
      </c>
      <c r="N113" s="98" t="s">
        <v>522</v>
      </c>
      <c r="O113" s="135"/>
      <c r="P113" s="136"/>
      <c r="Q113" s="138"/>
      <c r="R113" s="138">
        <f t="shared" si="89"/>
        <v>0</v>
      </c>
      <c r="S113" s="138"/>
      <c r="T113" s="136"/>
      <c r="U113" s="138"/>
      <c r="V113" s="137">
        <f t="shared" si="95"/>
        <v>0</v>
      </c>
      <c r="W113" s="99" t="e">
        <f t="shared" si="90"/>
        <v>#DIV/0!</v>
      </c>
      <c r="X113" s="86"/>
      <c r="Z113" s="86"/>
      <c r="AA113" s="86"/>
    </row>
    <row r="114" spans="1:27" s="24" customFormat="1" x14ac:dyDescent="0.25">
      <c r="A114" s="96" t="s">
        <v>1009</v>
      </c>
      <c r="B114" s="96" t="s">
        <v>1010</v>
      </c>
      <c r="C114" s="135"/>
      <c r="D114" s="136"/>
      <c r="E114" s="138"/>
      <c r="F114" s="138">
        <f t="shared" si="86"/>
        <v>0</v>
      </c>
      <c r="G114" s="138"/>
      <c r="H114" s="136"/>
      <c r="I114" s="138"/>
      <c r="J114" s="137">
        <f t="shared" si="87"/>
        <v>0</v>
      </c>
      <c r="K114" s="99" t="e">
        <f t="shared" si="88"/>
        <v>#DIV/0!</v>
      </c>
      <c r="L114" s="115"/>
      <c r="M114" s="96" t="s">
        <v>1009</v>
      </c>
      <c r="N114" s="96" t="s">
        <v>1010</v>
      </c>
      <c r="O114" s="135"/>
      <c r="P114" s="136"/>
      <c r="Q114" s="138"/>
      <c r="R114" s="138">
        <f t="shared" si="89"/>
        <v>0</v>
      </c>
      <c r="S114" s="138"/>
      <c r="T114" s="136"/>
      <c r="U114" s="138"/>
      <c r="V114" s="137">
        <f t="shared" si="95"/>
        <v>0</v>
      </c>
      <c r="W114" s="99" t="e">
        <f t="shared" si="90"/>
        <v>#DIV/0!</v>
      </c>
      <c r="X114" s="86"/>
      <c r="Z114" s="86"/>
      <c r="AA114" s="86"/>
    </row>
    <row r="115" spans="1:27" s="24" customFormat="1" x14ac:dyDescent="0.25">
      <c r="A115" s="96" t="s">
        <v>1011</v>
      </c>
      <c r="B115" s="98" t="s">
        <v>1012</v>
      </c>
      <c r="C115" s="135"/>
      <c r="D115" s="136"/>
      <c r="E115" s="138"/>
      <c r="F115" s="138">
        <f t="shared" si="86"/>
        <v>0</v>
      </c>
      <c r="G115" s="138"/>
      <c r="H115" s="136"/>
      <c r="I115" s="138"/>
      <c r="J115" s="137">
        <f t="shared" si="87"/>
        <v>0</v>
      </c>
      <c r="K115" s="99" t="e">
        <f t="shared" si="88"/>
        <v>#DIV/0!</v>
      </c>
      <c r="L115" s="74"/>
      <c r="M115" s="96" t="s">
        <v>1011</v>
      </c>
      <c r="N115" s="98" t="s">
        <v>1012</v>
      </c>
      <c r="O115" s="135"/>
      <c r="P115" s="136"/>
      <c r="Q115" s="138"/>
      <c r="R115" s="138">
        <f t="shared" si="89"/>
        <v>0</v>
      </c>
      <c r="S115" s="138"/>
      <c r="T115" s="136"/>
      <c r="U115" s="138"/>
      <c r="V115" s="137">
        <f t="shared" si="95"/>
        <v>0</v>
      </c>
      <c r="W115" s="99" t="e">
        <f t="shared" si="90"/>
        <v>#DIV/0!</v>
      </c>
      <c r="X115" s="86"/>
      <c r="Z115" s="86"/>
      <c r="AA115" s="86"/>
    </row>
    <row r="116" spans="1:27" s="24" customFormat="1" x14ac:dyDescent="0.25">
      <c r="A116" s="96" t="s">
        <v>1013</v>
      </c>
      <c r="B116" s="98" t="s">
        <v>1014</v>
      </c>
      <c r="C116" s="135"/>
      <c r="D116" s="136"/>
      <c r="E116" s="138"/>
      <c r="F116" s="138">
        <f t="shared" si="86"/>
        <v>0</v>
      </c>
      <c r="G116" s="138"/>
      <c r="H116" s="136"/>
      <c r="I116" s="138"/>
      <c r="J116" s="137">
        <f t="shared" si="87"/>
        <v>0</v>
      </c>
      <c r="K116" s="99" t="e">
        <f t="shared" si="88"/>
        <v>#DIV/0!</v>
      </c>
      <c r="L116" s="74"/>
      <c r="M116" s="96" t="s">
        <v>1013</v>
      </c>
      <c r="N116" s="98" t="s">
        <v>1014</v>
      </c>
      <c r="O116" s="135"/>
      <c r="P116" s="136"/>
      <c r="Q116" s="138"/>
      <c r="R116" s="138">
        <f t="shared" si="89"/>
        <v>0</v>
      </c>
      <c r="S116" s="138"/>
      <c r="T116" s="136"/>
      <c r="U116" s="138"/>
      <c r="V116" s="137">
        <f t="shared" si="95"/>
        <v>0</v>
      </c>
      <c r="W116" s="99" t="e">
        <f t="shared" si="90"/>
        <v>#DIV/0!</v>
      </c>
      <c r="X116" s="86"/>
      <c r="Z116" s="86"/>
      <c r="AA116" s="86"/>
    </row>
    <row r="117" spans="1:27" s="24" customFormat="1" x14ac:dyDescent="0.25">
      <c r="A117" s="155" t="s">
        <v>1015</v>
      </c>
      <c r="B117" s="155" t="s">
        <v>524</v>
      </c>
      <c r="C117" s="156">
        <f>C118+C125</f>
        <v>4781676523</v>
      </c>
      <c r="D117" s="156">
        <f t="shared" ref="D117:E117" si="126">D118+D125</f>
        <v>0</v>
      </c>
      <c r="E117" s="156">
        <f t="shared" si="126"/>
        <v>0</v>
      </c>
      <c r="F117" s="156">
        <f t="shared" si="86"/>
        <v>4781676523</v>
      </c>
      <c r="G117" s="156">
        <f t="shared" ref="G117:I117" si="127">G118+G125</f>
        <v>2377375829</v>
      </c>
      <c r="H117" s="156">
        <f t="shared" si="127"/>
        <v>417523127</v>
      </c>
      <c r="I117" s="156">
        <f t="shared" si="127"/>
        <v>2377375829</v>
      </c>
      <c r="J117" s="156">
        <f t="shared" si="87"/>
        <v>2404300694</v>
      </c>
      <c r="K117" s="157">
        <f t="shared" si="88"/>
        <v>0.50281542100040544</v>
      </c>
      <c r="L117" s="74"/>
      <c r="M117" s="155" t="s">
        <v>1015</v>
      </c>
      <c r="N117" s="155" t="s">
        <v>524</v>
      </c>
      <c r="O117" s="156">
        <f>O118+O125</f>
        <v>4781676523</v>
      </c>
      <c r="P117" s="156">
        <f t="shared" ref="P117:U117" si="128">P118+P125</f>
        <v>0</v>
      </c>
      <c r="Q117" s="156">
        <f t="shared" si="128"/>
        <v>0</v>
      </c>
      <c r="R117" s="156">
        <f t="shared" si="89"/>
        <v>4781676523</v>
      </c>
      <c r="S117" s="156">
        <f t="shared" si="128"/>
        <v>1959852702</v>
      </c>
      <c r="T117" s="156">
        <f t="shared" si="128"/>
        <v>417523127</v>
      </c>
      <c r="U117" s="156">
        <f t="shared" si="128"/>
        <v>2377375829</v>
      </c>
      <c r="V117" s="156">
        <f t="shared" si="95"/>
        <v>2404300694</v>
      </c>
      <c r="W117" s="157">
        <f t="shared" si="90"/>
        <v>0.50281542100040544</v>
      </c>
      <c r="X117" s="86"/>
      <c r="Z117" s="86"/>
      <c r="AA117" s="86"/>
    </row>
    <row r="118" spans="1:27" s="24" customFormat="1" x14ac:dyDescent="0.25">
      <c r="A118" s="88" t="s">
        <v>1016</v>
      </c>
      <c r="B118" s="88" t="s">
        <v>526</v>
      </c>
      <c r="C118" s="133">
        <f t="shared" ref="C118:E118" si="129">C119+C120+C121+C122+C123+C124</f>
        <v>4641676523</v>
      </c>
      <c r="D118" s="133">
        <f t="shared" si="129"/>
        <v>0</v>
      </c>
      <c r="E118" s="133">
        <f t="shared" si="129"/>
        <v>0</v>
      </c>
      <c r="F118" s="133">
        <f t="shared" si="86"/>
        <v>4641676523</v>
      </c>
      <c r="G118" s="133">
        <f t="shared" ref="G118:I118" si="130">G119+G120+G121+G122+G123+G124</f>
        <v>2377375829</v>
      </c>
      <c r="H118" s="133">
        <f t="shared" si="130"/>
        <v>417523127</v>
      </c>
      <c r="I118" s="133">
        <f t="shared" si="130"/>
        <v>2377375829</v>
      </c>
      <c r="J118" s="133">
        <f t="shared" si="87"/>
        <v>2264300694</v>
      </c>
      <c r="K118" s="116">
        <f t="shared" si="88"/>
        <v>0.48781958044257279</v>
      </c>
      <c r="L118" s="74"/>
      <c r="M118" s="88" t="s">
        <v>1016</v>
      </c>
      <c r="N118" s="88" t="s">
        <v>526</v>
      </c>
      <c r="O118" s="133">
        <f t="shared" ref="O118:U118" si="131">O119+O120+O121+O122+O123+O124</f>
        <v>4641676523</v>
      </c>
      <c r="P118" s="133">
        <f t="shared" si="131"/>
        <v>0</v>
      </c>
      <c r="Q118" s="133">
        <f t="shared" si="131"/>
        <v>0</v>
      </c>
      <c r="R118" s="133">
        <f t="shared" si="89"/>
        <v>4641676523</v>
      </c>
      <c r="S118" s="133">
        <f t="shared" si="131"/>
        <v>1959852702</v>
      </c>
      <c r="T118" s="133">
        <f t="shared" si="131"/>
        <v>417523127</v>
      </c>
      <c r="U118" s="133">
        <f t="shared" si="131"/>
        <v>2377375829</v>
      </c>
      <c r="V118" s="133">
        <f t="shared" si="95"/>
        <v>2264300694</v>
      </c>
      <c r="W118" s="116">
        <f t="shared" si="90"/>
        <v>0.48781958044257279</v>
      </c>
      <c r="X118" s="86"/>
      <c r="Z118" s="86"/>
      <c r="AA118" s="86"/>
    </row>
    <row r="119" spans="1:27" s="24" customFormat="1" x14ac:dyDescent="0.25">
      <c r="A119" s="96" t="s">
        <v>1017</v>
      </c>
      <c r="B119" s="118" t="s">
        <v>1018</v>
      </c>
      <c r="C119" s="142"/>
      <c r="D119" s="142"/>
      <c r="E119" s="142"/>
      <c r="F119" s="143">
        <f t="shared" si="86"/>
        <v>0</v>
      </c>
      <c r="G119" s="142"/>
      <c r="H119" s="142"/>
      <c r="I119" s="142"/>
      <c r="J119" s="142">
        <f t="shared" si="87"/>
        <v>0</v>
      </c>
      <c r="K119" s="118" t="e">
        <f t="shared" si="88"/>
        <v>#DIV/0!</v>
      </c>
      <c r="L119" s="74"/>
      <c r="M119" s="96" t="s">
        <v>1017</v>
      </c>
      <c r="N119" s="118" t="s">
        <v>1018</v>
      </c>
      <c r="O119" s="142"/>
      <c r="P119" s="142"/>
      <c r="Q119" s="142"/>
      <c r="R119" s="143">
        <f t="shared" si="89"/>
        <v>0</v>
      </c>
      <c r="S119" s="142"/>
      <c r="T119" s="142"/>
      <c r="U119" s="142"/>
      <c r="V119" s="142">
        <f t="shared" si="95"/>
        <v>0</v>
      </c>
      <c r="W119" s="118" t="e">
        <f t="shared" si="90"/>
        <v>#DIV/0!</v>
      </c>
      <c r="X119" s="86"/>
      <c r="Z119" s="86"/>
      <c r="AA119" s="86"/>
    </row>
    <row r="120" spans="1:27" s="24" customFormat="1" x14ac:dyDescent="0.25">
      <c r="A120" s="96" t="s">
        <v>1019</v>
      </c>
      <c r="B120" s="118" t="s">
        <v>1020</v>
      </c>
      <c r="C120" s="142"/>
      <c r="D120" s="142"/>
      <c r="E120" s="142"/>
      <c r="F120" s="143">
        <f t="shared" si="86"/>
        <v>0</v>
      </c>
      <c r="G120" s="142"/>
      <c r="H120" s="142"/>
      <c r="I120" s="142"/>
      <c r="J120" s="142">
        <f t="shared" si="87"/>
        <v>0</v>
      </c>
      <c r="K120" s="118" t="e">
        <f t="shared" si="88"/>
        <v>#DIV/0!</v>
      </c>
      <c r="L120" s="74"/>
      <c r="M120" s="96" t="s">
        <v>1019</v>
      </c>
      <c r="N120" s="118" t="s">
        <v>1020</v>
      </c>
      <c r="O120" s="142"/>
      <c r="P120" s="142"/>
      <c r="Q120" s="142"/>
      <c r="R120" s="143">
        <f t="shared" si="89"/>
        <v>0</v>
      </c>
      <c r="S120" s="142"/>
      <c r="T120" s="142"/>
      <c r="U120" s="142"/>
      <c r="V120" s="142">
        <f t="shared" si="95"/>
        <v>0</v>
      </c>
      <c r="W120" s="118" t="e">
        <f t="shared" si="90"/>
        <v>#DIV/0!</v>
      </c>
      <c r="X120" s="86"/>
      <c r="Z120" s="86"/>
      <c r="AA120" s="86"/>
    </row>
    <row r="121" spans="1:27" s="24" customFormat="1" x14ac:dyDescent="0.25">
      <c r="A121" s="96" t="s">
        <v>1021</v>
      </c>
      <c r="B121" s="118" t="s">
        <v>1022</v>
      </c>
      <c r="C121" s="142"/>
      <c r="D121" s="142"/>
      <c r="E121" s="142"/>
      <c r="F121" s="143">
        <f t="shared" si="86"/>
        <v>0</v>
      </c>
      <c r="G121" s="142"/>
      <c r="H121" s="142"/>
      <c r="I121" s="142"/>
      <c r="J121" s="142">
        <f t="shared" si="87"/>
        <v>0</v>
      </c>
      <c r="K121" s="118" t="e">
        <f t="shared" si="88"/>
        <v>#DIV/0!</v>
      </c>
      <c r="L121" s="74"/>
      <c r="M121" s="96" t="s">
        <v>1021</v>
      </c>
      <c r="N121" s="118" t="s">
        <v>1022</v>
      </c>
      <c r="O121" s="142"/>
      <c r="P121" s="142"/>
      <c r="Q121" s="142"/>
      <c r="R121" s="143">
        <f t="shared" si="89"/>
        <v>0</v>
      </c>
      <c r="S121" s="142"/>
      <c r="T121" s="142"/>
      <c r="U121" s="142"/>
      <c r="V121" s="142">
        <f t="shared" si="95"/>
        <v>0</v>
      </c>
      <c r="W121" s="118" t="e">
        <f t="shared" si="90"/>
        <v>#DIV/0!</v>
      </c>
      <c r="X121" s="86"/>
      <c r="Z121" s="86"/>
      <c r="AA121" s="86"/>
    </row>
    <row r="122" spans="1:27" s="24" customFormat="1" x14ac:dyDescent="0.25">
      <c r="A122" s="96" t="s">
        <v>1023</v>
      </c>
      <c r="B122" s="118" t="s">
        <v>1024</v>
      </c>
      <c r="C122" s="142"/>
      <c r="D122" s="142"/>
      <c r="E122" s="142"/>
      <c r="F122" s="143">
        <f t="shared" si="86"/>
        <v>0</v>
      </c>
      <c r="G122" s="142"/>
      <c r="H122" s="142"/>
      <c r="I122" s="142"/>
      <c r="J122" s="142">
        <f t="shared" si="87"/>
        <v>0</v>
      </c>
      <c r="K122" s="118" t="e">
        <f t="shared" si="88"/>
        <v>#DIV/0!</v>
      </c>
      <c r="L122" s="74"/>
      <c r="M122" s="96" t="s">
        <v>1023</v>
      </c>
      <c r="N122" s="118" t="s">
        <v>1024</v>
      </c>
      <c r="O122" s="142"/>
      <c r="P122" s="142"/>
      <c r="Q122" s="142"/>
      <c r="R122" s="143">
        <f t="shared" si="89"/>
        <v>0</v>
      </c>
      <c r="S122" s="142"/>
      <c r="T122" s="142"/>
      <c r="U122" s="142"/>
      <c r="V122" s="142">
        <f t="shared" si="95"/>
        <v>0</v>
      </c>
      <c r="W122" s="118" t="e">
        <f t="shared" si="90"/>
        <v>#DIV/0!</v>
      </c>
      <c r="X122" s="86"/>
      <c r="Z122" s="86"/>
      <c r="AA122" s="86"/>
    </row>
    <row r="123" spans="1:27" s="24" customFormat="1" x14ac:dyDescent="0.25">
      <c r="A123" s="96" t="s">
        <v>1025</v>
      </c>
      <c r="B123" s="118" t="s">
        <v>528</v>
      </c>
      <c r="C123" s="142">
        <v>128000000</v>
      </c>
      <c r="D123" s="142"/>
      <c r="E123" s="142"/>
      <c r="F123" s="143">
        <f t="shared" si="86"/>
        <v>128000000</v>
      </c>
      <c r="G123" s="142">
        <v>2377375829</v>
      </c>
      <c r="H123" s="142">
        <v>417523127</v>
      </c>
      <c r="I123" s="142">
        <f>1959852702+H123</f>
        <v>2377375829</v>
      </c>
      <c r="J123" s="142">
        <f t="shared" si="87"/>
        <v>-2249375829</v>
      </c>
      <c r="K123" s="118">
        <f t="shared" si="88"/>
        <v>-17.573248664062501</v>
      </c>
      <c r="L123" s="115"/>
      <c r="M123" s="96" t="s">
        <v>1025</v>
      </c>
      <c r="N123" s="118" t="s">
        <v>528</v>
      </c>
      <c r="O123" s="142">
        <v>128000000</v>
      </c>
      <c r="P123" s="142"/>
      <c r="Q123" s="142"/>
      <c r="R123" s="143">
        <f t="shared" si="89"/>
        <v>128000000</v>
      </c>
      <c r="S123" s="142">
        <v>1959852702</v>
      </c>
      <c r="T123" s="142">
        <v>417523127</v>
      </c>
      <c r="U123" s="142">
        <f>1959852702+T123</f>
        <v>2377375829</v>
      </c>
      <c r="V123" s="142">
        <f t="shared" si="95"/>
        <v>-2249375829</v>
      </c>
      <c r="W123" s="118">
        <f t="shared" si="90"/>
        <v>-17.573248664062501</v>
      </c>
      <c r="X123" s="86"/>
      <c r="Z123" s="86"/>
      <c r="AA123" s="86"/>
    </row>
    <row r="124" spans="1:27" s="24" customFormat="1" x14ac:dyDescent="0.25">
      <c r="A124" s="96" t="s">
        <v>1026</v>
      </c>
      <c r="B124" s="118" t="s">
        <v>1027</v>
      </c>
      <c r="C124" s="142">
        <v>4513676523</v>
      </c>
      <c r="D124" s="142"/>
      <c r="E124" s="142"/>
      <c r="F124" s="143">
        <f t="shared" si="86"/>
        <v>4513676523</v>
      </c>
      <c r="G124" s="142"/>
      <c r="H124" s="142"/>
      <c r="I124" s="142"/>
      <c r="J124" s="142">
        <f t="shared" si="87"/>
        <v>4513676523</v>
      </c>
      <c r="K124" s="118">
        <f t="shared" si="88"/>
        <v>1</v>
      </c>
      <c r="L124" s="115"/>
      <c r="M124" s="96" t="s">
        <v>1026</v>
      </c>
      <c r="N124" s="118" t="s">
        <v>1027</v>
      </c>
      <c r="O124" s="142">
        <v>4513676523</v>
      </c>
      <c r="P124" s="142"/>
      <c r="Q124" s="142"/>
      <c r="R124" s="143">
        <f t="shared" si="89"/>
        <v>4513676523</v>
      </c>
      <c r="S124" s="142"/>
      <c r="T124" s="142"/>
      <c r="U124" s="142"/>
      <c r="V124" s="142">
        <f t="shared" si="95"/>
        <v>4513676523</v>
      </c>
      <c r="W124" s="118">
        <f t="shared" si="90"/>
        <v>1</v>
      </c>
      <c r="X124" s="86"/>
      <c r="Z124" s="86"/>
      <c r="AA124" s="86"/>
    </row>
    <row r="125" spans="1:27" s="24" customFormat="1" x14ac:dyDescent="0.25">
      <c r="A125" s="88" t="s">
        <v>1028</v>
      </c>
      <c r="B125" s="88" t="s">
        <v>1029</v>
      </c>
      <c r="C125" s="133">
        <f t="shared" ref="C125:E125" si="132">C126</f>
        <v>140000000</v>
      </c>
      <c r="D125" s="133">
        <f t="shared" si="132"/>
        <v>0</v>
      </c>
      <c r="E125" s="133">
        <f t="shared" si="132"/>
        <v>0</v>
      </c>
      <c r="F125" s="133">
        <f t="shared" si="86"/>
        <v>140000000</v>
      </c>
      <c r="G125" s="133">
        <f t="shared" ref="G125:I125" si="133">G126</f>
        <v>0</v>
      </c>
      <c r="H125" s="133">
        <f t="shared" si="133"/>
        <v>0</v>
      </c>
      <c r="I125" s="133">
        <f t="shared" si="133"/>
        <v>0</v>
      </c>
      <c r="J125" s="133">
        <f t="shared" si="87"/>
        <v>140000000</v>
      </c>
      <c r="K125" s="116">
        <f t="shared" si="88"/>
        <v>1</v>
      </c>
      <c r="L125" s="74"/>
      <c r="M125" s="88" t="s">
        <v>1028</v>
      </c>
      <c r="N125" s="88" t="s">
        <v>1029</v>
      </c>
      <c r="O125" s="133">
        <f t="shared" ref="O125:U125" si="134">O126</f>
        <v>140000000</v>
      </c>
      <c r="P125" s="133">
        <f t="shared" si="134"/>
        <v>0</v>
      </c>
      <c r="Q125" s="133">
        <f t="shared" si="134"/>
        <v>0</v>
      </c>
      <c r="R125" s="133">
        <f t="shared" si="89"/>
        <v>140000000</v>
      </c>
      <c r="S125" s="133">
        <f t="shared" si="134"/>
        <v>0</v>
      </c>
      <c r="T125" s="133">
        <f t="shared" si="134"/>
        <v>0</v>
      </c>
      <c r="U125" s="133">
        <f t="shared" si="134"/>
        <v>0</v>
      </c>
      <c r="V125" s="133">
        <f t="shared" si="95"/>
        <v>140000000</v>
      </c>
      <c r="W125" s="116">
        <f t="shared" si="90"/>
        <v>1</v>
      </c>
      <c r="X125" s="86"/>
      <c r="Z125" s="86"/>
      <c r="AA125" s="86"/>
    </row>
    <row r="126" spans="1:27" s="24" customFormat="1" x14ac:dyDescent="0.25">
      <c r="A126" s="96" t="s">
        <v>1030</v>
      </c>
      <c r="B126" s="118" t="s">
        <v>936</v>
      </c>
      <c r="C126" s="142">
        <v>140000000</v>
      </c>
      <c r="D126" s="142"/>
      <c r="E126" s="142"/>
      <c r="F126" s="143">
        <f t="shared" si="86"/>
        <v>140000000</v>
      </c>
      <c r="G126" s="142"/>
      <c r="H126" s="142"/>
      <c r="I126" s="142"/>
      <c r="J126" s="142">
        <f t="shared" si="87"/>
        <v>140000000</v>
      </c>
      <c r="K126" s="118">
        <f t="shared" si="88"/>
        <v>1</v>
      </c>
      <c r="L126" s="115"/>
      <c r="M126" s="96" t="s">
        <v>1030</v>
      </c>
      <c r="N126" s="118" t="s">
        <v>936</v>
      </c>
      <c r="O126" s="142">
        <v>140000000</v>
      </c>
      <c r="P126" s="142"/>
      <c r="Q126" s="142"/>
      <c r="R126" s="143">
        <f t="shared" si="89"/>
        <v>140000000</v>
      </c>
      <c r="S126" s="142"/>
      <c r="T126" s="142"/>
      <c r="U126" s="142"/>
      <c r="V126" s="142">
        <f t="shared" si="95"/>
        <v>140000000</v>
      </c>
      <c r="W126" s="118">
        <f t="shared" si="90"/>
        <v>1</v>
      </c>
      <c r="X126" s="86"/>
      <c r="Z126" s="86"/>
      <c r="AA126" s="86"/>
    </row>
    <row r="127" spans="1:27" s="24" customFormat="1" x14ac:dyDescent="0.25">
      <c r="A127" s="155" t="s">
        <v>1031</v>
      </c>
      <c r="B127" s="155" t="s">
        <v>548</v>
      </c>
      <c r="C127" s="156">
        <f>C128+C131+C135+C139</f>
        <v>109646368368.05118</v>
      </c>
      <c r="D127" s="156">
        <f t="shared" ref="D127:E127" si="135">D128+D131+D135+D139</f>
        <v>0</v>
      </c>
      <c r="E127" s="156">
        <f t="shared" si="135"/>
        <v>0</v>
      </c>
      <c r="F127" s="156">
        <f t="shared" si="86"/>
        <v>109646368368.05118</v>
      </c>
      <c r="G127" s="156">
        <f t="shared" ref="G127:I127" si="136">G128+G131+G135+G139</f>
        <v>35376468975</v>
      </c>
      <c r="H127" s="156">
        <f t="shared" si="136"/>
        <v>6468795851</v>
      </c>
      <c r="I127" s="156">
        <f t="shared" si="136"/>
        <v>35376468975</v>
      </c>
      <c r="J127" s="156">
        <f t="shared" si="87"/>
        <v>74269899393.051178</v>
      </c>
      <c r="K127" s="157">
        <f t="shared" si="88"/>
        <v>0.67735849803751447</v>
      </c>
      <c r="L127" s="115"/>
      <c r="M127" s="155" t="s">
        <v>1031</v>
      </c>
      <c r="N127" s="155" t="s">
        <v>548</v>
      </c>
      <c r="O127" s="156">
        <f>O128+O131+O135+O139</f>
        <v>109646368368.05118</v>
      </c>
      <c r="P127" s="156">
        <f t="shared" ref="P127:U127" si="137">P128+P131+P135+P139</f>
        <v>0</v>
      </c>
      <c r="Q127" s="156">
        <f t="shared" si="137"/>
        <v>0</v>
      </c>
      <c r="R127" s="156">
        <f t="shared" si="89"/>
        <v>109646368368.05118</v>
      </c>
      <c r="S127" s="156">
        <f t="shared" si="137"/>
        <v>29578277084</v>
      </c>
      <c r="T127" s="156">
        <f t="shared" si="137"/>
        <v>6468795851</v>
      </c>
      <c r="U127" s="156">
        <f t="shared" si="137"/>
        <v>35376468975</v>
      </c>
      <c r="V127" s="156">
        <f t="shared" si="95"/>
        <v>74269899393.051178</v>
      </c>
      <c r="W127" s="157">
        <f t="shared" si="90"/>
        <v>0.67735849803751447</v>
      </c>
      <c r="X127" s="86"/>
      <c r="Z127" s="86"/>
      <c r="AA127" s="86"/>
    </row>
    <row r="128" spans="1:27" s="24" customFormat="1" x14ac:dyDescent="0.25">
      <c r="A128" s="155" t="s">
        <v>1032</v>
      </c>
      <c r="B128" s="155" t="s">
        <v>1033</v>
      </c>
      <c r="C128" s="156">
        <f>C129</f>
        <v>0</v>
      </c>
      <c r="D128" s="156">
        <f t="shared" ref="D128:E129" si="138">D129</f>
        <v>0</v>
      </c>
      <c r="E128" s="156">
        <f t="shared" si="138"/>
        <v>0</v>
      </c>
      <c r="F128" s="156">
        <f t="shared" si="86"/>
        <v>0</v>
      </c>
      <c r="G128" s="156">
        <f t="shared" ref="G128:I129" si="139">G129</f>
        <v>0</v>
      </c>
      <c r="H128" s="156">
        <f t="shared" si="139"/>
        <v>0</v>
      </c>
      <c r="I128" s="156">
        <f t="shared" si="139"/>
        <v>0</v>
      </c>
      <c r="J128" s="156">
        <f t="shared" si="87"/>
        <v>0</v>
      </c>
      <c r="K128" s="157" t="e">
        <f t="shared" si="88"/>
        <v>#DIV/0!</v>
      </c>
      <c r="L128" s="115"/>
      <c r="M128" s="155" t="s">
        <v>1032</v>
      </c>
      <c r="N128" s="155" t="s">
        <v>1033</v>
      </c>
      <c r="O128" s="156">
        <f>O129</f>
        <v>0</v>
      </c>
      <c r="P128" s="156">
        <f t="shared" ref="P128:U129" si="140">P129</f>
        <v>0</v>
      </c>
      <c r="Q128" s="156">
        <f t="shared" si="140"/>
        <v>0</v>
      </c>
      <c r="R128" s="156">
        <f t="shared" si="89"/>
        <v>0</v>
      </c>
      <c r="S128" s="156">
        <f t="shared" si="140"/>
        <v>0</v>
      </c>
      <c r="T128" s="156">
        <f t="shared" si="140"/>
        <v>0</v>
      </c>
      <c r="U128" s="156">
        <f t="shared" si="140"/>
        <v>0</v>
      </c>
      <c r="V128" s="156">
        <f t="shared" si="95"/>
        <v>0</v>
      </c>
      <c r="W128" s="157" t="e">
        <f t="shared" si="90"/>
        <v>#DIV/0!</v>
      </c>
      <c r="X128" s="86"/>
      <c r="Z128" s="86"/>
      <c r="AA128" s="86"/>
    </row>
    <row r="129" spans="1:29" s="24" customFormat="1" x14ac:dyDescent="0.25">
      <c r="A129" s="88" t="s">
        <v>1034</v>
      </c>
      <c r="B129" s="88" t="s">
        <v>1033</v>
      </c>
      <c r="C129" s="133">
        <f>C130</f>
        <v>0</v>
      </c>
      <c r="D129" s="133">
        <f t="shared" si="138"/>
        <v>0</v>
      </c>
      <c r="E129" s="133">
        <f t="shared" si="138"/>
        <v>0</v>
      </c>
      <c r="F129" s="133">
        <f t="shared" si="86"/>
        <v>0</v>
      </c>
      <c r="G129" s="133">
        <f t="shared" si="139"/>
        <v>0</v>
      </c>
      <c r="H129" s="133">
        <f t="shared" si="139"/>
        <v>0</v>
      </c>
      <c r="I129" s="133">
        <f t="shared" si="139"/>
        <v>0</v>
      </c>
      <c r="J129" s="133">
        <f t="shared" si="87"/>
        <v>0</v>
      </c>
      <c r="K129" s="116" t="e">
        <f t="shared" si="88"/>
        <v>#DIV/0!</v>
      </c>
      <c r="L129" s="115"/>
      <c r="M129" s="88" t="s">
        <v>1034</v>
      </c>
      <c r="N129" s="88" t="s">
        <v>1033</v>
      </c>
      <c r="O129" s="133">
        <f>O130</f>
        <v>0</v>
      </c>
      <c r="P129" s="133">
        <f t="shared" si="140"/>
        <v>0</v>
      </c>
      <c r="Q129" s="133">
        <f t="shared" si="140"/>
        <v>0</v>
      </c>
      <c r="R129" s="133">
        <f t="shared" si="89"/>
        <v>0</v>
      </c>
      <c r="S129" s="133">
        <f t="shared" si="140"/>
        <v>0</v>
      </c>
      <c r="T129" s="133">
        <f t="shared" si="140"/>
        <v>0</v>
      </c>
      <c r="U129" s="133">
        <f t="shared" si="140"/>
        <v>0</v>
      </c>
      <c r="V129" s="133">
        <f t="shared" si="95"/>
        <v>0</v>
      </c>
      <c r="W129" s="116" t="e">
        <f t="shared" si="90"/>
        <v>#DIV/0!</v>
      </c>
      <c r="X129" s="86"/>
      <c r="Z129" s="86"/>
      <c r="AA129" s="86"/>
    </row>
    <row r="130" spans="1:29" s="24" customFormat="1" x14ac:dyDescent="0.25">
      <c r="A130" s="96" t="s">
        <v>1035</v>
      </c>
      <c r="B130" s="118" t="s">
        <v>1033</v>
      </c>
      <c r="C130" s="142"/>
      <c r="D130" s="142"/>
      <c r="E130" s="142"/>
      <c r="F130" s="142">
        <f t="shared" si="86"/>
        <v>0</v>
      </c>
      <c r="G130" s="142"/>
      <c r="H130" s="142"/>
      <c r="I130" s="142"/>
      <c r="J130" s="142">
        <f t="shared" si="87"/>
        <v>0</v>
      </c>
      <c r="K130" s="118" t="e">
        <f t="shared" si="88"/>
        <v>#DIV/0!</v>
      </c>
      <c r="L130" s="115"/>
      <c r="M130" s="96" t="s">
        <v>1035</v>
      </c>
      <c r="N130" s="118" t="s">
        <v>1033</v>
      </c>
      <c r="O130" s="142"/>
      <c r="P130" s="142"/>
      <c r="Q130" s="142"/>
      <c r="R130" s="142">
        <f t="shared" si="89"/>
        <v>0</v>
      </c>
      <c r="S130" s="142"/>
      <c r="T130" s="142"/>
      <c r="U130" s="142"/>
      <c r="V130" s="142">
        <f t="shared" si="95"/>
        <v>0</v>
      </c>
      <c r="W130" s="118" t="e">
        <f t="shared" si="90"/>
        <v>#DIV/0!</v>
      </c>
      <c r="X130" s="86"/>
      <c r="Z130" s="86"/>
      <c r="AA130" s="86"/>
    </row>
    <row r="131" spans="1:29" s="24" customFormat="1" x14ac:dyDescent="0.25">
      <c r="A131" s="155" t="s">
        <v>1036</v>
      </c>
      <c r="B131" s="155" t="s">
        <v>1037</v>
      </c>
      <c r="C131" s="156">
        <f>+C132</f>
        <v>0</v>
      </c>
      <c r="D131" s="156">
        <f t="shared" ref="D131:E131" si="141">+D132</f>
        <v>0</v>
      </c>
      <c r="E131" s="156">
        <f t="shared" si="141"/>
        <v>0</v>
      </c>
      <c r="F131" s="156">
        <f t="shared" si="86"/>
        <v>0</v>
      </c>
      <c r="G131" s="156">
        <f t="shared" ref="G131:I131" si="142">+G132</f>
        <v>0</v>
      </c>
      <c r="H131" s="156">
        <f t="shared" si="142"/>
        <v>0</v>
      </c>
      <c r="I131" s="156">
        <f t="shared" si="142"/>
        <v>0</v>
      </c>
      <c r="J131" s="156">
        <f t="shared" si="87"/>
        <v>0</v>
      </c>
      <c r="K131" s="157" t="e">
        <f t="shared" si="88"/>
        <v>#DIV/0!</v>
      </c>
      <c r="L131" s="115"/>
      <c r="M131" s="155" t="s">
        <v>1036</v>
      </c>
      <c r="N131" s="155" t="s">
        <v>1037</v>
      </c>
      <c r="O131" s="156">
        <f>+O132</f>
        <v>0</v>
      </c>
      <c r="P131" s="156">
        <f t="shared" ref="P131:U131" si="143">+P132</f>
        <v>0</v>
      </c>
      <c r="Q131" s="156">
        <f t="shared" si="143"/>
        <v>0</v>
      </c>
      <c r="R131" s="156">
        <f t="shared" si="89"/>
        <v>0</v>
      </c>
      <c r="S131" s="156">
        <f t="shared" si="143"/>
        <v>0</v>
      </c>
      <c r="T131" s="156">
        <f t="shared" si="143"/>
        <v>0</v>
      </c>
      <c r="U131" s="156">
        <f t="shared" si="143"/>
        <v>0</v>
      </c>
      <c r="V131" s="156">
        <f t="shared" si="95"/>
        <v>0</v>
      </c>
      <c r="W131" s="157" t="e">
        <f t="shared" si="90"/>
        <v>#DIV/0!</v>
      </c>
      <c r="X131" s="86"/>
      <c r="Z131" s="86"/>
      <c r="AA131" s="86"/>
    </row>
    <row r="132" spans="1:29" s="24" customFormat="1" x14ac:dyDescent="0.25">
      <c r="A132" s="155" t="s">
        <v>1038</v>
      </c>
      <c r="B132" s="155" t="s">
        <v>1037</v>
      </c>
      <c r="C132" s="156">
        <f>C133</f>
        <v>0</v>
      </c>
      <c r="D132" s="156">
        <f t="shared" ref="D132:E133" si="144">D133</f>
        <v>0</v>
      </c>
      <c r="E132" s="156">
        <f t="shared" si="144"/>
        <v>0</v>
      </c>
      <c r="F132" s="156">
        <f t="shared" si="86"/>
        <v>0</v>
      </c>
      <c r="G132" s="156">
        <f t="shared" ref="G132:I133" si="145">G133</f>
        <v>0</v>
      </c>
      <c r="H132" s="156">
        <f t="shared" si="145"/>
        <v>0</v>
      </c>
      <c r="I132" s="156">
        <f t="shared" si="145"/>
        <v>0</v>
      </c>
      <c r="J132" s="156">
        <f t="shared" si="87"/>
        <v>0</v>
      </c>
      <c r="K132" s="161" t="e">
        <f t="shared" si="88"/>
        <v>#DIV/0!</v>
      </c>
      <c r="L132" s="115"/>
      <c r="M132" s="155" t="s">
        <v>1038</v>
      </c>
      <c r="N132" s="155" t="s">
        <v>1037</v>
      </c>
      <c r="O132" s="156">
        <f>O133</f>
        <v>0</v>
      </c>
      <c r="P132" s="156">
        <f t="shared" ref="P132:U133" si="146">P133</f>
        <v>0</v>
      </c>
      <c r="Q132" s="156">
        <f t="shared" si="146"/>
        <v>0</v>
      </c>
      <c r="R132" s="156">
        <f t="shared" si="89"/>
        <v>0</v>
      </c>
      <c r="S132" s="156">
        <f t="shared" si="146"/>
        <v>0</v>
      </c>
      <c r="T132" s="156">
        <f t="shared" si="146"/>
        <v>0</v>
      </c>
      <c r="U132" s="156">
        <f t="shared" si="146"/>
        <v>0</v>
      </c>
      <c r="V132" s="156">
        <f t="shared" si="95"/>
        <v>0</v>
      </c>
      <c r="W132" s="161" t="e">
        <f t="shared" si="90"/>
        <v>#DIV/0!</v>
      </c>
      <c r="X132" s="86"/>
      <c r="Z132" s="86"/>
      <c r="AA132" s="86"/>
    </row>
    <row r="133" spans="1:29" s="24" customFormat="1" x14ac:dyDescent="0.25">
      <c r="A133" s="88" t="s">
        <v>1039</v>
      </c>
      <c r="B133" s="88" t="s">
        <v>1037</v>
      </c>
      <c r="C133" s="133">
        <f>C134</f>
        <v>0</v>
      </c>
      <c r="D133" s="133">
        <f t="shared" si="144"/>
        <v>0</v>
      </c>
      <c r="E133" s="133">
        <f t="shared" si="144"/>
        <v>0</v>
      </c>
      <c r="F133" s="133">
        <f t="shared" si="86"/>
        <v>0</v>
      </c>
      <c r="G133" s="133">
        <f t="shared" si="145"/>
        <v>0</v>
      </c>
      <c r="H133" s="133">
        <f t="shared" si="145"/>
        <v>0</v>
      </c>
      <c r="I133" s="133">
        <f t="shared" si="145"/>
        <v>0</v>
      </c>
      <c r="J133" s="133">
        <f t="shared" si="87"/>
        <v>0</v>
      </c>
      <c r="K133" s="117" t="e">
        <f t="shared" si="88"/>
        <v>#DIV/0!</v>
      </c>
      <c r="L133" s="115"/>
      <c r="M133" s="88" t="s">
        <v>1039</v>
      </c>
      <c r="N133" s="88" t="s">
        <v>1037</v>
      </c>
      <c r="O133" s="133">
        <f>O134</f>
        <v>0</v>
      </c>
      <c r="P133" s="133">
        <f t="shared" si="146"/>
        <v>0</v>
      </c>
      <c r="Q133" s="133">
        <f t="shared" si="146"/>
        <v>0</v>
      </c>
      <c r="R133" s="133">
        <f t="shared" si="89"/>
        <v>0</v>
      </c>
      <c r="S133" s="133">
        <f t="shared" si="146"/>
        <v>0</v>
      </c>
      <c r="T133" s="133">
        <f t="shared" si="146"/>
        <v>0</v>
      </c>
      <c r="U133" s="133">
        <f t="shared" si="146"/>
        <v>0</v>
      </c>
      <c r="V133" s="133">
        <f t="shared" si="95"/>
        <v>0</v>
      </c>
      <c r="W133" s="117" t="e">
        <f t="shared" si="90"/>
        <v>#DIV/0!</v>
      </c>
      <c r="X133" s="86"/>
      <c r="Z133" s="86"/>
      <c r="AA133" s="86"/>
    </row>
    <row r="134" spans="1:29" s="24" customFormat="1" x14ac:dyDescent="0.25">
      <c r="A134" s="96" t="s">
        <v>1040</v>
      </c>
      <c r="B134" s="118" t="s">
        <v>1037</v>
      </c>
      <c r="C134" s="142"/>
      <c r="D134" s="142"/>
      <c r="E134" s="142"/>
      <c r="F134" s="142">
        <f t="shared" si="86"/>
        <v>0</v>
      </c>
      <c r="G134" s="142"/>
      <c r="H134" s="142"/>
      <c r="I134" s="142"/>
      <c r="J134" s="142">
        <f t="shared" si="87"/>
        <v>0</v>
      </c>
      <c r="K134" s="118" t="e">
        <f t="shared" si="88"/>
        <v>#DIV/0!</v>
      </c>
      <c r="L134" s="115"/>
      <c r="M134" s="96" t="s">
        <v>1040</v>
      </c>
      <c r="N134" s="118" t="s">
        <v>1037</v>
      </c>
      <c r="O134" s="142"/>
      <c r="P134" s="142"/>
      <c r="Q134" s="142"/>
      <c r="R134" s="142">
        <f t="shared" si="89"/>
        <v>0</v>
      </c>
      <c r="S134" s="142"/>
      <c r="T134" s="142"/>
      <c r="U134" s="142"/>
      <c r="V134" s="142">
        <f t="shared" si="95"/>
        <v>0</v>
      </c>
      <c r="W134" s="118" t="e">
        <f t="shared" si="90"/>
        <v>#DIV/0!</v>
      </c>
      <c r="X134" s="86"/>
      <c r="Z134" s="86"/>
      <c r="AA134" s="86"/>
    </row>
    <row r="135" spans="1:29" s="24" customFormat="1" x14ac:dyDescent="0.25">
      <c r="A135" s="155" t="s">
        <v>1041</v>
      </c>
      <c r="B135" s="155" t="s">
        <v>1042</v>
      </c>
      <c r="C135" s="156">
        <f>C136</f>
        <v>2007901982.9000001</v>
      </c>
      <c r="D135" s="156">
        <f t="shared" ref="D135:E137" si="147">D136</f>
        <v>0</v>
      </c>
      <c r="E135" s="156">
        <f t="shared" si="147"/>
        <v>0</v>
      </c>
      <c r="F135" s="156">
        <f t="shared" si="86"/>
        <v>2007901982.9000001</v>
      </c>
      <c r="G135" s="156">
        <f t="shared" ref="G135:I137" si="148">G136</f>
        <v>1000747958</v>
      </c>
      <c r="H135" s="156">
        <f t="shared" si="148"/>
        <v>670603960</v>
      </c>
      <c r="I135" s="156">
        <f t="shared" si="148"/>
        <v>1000747958</v>
      </c>
      <c r="J135" s="156">
        <f t="shared" si="87"/>
        <v>1007154024.9000001</v>
      </c>
      <c r="K135" s="157">
        <f t="shared" si="88"/>
        <v>0.50159521404793572</v>
      </c>
      <c r="L135" s="115"/>
      <c r="M135" s="155" t="s">
        <v>1041</v>
      </c>
      <c r="N135" s="155" t="s">
        <v>1042</v>
      </c>
      <c r="O135" s="156">
        <f>O136</f>
        <v>2007901982.9000001</v>
      </c>
      <c r="P135" s="156">
        <f t="shared" ref="P135:U137" si="149">P136</f>
        <v>0</v>
      </c>
      <c r="Q135" s="156">
        <f t="shared" si="149"/>
        <v>0</v>
      </c>
      <c r="R135" s="156">
        <f t="shared" si="89"/>
        <v>2007901982.9000001</v>
      </c>
      <c r="S135" s="156">
        <f t="shared" si="149"/>
        <v>1000747958</v>
      </c>
      <c r="T135" s="156">
        <f t="shared" si="149"/>
        <v>670603960</v>
      </c>
      <c r="U135" s="156">
        <f t="shared" si="149"/>
        <v>1000747958</v>
      </c>
      <c r="V135" s="156">
        <f t="shared" si="95"/>
        <v>1007154024.9000001</v>
      </c>
      <c r="W135" s="157">
        <f t="shared" si="90"/>
        <v>0.50159521404793572</v>
      </c>
      <c r="X135" s="86"/>
      <c r="Z135" s="86"/>
      <c r="AA135" s="86"/>
    </row>
    <row r="136" spans="1:29" s="95" customFormat="1" x14ac:dyDescent="0.25">
      <c r="A136" s="155" t="s">
        <v>1043</v>
      </c>
      <c r="B136" s="155" t="s">
        <v>1042</v>
      </c>
      <c r="C136" s="156">
        <f>C137</f>
        <v>2007901982.9000001</v>
      </c>
      <c r="D136" s="156">
        <f t="shared" si="147"/>
        <v>0</v>
      </c>
      <c r="E136" s="156">
        <f t="shared" si="147"/>
        <v>0</v>
      </c>
      <c r="F136" s="156">
        <f t="shared" si="86"/>
        <v>2007901982.9000001</v>
      </c>
      <c r="G136" s="156">
        <f t="shared" si="148"/>
        <v>1000747958</v>
      </c>
      <c r="H136" s="156">
        <f t="shared" si="148"/>
        <v>670603960</v>
      </c>
      <c r="I136" s="156">
        <f t="shared" si="148"/>
        <v>1000747958</v>
      </c>
      <c r="J136" s="156">
        <f t="shared" si="87"/>
        <v>1007154024.9000001</v>
      </c>
      <c r="K136" s="157">
        <f t="shared" si="88"/>
        <v>0.50159521404793572</v>
      </c>
      <c r="L136" s="121"/>
      <c r="M136" s="155" t="s">
        <v>1043</v>
      </c>
      <c r="N136" s="155" t="s">
        <v>1042</v>
      </c>
      <c r="O136" s="156">
        <f>O137</f>
        <v>2007901982.9000001</v>
      </c>
      <c r="P136" s="156">
        <f t="shared" si="149"/>
        <v>0</v>
      </c>
      <c r="Q136" s="156">
        <f t="shared" si="149"/>
        <v>0</v>
      </c>
      <c r="R136" s="156">
        <f t="shared" si="89"/>
        <v>2007901982.9000001</v>
      </c>
      <c r="S136" s="156">
        <f t="shared" si="149"/>
        <v>1000747958</v>
      </c>
      <c r="T136" s="156">
        <f t="shared" si="149"/>
        <v>670603960</v>
      </c>
      <c r="U136" s="156">
        <f t="shared" si="149"/>
        <v>1000747958</v>
      </c>
      <c r="V136" s="156">
        <f t="shared" si="95"/>
        <v>1007154024.9000001</v>
      </c>
      <c r="W136" s="157">
        <f t="shared" si="90"/>
        <v>0.50159521404793572</v>
      </c>
      <c r="X136" s="86"/>
      <c r="Z136" s="86"/>
      <c r="AA136" s="86"/>
    </row>
    <row r="137" spans="1:29" s="24" customFormat="1" x14ac:dyDescent="0.25">
      <c r="A137" s="88" t="s">
        <v>1044</v>
      </c>
      <c r="B137" s="88" t="s">
        <v>1042</v>
      </c>
      <c r="C137" s="133">
        <f>C138</f>
        <v>2007901982.9000001</v>
      </c>
      <c r="D137" s="133">
        <f t="shared" si="147"/>
        <v>0</v>
      </c>
      <c r="E137" s="133">
        <f t="shared" si="147"/>
        <v>0</v>
      </c>
      <c r="F137" s="133">
        <f t="shared" si="86"/>
        <v>2007901982.9000001</v>
      </c>
      <c r="G137" s="133">
        <f t="shared" si="148"/>
        <v>1000747958</v>
      </c>
      <c r="H137" s="133">
        <f t="shared" si="148"/>
        <v>670603960</v>
      </c>
      <c r="I137" s="133">
        <f t="shared" si="148"/>
        <v>1000747958</v>
      </c>
      <c r="J137" s="133">
        <f t="shared" si="87"/>
        <v>1007154024.9000001</v>
      </c>
      <c r="K137" s="89">
        <f t="shared" si="88"/>
        <v>0.50159521404793572</v>
      </c>
      <c r="L137" s="115"/>
      <c r="M137" s="88" t="s">
        <v>1044</v>
      </c>
      <c r="N137" s="88" t="s">
        <v>1042</v>
      </c>
      <c r="O137" s="133">
        <f>O138</f>
        <v>2007901982.9000001</v>
      </c>
      <c r="P137" s="133">
        <f t="shared" si="149"/>
        <v>0</v>
      </c>
      <c r="Q137" s="133">
        <f t="shared" si="149"/>
        <v>0</v>
      </c>
      <c r="R137" s="133">
        <f t="shared" si="89"/>
        <v>2007901982.9000001</v>
      </c>
      <c r="S137" s="133">
        <f t="shared" si="149"/>
        <v>1000747958</v>
      </c>
      <c r="T137" s="133">
        <f t="shared" si="149"/>
        <v>670603960</v>
      </c>
      <c r="U137" s="133">
        <f t="shared" si="149"/>
        <v>1000747958</v>
      </c>
      <c r="V137" s="133">
        <f t="shared" si="95"/>
        <v>1007154024.9000001</v>
      </c>
      <c r="W137" s="89">
        <f t="shared" si="90"/>
        <v>0.50159521404793572</v>
      </c>
      <c r="X137" s="86"/>
      <c r="Z137" s="86"/>
      <c r="AA137" s="86"/>
    </row>
    <row r="138" spans="1:29" s="24" customFormat="1" x14ac:dyDescent="0.25">
      <c r="A138" s="119" t="s">
        <v>1045</v>
      </c>
      <c r="B138" s="120" t="s">
        <v>1042</v>
      </c>
      <c r="C138" s="136">
        <v>2007901982.9000001</v>
      </c>
      <c r="D138" s="136"/>
      <c r="E138" s="136"/>
      <c r="F138" s="136">
        <f t="shared" si="86"/>
        <v>2007901982.9000001</v>
      </c>
      <c r="G138" s="139">
        <v>1000747958</v>
      </c>
      <c r="H138" s="136">
        <v>670603960</v>
      </c>
      <c r="I138" s="136">
        <v>1000747958</v>
      </c>
      <c r="J138" s="139">
        <f t="shared" si="87"/>
        <v>1007154024.9000001</v>
      </c>
      <c r="K138" s="104">
        <f t="shared" si="88"/>
        <v>0.50159521404793572</v>
      </c>
      <c r="L138" s="115"/>
      <c r="M138" s="119" t="s">
        <v>1045</v>
      </c>
      <c r="N138" s="120" t="s">
        <v>1042</v>
      </c>
      <c r="O138" s="136">
        <v>2007901982.9000001</v>
      </c>
      <c r="P138" s="136"/>
      <c r="Q138" s="136"/>
      <c r="R138" s="136">
        <f t="shared" si="89"/>
        <v>2007901982.9000001</v>
      </c>
      <c r="S138" s="139">
        <v>1000747958</v>
      </c>
      <c r="T138" s="136">
        <v>670603960</v>
      </c>
      <c r="U138" s="136">
        <v>1000747958</v>
      </c>
      <c r="V138" s="139">
        <f t="shared" si="95"/>
        <v>1007154024.9000001</v>
      </c>
      <c r="W138" s="104">
        <f t="shared" si="90"/>
        <v>0.50159521404793572</v>
      </c>
      <c r="X138" s="86"/>
      <c r="Z138" s="86"/>
      <c r="AA138" s="163"/>
      <c r="AC138" s="2"/>
    </row>
    <row r="139" spans="1:29" s="24" customFormat="1" x14ac:dyDescent="0.25">
      <c r="A139" s="155" t="s">
        <v>1046</v>
      </c>
      <c r="B139" s="155" t="s">
        <v>1047</v>
      </c>
      <c r="C139" s="156">
        <f>C140</f>
        <v>107638466385.15118</v>
      </c>
      <c r="D139" s="156">
        <f t="shared" ref="D139:E140" si="150">D140</f>
        <v>0</v>
      </c>
      <c r="E139" s="156">
        <f t="shared" si="150"/>
        <v>0</v>
      </c>
      <c r="F139" s="156">
        <f t="shared" ref="F139:F201" si="151">+C139+D139-E139</f>
        <v>107638466385.15118</v>
      </c>
      <c r="G139" s="156">
        <f t="shared" ref="G139:I140" si="152">G140</f>
        <v>34375721017</v>
      </c>
      <c r="H139" s="156">
        <f t="shared" si="152"/>
        <v>5798191891</v>
      </c>
      <c r="I139" s="156">
        <f t="shared" si="152"/>
        <v>34375721017</v>
      </c>
      <c r="J139" s="156">
        <f t="shared" ref="J139:J201" si="153">+F139-I139</f>
        <v>73262745368.151184</v>
      </c>
      <c r="K139" s="162">
        <f t="shared" si="88"/>
        <v>0.68063720924825288</v>
      </c>
      <c r="L139" s="115"/>
      <c r="M139" s="155" t="s">
        <v>1046</v>
      </c>
      <c r="N139" s="155" t="s">
        <v>1047</v>
      </c>
      <c r="O139" s="156">
        <f>O140</f>
        <v>107638466385.15118</v>
      </c>
      <c r="P139" s="156">
        <f t="shared" ref="P139:U140" si="154">P140</f>
        <v>0</v>
      </c>
      <c r="Q139" s="156">
        <f t="shared" si="154"/>
        <v>0</v>
      </c>
      <c r="R139" s="156">
        <f t="shared" ref="R139:R197" si="155">+O139+P139-Q139</f>
        <v>107638466385.15118</v>
      </c>
      <c r="S139" s="156">
        <f t="shared" si="154"/>
        <v>28577529126</v>
      </c>
      <c r="T139" s="156">
        <f t="shared" si="154"/>
        <v>5798191891</v>
      </c>
      <c r="U139" s="156">
        <f t="shared" si="154"/>
        <v>34375721017</v>
      </c>
      <c r="V139" s="156">
        <f t="shared" si="95"/>
        <v>73262745368.151184</v>
      </c>
      <c r="W139" s="162">
        <f t="shared" si="90"/>
        <v>0.68063720924825288</v>
      </c>
      <c r="X139" s="86"/>
      <c r="Z139" s="86"/>
      <c r="AA139" s="163"/>
      <c r="AC139" s="2"/>
    </row>
    <row r="140" spans="1:29" s="24" customFormat="1" x14ac:dyDescent="0.25">
      <c r="A140" s="155" t="s">
        <v>1048</v>
      </c>
      <c r="B140" s="155" t="s">
        <v>1047</v>
      </c>
      <c r="C140" s="156">
        <f>C141</f>
        <v>107638466385.15118</v>
      </c>
      <c r="D140" s="156">
        <f t="shared" si="150"/>
        <v>0</v>
      </c>
      <c r="E140" s="156">
        <f t="shared" si="150"/>
        <v>0</v>
      </c>
      <c r="F140" s="156">
        <f t="shared" si="151"/>
        <v>107638466385.15118</v>
      </c>
      <c r="G140" s="156">
        <f t="shared" si="152"/>
        <v>34375721017</v>
      </c>
      <c r="H140" s="156">
        <f t="shared" si="152"/>
        <v>5798191891</v>
      </c>
      <c r="I140" s="156">
        <f t="shared" si="152"/>
        <v>34375721017</v>
      </c>
      <c r="J140" s="156">
        <f t="shared" si="153"/>
        <v>73262745368.151184</v>
      </c>
      <c r="K140" s="157">
        <f t="shared" si="88"/>
        <v>0.68063720924825288</v>
      </c>
      <c r="L140" s="115"/>
      <c r="M140" s="155" t="s">
        <v>1048</v>
      </c>
      <c r="N140" s="155" t="s">
        <v>1047</v>
      </c>
      <c r="O140" s="156">
        <f>O141</f>
        <v>107638466385.15118</v>
      </c>
      <c r="P140" s="156">
        <f t="shared" si="154"/>
        <v>0</v>
      </c>
      <c r="Q140" s="156">
        <f t="shared" si="154"/>
        <v>0</v>
      </c>
      <c r="R140" s="156">
        <f t="shared" si="155"/>
        <v>107638466385.15118</v>
      </c>
      <c r="S140" s="156">
        <f t="shared" si="154"/>
        <v>28577529126</v>
      </c>
      <c r="T140" s="156">
        <f t="shared" si="154"/>
        <v>5798191891</v>
      </c>
      <c r="U140" s="156">
        <f t="shared" si="154"/>
        <v>34375721017</v>
      </c>
      <c r="V140" s="156">
        <f t="shared" si="95"/>
        <v>73262745368.151184</v>
      </c>
      <c r="W140" s="157">
        <f t="shared" si="90"/>
        <v>0.68063720924825288</v>
      </c>
      <c r="X140" s="86"/>
      <c r="Z140" s="86"/>
      <c r="AA140" s="163"/>
      <c r="AC140" s="2"/>
    </row>
    <row r="141" spans="1:29" s="24" customFormat="1" x14ac:dyDescent="0.25">
      <c r="A141" s="155" t="s">
        <v>1049</v>
      </c>
      <c r="B141" s="155" t="s">
        <v>1050</v>
      </c>
      <c r="C141" s="156">
        <f>SUM(C142:C148)</f>
        <v>107638466385.15118</v>
      </c>
      <c r="D141" s="156">
        <f t="shared" ref="D141:E141" si="156">SUM(D142:D148)</f>
        <v>0</v>
      </c>
      <c r="E141" s="156">
        <f t="shared" si="156"/>
        <v>0</v>
      </c>
      <c r="F141" s="156">
        <f t="shared" si="151"/>
        <v>107638466385.15118</v>
      </c>
      <c r="G141" s="156">
        <f t="shared" ref="G141:I141" si="157">SUM(G142:G148)</f>
        <v>34375721017</v>
      </c>
      <c r="H141" s="156">
        <f t="shared" si="157"/>
        <v>5798191891</v>
      </c>
      <c r="I141" s="156">
        <f t="shared" si="157"/>
        <v>34375721017</v>
      </c>
      <c r="J141" s="156">
        <f t="shared" si="153"/>
        <v>73262745368.151184</v>
      </c>
      <c r="K141" s="157">
        <f t="shared" ref="K141:K198" si="158">+J141/F141</f>
        <v>0.68063720924825288</v>
      </c>
      <c r="L141" s="115"/>
      <c r="M141" s="155" t="s">
        <v>1049</v>
      </c>
      <c r="N141" s="155" t="s">
        <v>1050</v>
      </c>
      <c r="O141" s="156">
        <f>SUM(O142:O148)</f>
        <v>107638466385.15118</v>
      </c>
      <c r="P141" s="156">
        <f t="shared" ref="P141:U141" si="159">SUM(P142:P148)</f>
        <v>0</v>
      </c>
      <c r="Q141" s="156">
        <f t="shared" si="159"/>
        <v>0</v>
      </c>
      <c r="R141" s="156">
        <f t="shared" si="155"/>
        <v>107638466385.15118</v>
      </c>
      <c r="S141" s="156">
        <f t="shared" si="159"/>
        <v>28577529126</v>
      </c>
      <c r="T141" s="156">
        <f t="shared" si="159"/>
        <v>5798191891</v>
      </c>
      <c r="U141" s="156">
        <f t="shared" si="159"/>
        <v>34375721017</v>
      </c>
      <c r="V141" s="156">
        <f t="shared" si="95"/>
        <v>73262745368.151184</v>
      </c>
      <c r="W141" s="157">
        <f t="shared" ref="W141:W198" si="160">+V141/R141</f>
        <v>0.68063720924825288</v>
      </c>
      <c r="X141" s="86"/>
      <c r="Z141" s="86"/>
      <c r="AA141" s="163"/>
      <c r="AC141" s="2"/>
    </row>
    <row r="142" spans="1:29" s="24" customFormat="1" x14ac:dyDescent="0.25">
      <c r="A142" s="110">
        <v>10260501101</v>
      </c>
      <c r="B142" s="125" t="s">
        <v>1051</v>
      </c>
      <c r="C142" s="135">
        <v>92986674575.831177</v>
      </c>
      <c r="D142" s="136"/>
      <c r="E142" s="138">
        <f t="shared" ref="E142" si="161">E143+E144+E145+E146+E147+E148</f>
        <v>0</v>
      </c>
      <c r="F142" s="138">
        <f t="shared" si="151"/>
        <v>92986674575.831177</v>
      </c>
      <c r="G142" s="138">
        <v>28990959454</v>
      </c>
      <c r="H142" s="136">
        <v>5798191891</v>
      </c>
      <c r="I142" s="285">
        <f>23192767563+H142</f>
        <v>28990959454</v>
      </c>
      <c r="J142" s="137">
        <f t="shared" si="153"/>
        <v>63995715121.831177</v>
      </c>
      <c r="K142" s="99">
        <f t="shared" si="158"/>
        <v>0.68822458071282355</v>
      </c>
      <c r="L142" s="115"/>
      <c r="M142" s="110">
        <v>10260501101</v>
      </c>
      <c r="N142" s="125" t="s">
        <v>1051</v>
      </c>
      <c r="O142" s="135">
        <v>92986674575.831177</v>
      </c>
      <c r="P142" s="136"/>
      <c r="Q142" s="138">
        <f t="shared" ref="Q142" si="162">Q143+Q144+Q145+Q146+Q147+Q148</f>
        <v>0</v>
      </c>
      <c r="R142" s="138">
        <f t="shared" si="155"/>
        <v>92986674575.831177</v>
      </c>
      <c r="S142" s="138">
        <v>23192767563</v>
      </c>
      <c r="T142" s="136">
        <v>5798191891</v>
      </c>
      <c r="U142" s="285">
        <f>23192767563+T142</f>
        <v>28990959454</v>
      </c>
      <c r="V142" s="137">
        <f t="shared" si="95"/>
        <v>63995715121.831177</v>
      </c>
      <c r="W142" s="99">
        <f t="shared" si="160"/>
        <v>0.68822458071282355</v>
      </c>
      <c r="X142" s="86"/>
      <c r="Z142" s="86"/>
      <c r="AA142" s="163"/>
      <c r="AC142" s="2"/>
    </row>
    <row r="143" spans="1:29" s="24" customFormat="1" x14ac:dyDescent="0.25">
      <c r="A143" s="110">
        <v>10260501102</v>
      </c>
      <c r="B143" s="125" t="s">
        <v>1052</v>
      </c>
      <c r="C143" s="135">
        <v>2500000000</v>
      </c>
      <c r="D143" s="136"/>
      <c r="E143" s="138"/>
      <c r="F143" s="138">
        <f t="shared" si="151"/>
        <v>2500000000</v>
      </c>
      <c r="G143" s="138">
        <v>2544878024</v>
      </c>
      <c r="H143" s="136"/>
      <c r="I143" s="138">
        <v>2544878024</v>
      </c>
      <c r="J143" s="137">
        <f t="shared" si="153"/>
        <v>-44878024</v>
      </c>
      <c r="K143" s="99">
        <f t="shared" si="158"/>
        <v>-1.79512096E-2</v>
      </c>
      <c r="L143" s="115"/>
      <c r="M143" s="110">
        <v>10260501102</v>
      </c>
      <c r="N143" s="125" t="s">
        <v>1052</v>
      </c>
      <c r="O143" s="135">
        <v>2500000000</v>
      </c>
      <c r="P143" s="136"/>
      <c r="Q143" s="138"/>
      <c r="R143" s="138">
        <f t="shared" si="155"/>
        <v>2500000000</v>
      </c>
      <c r="S143" s="138">
        <v>2544878024</v>
      </c>
      <c r="T143" s="136"/>
      <c r="U143" s="138">
        <v>2544878024</v>
      </c>
      <c r="V143" s="137">
        <f t="shared" si="95"/>
        <v>-44878024</v>
      </c>
      <c r="W143" s="99">
        <f t="shared" si="160"/>
        <v>-1.79512096E-2</v>
      </c>
      <c r="X143" s="86"/>
      <c r="Z143" s="86"/>
      <c r="AA143" s="163"/>
      <c r="AC143" s="2"/>
    </row>
    <row r="144" spans="1:29" s="24" customFormat="1" x14ac:dyDescent="0.25">
      <c r="A144" s="125">
        <v>10260501103</v>
      </c>
      <c r="B144" s="125" t="s">
        <v>1053</v>
      </c>
      <c r="C144" s="135">
        <v>2985366989.2200003</v>
      </c>
      <c r="D144" s="26"/>
      <c r="E144" s="138"/>
      <c r="F144" s="138">
        <f t="shared" si="151"/>
        <v>2985366989.2200003</v>
      </c>
      <c r="G144" s="138">
        <v>2839883539</v>
      </c>
      <c r="H144" s="136"/>
      <c r="I144" s="138">
        <v>2839883539</v>
      </c>
      <c r="J144" s="137">
        <f t="shared" si="153"/>
        <v>145483450.22000027</v>
      </c>
      <c r="K144" s="99">
        <f t="shared" si="158"/>
        <v>4.8732182926029925E-2</v>
      </c>
      <c r="L144" s="115"/>
      <c r="M144" s="125">
        <v>10260501103</v>
      </c>
      <c r="N144" s="125" t="s">
        <v>1053</v>
      </c>
      <c r="O144" s="135">
        <v>2985366989.2200003</v>
      </c>
      <c r="P144" s="247"/>
      <c r="Q144" s="138"/>
      <c r="R144" s="138">
        <f t="shared" si="155"/>
        <v>2985366989.2200003</v>
      </c>
      <c r="S144" s="138">
        <v>2839883539</v>
      </c>
      <c r="T144" s="136"/>
      <c r="U144" s="138">
        <v>2839883539</v>
      </c>
      <c r="V144" s="137">
        <f t="shared" ref="V144:V197" si="163">+R144-U144</f>
        <v>145483450.22000027</v>
      </c>
      <c r="W144" s="99">
        <f t="shared" si="160"/>
        <v>4.8732182926029925E-2</v>
      </c>
      <c r="X144" s="86"/>
      <c r="Z144" s="86"/>
      <c r="AA144" s="163"/>
      <c r="AC144" s="2"/>
    </row>
    <row r="145" spans="1:29" s="24" customFormat="1" x14ac:dyDescent="0.25">
      <c r="A145" s="125">
        <v>10260501104</v>
      </c>
      <c r="B145" s="125" t="s">
        <v>1054</v>
      </c>
      <c r="C145" s="135">
        <v>2009918349.1600001</v>
      </c>
      <c r="D145" s="136"/>
      <c r="E145" s="138"/>
      <c r="F145" s="138">
        <f t="shared" si="151"/>
        <v>2009918349.1600001</v>
      </c>
      <c r="G145" s="138"/>
      <c r="H145" s="136"/>
      <c r="I145" s="138"/>
      <c r="J145" s="137">
        <f t="shared" si="153"/>
        <v>2009918349.1600001</v>
      </c>
      <c r="K145" s="99">
        <f t="shared" si="158"/>
        <v>1</v>
      </c>
      <c r="L145" s="115"/>
      <c r="M145" s="125">
        <v>10260501104</v>
      </c>
      <c r="N145" s="125" t="s">
        <v>1054</v>
      </c>
      <c r="O145" s="135">
        <v>2009918349.1600001</v>
      </c>
      <c r="P145" s="136"/>
      <c r="Q145" s="138"/>
      <c r="R145" s="138">
        <f t="shared" si="155"/>
        <v>2009918349.1600001</v>
      </c>
      <c r="S145" s="138"/>
      <c r="T145" s="136"/>
      <c r="U145" s="138"/>
      <c r="V145" s="137">
        <f t="shared" si="163"/>
        <v>2009918349.1600001</v>
      </c>
      <c r="W145" s="99">
        <f t="shared" si="160"/>
        <v>1</v>
      </c>
      <c r="X145" s="86"/>
      <c r="Z145" s="86"/>
      <c r="AA145" s="163"/>
      <c r="AC145" s="2"/>
    </row>
    <row r="146" spans="1:29" s="24" customFormat="1" x14ac:dyDescent="0.25">
      <c r="A146" s="110">
        <v>10260501105</v>
      </c>
      <c r="B146" s="125" t="s">
        <v>1055</v>
      </c>
      <c r="C146" s="135">
        <v>0</v>
      </c>
      <c r="D146" s="144"/>
      <c r="E146" s="138"/>
      <c r="F146" s="138">
        <f t="shared" si="151"/>
        <v>0</v>
      </c>
      <c r="G146" s="138"/>
      <c r="H146" s="136"/>
      <c r="I146" s="138"/>
      <c r="J146" s="137">
        <f t="shared" si="153"/>
        <v>0</v>
      </c>
      <c r="K146" s="99" t="e">
        <f t="shared" si="158"/>
        <v>#DIV/0!</v>
      </c>
      <c r="L146" s="115"/>
      <c r="M146" s="110">
        <v>10260501105</v>
      </c>
      <c r="N146" s="125" t="s">
        <v>1055</v>
      </c>
      <c r="O146" s="135">
        <v>0</v>
      </c>
      <c r="P146" s="144"/>
      <c r="Q146" s="138"/>
      <c r="R146" s="138">
        <f t="shared" si="155"/>
        <v>0</v>
      </c>
      <c r="S146" s="138"/>
      <c r="T146" s="136"/>
      <c r="U146" s="138"/>
      <c r="V146" s="137">
        <f t="shared" si="163"/>
        <v>0</v>
      </c>
      <c r="W146" s="99" t="e">
        <f t="shared" si="160"/>
        <v>#DIV/0!</v>
      </c>
      <c r="X146" s="86"/>
      <c r="Z146" s="86"/>
      <c r="AA146" s="86"/>
    </row>
    <row r="147" spans="1:29" s="24" customFormat="1" x14ac:dyDescent="0.25">
      <c r="A147" s="125">
        <v>10260501106</v>
      </c>
      <c r="B147" s="125" t="s">
        <v>1056</v>
      </c>
      <c r="C147" s="135">
        <v>7156506470.9400005</v>
      </c>
      <c r="D147" s="145"/>
      <c r="E147" s="138"/>
      <c r="F147" s="138">
        <f t="shared" si="151"/>
        <v>7156506470.9400005</v>
      </c>
      <c r="G147" s="138"/>
      <c r="H147" s="136"/>
      <c r="I147" s="138"/>
      <c r="J147" s="137">
        <f t="shared" si="153"/>
        <v>7156506470.9400005</v>
      </c>
      <c r="K147" s="99">
        <f t="shared" si="158"/>
        <v>1</v>
      </c>
      <c r="L147" s="115"/>
      <c r="M147" s="125">
        <v>10260501106</v>
      </c>
      <c r="N147" s="125" t="s">
        <v>1056</v>
      </c>
      <c r="O147" s="135">
        <v>7156506470.9400005</v>
      </c>
      <c r="P147" s="145"/>
      <c r="Q147" s="138"/>
      <c r="R147" s="138">
        <f t="shared" si="155"/>
        <v>7156506470.9400005</v>
      </c>
      <c r="S147" s="138"/>
      <c r="T147" s="136"/>
      <c r="U147" s="138"/>
      <c r="V147" s="137">
        <f t="shared" si="163"/>
        <v>7156506470.9400005</v>
      </c>
      <c r="W147" s="99">
        <f t="shared" si="160"/>
        <v>1</v>
      </c>
      <c r="X147" s="86"/>
      <c r="Z147" s="86"/>
      <c r="AA147" s="86"/>
    </row>
    <row r="148" spans="1:29" s="24" customFormat="1" x14ac:dyDescent="0.25">
      <c r="A148" s="110">
        <v>10260501107</v>
      </c>
      <c r="B148" s="110" t="s">
        <v>1058</v>
      </c>
      <c r="C148" s="135">
        <v>0</v>
      </c>
      <c r="D148" s="145"/>
      <c r="E148" s="138"/>
      <c r="F148" s="138">
        <f t="shared" si="151"/>
        <v>0</v>
      </c>
      <c r="G148" s="138"/>
      <c r="H148" s="136"/>
      <c r="I148" s="138"/>
      <c r="J148" s="137">
        <f t="shared" si="153"/>
        <v>0</v>
      </c>
      <c r="K148" s="99" t="e">
        <f t="shared" si="158"/>
        <v>#DIV/0!</v>
      </c>
      <c r="L148" s="115"/>
      <c r="M148" s="110">
        <v>10260501107</v>
      </c>
      <c r="N148" s="110" t="s">
        <v>1058</v>
      </c>
      <c r="O148" s="135">
        <v>0</v>
      </c>
      <c r="P148" s="145"/>
      <c r="Q148" s="138"/>
      <c r="R148" s="138">
        <f t="shared" si="155"/>
        <v>0</v>
      </c>
      <c r="S148" s="138"/>
      <c r="T148" s="136"/>
      <c r="U148" s="138"/>
      <c r="V148" s="137">
        <f t="shared" si="163"/>
        <v>0</v>
      </c>
      <c r="W148" s="99" t="e">
        <f t="shared" si="160"/>
        <v>#DIV/0!</v>
      </c>
      <c r="X148" s="86"/>
      <c r="Z148" s="86"/>
      <c r="AA148" s="86"/>
    </row>
    <row r="149" spans="1:29" s="24" customFormat="1" x14ac:dyDescent="0.25">
      <c r="A149" s="155" t="s">
        <v>1057</v>
      </c>
      <c r="B149" s="155" t="s">
        <v>1060</v>
      </c>
      <c r="C149" s="156">
        <f>+C150+C179+C189+C194</f>
        <v>502459540.29000002</v>
      </c>
      <c r="D149" s="156">
        <f t="shared" ref="D149:E149" si="164">+D150+D179+D189+D194</f>
        <v>25653253678.549999</v>
      </c>
      <c r="E149" s="156">
        <f t="shared" si="164"/>
        <v>0</v>
      </c>
      <c r="F149" s="156">
        <f t="shared" si="151"/>
        <v>26155713218.84</v>
      </c>
      <c r="G149" s="156">
        <f t="shared" ref="G149:I149" si="165">+G150+G179+G189+G194</f>
        <v>1706046109.1900001</v>
      </c>
      <c r="H149" s="156">
        <f t="shared" si="165"/>
        <v>183884423.80000001</v>
      </c>
      <c r="I149" s="156">
        <f t="shared" si="165"/>
        <v>1706046109.1900001</v>
      </c>
      <c r="J149" s="156">
        <f t="shared" si="153"/>
        <v>24449667109.650002</v>
      </c>
      <c r="K149" s="162">
        <f t="shared" si="158"/>
        <v>0.934773481613144</v>
      </c>
      <c r="L149" s="115"/>
      <c r="M149" s="155" t="s">
        <v>1057</v>
      </c>
      <c r="N149" s="155" t="s">
        <v>1060</v>
      </c>
      <c r="O149" s="156">
        <f>+O150+O179+O189+O194</f>
        <v>502459540.29000002</v>
      </c>
      <c r="P149" s="156">
        <f t="shared" ref="P149:U149" si="166">+P150+P179+P189+P194</f>
        <v>25653253678.549999</v>
      </c>
      <c r="Q149" s="156">
        <f t="shared" si="166"/>
        <v>0</v>
      </c>
      <c r="R149" s="156">
        <f t="shared" si="155"/>
        <v>26155713218.84</v>
      </c>
      <c r="S149" s="156">
        <f t="shared" si="166"/>
        <v>1418488576.3899999</v>
      </c>
      <c r="T149" s="156">
        <f t="shared" si="166"/>
        <v>183884423.80000001</v>
      </c>
      <c r="U149" s="156">
        <f t="shared" si="166"/>
        <v>1706046109.1900001</v>
      </c>
      <c r="V149" s="156">
        <f t="shared" si="163"/>
        <v>24449667109.650002</v>
      </c>
      <c r="W149" s="162">
        <f t="shared" si="160"/>
        <v>0.934773481613144</v>
      </c>
      <c r="X149" s="86"/>
      <c r="Z149" s="86"/>
      <c r="AA149" s="86"/>
    </row>
    <row r="150" spans="1:29" s="24" customFormat="1" x14ac:dyDescent="0.25">
      <c r="A150" s="155" t="s">
        <v>1059</v>
      </c>
      <c r="B150" s="155" t="s">
        <v>1060</v>
      </c>
      <c r="C150" s="156">
        <f t="shared" ref="C150:E154" si="167">C151</f>
        <v>502459540.29000002</v>
      </c>
      <c r="D150" s="156">
        <f t="shared" si="167"/>
        <v>0</v>
      </c>
      <c r="E150" s="156">
        <f t="shared" si="167"/>
        <v>0</v>
      </c>
      <c r="F150" s="156">
        <f t="shared" si="151"/>
        <v>502459540.29000002</v>
      </c>
      <c r="G150" s="156">
        <f t="shared" ref="G150:I154" si="168">G151</f>
        <v>1019865183.1899999</v>
      </c>
      <c r="H150" s="156">
        <f t="shared" si="168"/>
        <v>143884423.80000001</v>
      </c>
      <c r="I150" s="156">
        <f t="shared" si="168"/>
        <v>1019865183.1899999</v>
      </c>
      <c r="J150" s="156">
        <f t="shared" si="153"/>
        <v>-517405642.89999992</v>
      </c>
      <c r="K150" s="157">
        <f t="shared" si="158"/>
        <v>-1.0297458828254582</v>
      </c>
      <c r="L150" s="115"/>
      <c r="M150" s="155" t="s">
        <v>1059</v>
      </c>
      <c r="N150" s="155" t="s">
        <v>1060</v>
      </c>
      <c r="O150" s="156">
        <f t="shared" ref="O150:U154" si="169">O151</f>
        <v>502459540.29000002</v>
      </c>
      <c r="P150" s="156">
        <f t="shared" si="169"/>
        <v>0</v>
      </c>
      <c r="Q150" s="156">
        <f t="shared" si="169"/>
        <v>0</v>
      </c>
      <c r="R150" s="156">
        <f t="shared" si="155"/>
        <v>502459540.29000002</v>
      </c>
      <c r="S150" s="156">
        <f t="shared" si="169"/>
        <v>875980759.38999999</v>
      </c>
      <c r="T150" s="156">
        <f t="shared" si="169"/>
        <v>143884423.80000001</v>
      </c>
      <c r="U150" s="156">
        <f t="shared" si="169"/>
        <v>1019865183.1899999</v>
      </c>
      <c r="V150" s="156">
        <f t="shared" si="163"/>
        <v>-517405642.89999992</v>
      </c>
      <c r="W150" s="157">
        <f t="shared" si="160"/>
        <v>-1.0297458828254582</v>
      </c>
      <c r="X150" s="86"/>
      <c r="Z150" s="86"/>
      <c r="AA150" s="86"/>
    </row>
    <row r="151" spans="1:29" s="24" customFormat="1" x14ac:dyDescent="0.25">
      <c r="A151" s="155" t="s">
        <v>1061</v>
      </c>
      <c r="B151" s="155" t="s">
        <v>1062</v>
      </c>
      <c r="C151" s="156">
        <f t="shared" si="167"/>
        <v>502459540.29000002</v>
      </c>
      <c r="D151" s="156">
        <f t="shared" si="167"/>
        <v>0</v>
      </c>
      <c r="E151" s="156">
        <f t="shared" si="167"/>
        <v>0</v>
      </c>
      <c r="F151" s="156">
        <f t="shared" si="151"/>
        <v>502459540.29000002</v>
      </c>
      <c r="G151" s="156">
        <f t="shared" si="168"/>
        <v>1019865183.1899999</v>
      </c>
      <c r="H151" s="156">
        <f t="shared" si="168"/>
        <v>143884423.80000001</v>
      </c>
      <c r="I151" s="156">
        <f t="shared" si="168"/>
        <v>1019865183.1899999</v>
      </c>
      <c r="J151" s="156">
        <f t="shared" si="153"/>
        <v>-517405642.89999992</v>
      </c>
      <c r="K151" s="157">
        <f t="shared" si="158"/>
        <v>-1.0297458828254582</v>
      </c>
      <c r="L151" s="115"/>
      <c r="M151" s="155" t="s">
        <v>1061</v>
      </c>
      <c r="N151" s="155" t="s">
        <v>1062</v>
      </c>
      <c r="O151" s="156">
        <f t="shared" si="169"/>
        <v>502459540.29000002</v>
      </c>
      <c r="P151" s="156">
        <f t="shared" si="169"/>
        <v>0</v>
      </c>
      <c r="Q151" s="156">
        <f t="shared" si="169"/>
        <v>0</v>
      </c>
      <c r="R151" s="156">
        <f t="shared" si="155"/>
        <v>502459540.29000002</v>
      </c>
      <c r="S151" s="156">
        <f t="shared" si="169"/>
        <v>875980759.38999999</v>
      </c>
      <c r="T151" s="156">
        <f t="shared" si="169"/>
        <v>143884423.80000001</v>
      </c>
      <c r="U151" s="156">
        <f t="shared" si="169"/>
        <v>1019865183.1899999</v>
      </c>
      <c r="V151" s="156">
        <f t="shared" si="163"/>
        <v>-517405642.89999992</v>
      </c>
      <c r="W151" s="157">
        <f t="shared" si="160"/>
        <v>-1.0297458828254582</v>
      </c>
      <c r="X151" s="86"/>
      <c r="Z151" s="86"/>
      <c r="AA151" s="86"/>
    </row>
    <row r="152" spans="1:29" s="24" customFormat="1" x14ac:dyDescent="0.25">
      <c r="A152" s="155" t="s">
        <v>1063</v>
      </c>
      <c r="B152" s="155" t="s">
        <v>1064</v>
      </c>
      <c r="C152" s="156">
        <f t="shared" si="167"/>
        <v>502459540.29000002</v>
      </c>
      <c r="D152" s="156">
        <f t="shared" si="167"/>
        <v>0</v>
      </c>
      <c r="E152" s="156">
        <f t="shared" si="167"/>
        <v>0</v>
      </c>
      <c r="F152" s="156">
        <f t="shared" si="151"/>
        <v>502459540.29000002</v>
      </c>
      <c r="G152" s="156">
        <f t="shared" si="168"/>
        <v>1019865183.1899999</v>
      </c>
      <c r="H152" s="156">
        <f t="shared" si="168"/>
        <v>143884423.80000001</v>
      </c>
      <c r="I152" s="156">
        <f t="shared" si="168"/>
        <v>1019865183.1899999</v>
      </c>
      <c r="J152" s="156">
        <f t="shared" si="153"/>
        <v>-517405642.89999992</v>
      </c>
      <c r="K152" s="157">
        <f t="shared" si="158"/>
        <v>-1.0297458828254582</v>
      </c>
      <c r="L152" s="115"/>
      <c r="M152" s="155" t="s">
        <v>1063</v>
      </c>
      <c r="N152" s="155" t="s">
        <v>1064</v>
      </c>
      <c r="O152" s="156">
        <f t="shared" si="169"/>
        <v>502459540.29000002</v>
      </c>
      <c r="P152" s="156">
        <f t="shared" si="169"/>
        <v>0</v>
      </c>
      <c r="Q152" s="156">
        <f t="shared" si="169"/>
        <v>0</v>
      </c>
      <c r="R152" s="156">
        <f t="shared" si="155"/>
        <v>502459540.29000002</v>
      </c>
      <c r="S152" s="156">
        <f t="shared" si="169"/>
        <v>875980759.38999999</v>
      </c>
      <c r="T152" s="156">
        <f t="shared" si="169"/>
        <v>143884423.80000001</v>
      </c>
      <c r="U152" s="156">
        <f t="shared" si="169"/>
        <v>1019865183.1899999</v>
      </c>
      <c r="V152" s="156">
        <f t="shared" si="163"/>
        <v>-517405642.89999992</v>
      </c>
      <c r="W152" s="157">
        <f t="shared" si="160"/>
        <v>-1.0297458828254582</v>
      </c>
      <c r="X152" s="86"/>
      <c r="Z152" s="86"/>
      <c r="AA152" s="86"/>
    </row>
    <row r="153" spans="1:29" s="24" customFormat="1" x14ac:dyDescent="0.25">
      <c r="A153" s="155" t="s">
        <v>1065</v>
      </c>
      <c r="B153" s="155" t="s">
        <v>1066</v>
      </c>
      <c r="C153" s="156">
        <f t="shared" si="167"/>
        <v>502459540.29000002</v>
      </c>
      <c r="D153" s="156">
        <f t="shared" si="167"/>
        <v>0</v>
      </c>
      <c r="E153" s="156">
        <f t="shared" si="167"/>
        <v>0</v>
      </c>
      <c r="F153" s="156">
        <f t="shared" si="151"/>
        <v>502459540.29000002</v>
      </c>
      <c r="G153" s="156">
        <f t="shared" si="168"/>
        <v>1019865183.1899999</v>
      </c>
      <c r="H153" s="156">
        <f t="shared" si="168"/>
        <v>143884423.80000001</v>
      </c>
      <c r="I153" s="156">
        <f t="shared" si="168"/>
        <v>1019865183.1899999</v>
      </c>
      <c r="J153" s="156">
        <f t="shared" si="153"/>
        <v>-517405642.89999992</v>
      </c>
      <c r="K153" s="157">
        <f t="shared" si="158"/>
        <v>-1.0297458828254582</v>
      </c>
      <c r="L153" s="115"/>
      <c r="M153" s="155" t="s">
        <v>1065</v>
      </c>
      <c r="N153" s="155" t="s">
        <v>1066</v>
      </c>
      <c r="O153" s="156">
        <f t="shared" si="169"/>
        <v>502459540.29000002</v>
      </c>
      <c r="P153" s="156">
        <f t="shared" si="169"/>
        <v>0</v>
      </c>
      <c r="Q153" s="156">
        <f t="shared" si="169"/>
        <v>0</v>
      </c>
      <c r="R153" s="156">
        <f t="shared" si="155"/>
        <v>502459540.29000002</v>
      </c>
      <c r="S153" s="156">
        <f t="shared" si="169"/>
        <v>875980759.38999999</v>
      </c>
      <c r="T153" s="156">
        <f t="shared" si="169"/>
        <v>143884423.80000001</v>
      </c>
      <c r="U153" s="156">
        <f t="shared" si="169"/>
        <v>1019865183.1899999</v>
      </c>
      <c r="V153" s="156">
        <f t="shared" si="163"/>
        <v>-517405642.89999992</v>
      </c>
      <c r="W153" s="157">
        <f t="shared" si="160"/>
        <v>-1.0297458828254582</v>
      </c>
      <c r="X153" s="86"/>
      <c r="Z153" s="86"/>
      <c r="AA153" s="86"/>
    </row>
    <row r="154" spans="1:29" s="24" customFormat="1" x14ac:dyDescent="0.25">
      <c r="A154" s="155" t="s">
        <v>1067</v>
      </c>
      <c r="B154" s="155" t="s">
        <v>1066</v>
      </c>
      <c r="C154" s="156">
        <f t="shared" si="167"/>
        <v>502459540.29000002</v>
      </c>
      <c r="D154" s="156">
        <f t="shared" si="167"/>
        <v>0</v>
      </c>
      <c r="E154" s="156">
        <f t="shared" si="167"/>
        <v>0</v>
      </c>
      <c r="F154" s="156">
        <f t="shared" si="151"/>
        <v>502459540.29000002</v>
      </c>
      <c r="G154" s="156">
        <f t="shared" si="168"/>
        <v>1019865183.1899999</v>
      </c>
      <c r="H154" s="156">
        <f t="shared" si="168"/>
        <v>143884423.80000001</v>
      </c>
      <c r="I154" s="156">
        <f t="shared" si="168"/>
        <v>1019865183.1899999</v>
      </c>
      <c r="J154" s="156">
        <f t="shared" si="153"/>
        <v>-517405642.89999992</v>
      </c>
      <c r="K154" s="157">
        <f t="shared" si="158"/>
        <v>-1.0297458828254582</v>
      </c>
      <c r="L154" s="115"/>
      <c r="M154" s="155" t="s">
        <v>1067</v>
      </c>
      <c r="N154" s="155" t="s">
        <v>1066</v>
      </c>
      <c r="O154" s="156">
        <f t="shared" si="169"/>
        <v>502459540.29000002</v>
      </c>
      <c r="P154" s="156">
        <f t="shared" si="169"/>
        <v>0</v>
      </c>
      <c r="Q154" s="156">
        <f t="shared" si="169"/>
        <v>0</v>
      </c>
      <c r="R154" s="156">
        <f t="shared" si="155"/>
        <v>502459540.29000002</v>
      </c>
      <c r="S154" s="156">
        <f t="shared" si="169"/>
        <v>875980759.38999999</v>
      </c>
      <c r="T154" s="156">
        <f t="shared" si="169"/>
        <v>143884423.80000001</v>
      </c>
      <c r="U154" s="156">
        <f t="shared" si="169"/>
        <v>1019865183.1899999</v>
      </c>
      <c r="V154" s="156">
        <f t="shared" si="163"/>
        <v>-517405642.89999992</v>
      </c>
      <c r="W154" s="157">
        <f t="shared" si="160"/>
        <v>-1.0297458828254582</v>
      </c>
      <c r="X154" s="86"/>
      <c r="Z154" s="86"/>
      <c r="AA154" s="86"/>
    </row>
    <row r="155" spans="1:29" s="24" customFormat="1" x14ac:dyDescent="0.25">
      <c r="A155" s="122" t="s">
        <v>1068</v>
      </c>
      <c r="B155" s="122" t="s">
        <v>1066</v>
      </c>
      <c r="C155" s="146">
        <f>SUM(C156:C168)</f>
        <v>502459540.29000002</v>
      </c>
      <c r="D155" s="146">
        <f t="shared" ref="D155:E155" si="170">SUM(D156:D168)</f>
        <v>0</v>
      </c>
      <c r="E155" s="146">
        <f t="shared" si="170"/>
        <v>0</v>
      </c>
      <c r="F155" s="146">
        <f t="shared" si="151"/>
        <v>502459540.29000002</v>
      </c>
      <c r="G155" s="146">
        <f t="shared" ref="G155:I155" si="171">SUM(G156:G168)</f>
        <v>1019865183.1899999</v>
      </c>
      <c r="H155" s="146">
        <f t="shared" si="171"/>
        <v>143884423.80000001</v>
      </c>
      <c r="I155" s="146">
        <f t="shared" si="171"/>
        <v>1019865183.1899999</v>
      </c>
      <c r="J155" s="146">
        <f t="shared" si="153"/>
        <v>-517405642.89999992</v>
      </c>
      <c r="K155" s="123">
        <f t="shared" si="158"/>
        <v>-1.0297458828254582</v>
      </c>
      <c r="L155" s="115"/>
      <c r="M155" s="122" t="s">
        <v>1068</v>
      </c>
      <c r="N155" s="122" t="s">
        <v>1066</v>
      </c>
      <c r="O155" s="146">
        <f>SUM(O156:O168)</f>
        <v>502459540.29000002</v>
      </c>
      <c r="P155" s="146">
        <f t="shared" ref="P155:U155" si="172">SUM(P156:P168)</f>
        <v>0</v>
      </c>
      <c r="Q155" s="146">
        <f t="shared" si="172"/>
        <v>0</v>
      </c>
      <c r="R155" s="146">
        <f t="shared" si="155"/>
        <v>502459540.29000002</v>
      </c>
      <c r="S155" s="146">
        <f t="shared" si="172"/>
        <v>875980759.38999999</v>
      </c>
      <c r="T155" s="146">
        <f t="shared" si="172"/>
        <v>143884423.80000001</v>
      </c>
      <c r="U155" s="146">
        <f t="shared" si="172"/>
        <v>1019865183.1899999</v>
      </c>
      <c r="V155" s="146">
        <f t="shared" si="163"/>
        <v>-517405642.89999992</v>
      </c>
      <c r="W155" s="123">
        <f t="shared" si="160"/>
        <v>-1.0297458828254582</v>
      </c>
      <c r="X155" s="86"/>
      <c r="Z155" s="86"/>
      <c r="AA155" s="86"/>
    </row>
    <row r="156" spans="1:29" s="24" customFormat="1" x14ac:dyDescent="0.25">
      <c r="A156" s="124" t="s">
        <v>1069</v>
      </c>
      <c r="B156" s="119" t="s">
        <v>799</v>
      </c>
      <c r="C156" s="136">
        <v>502459540.29000002</v>
      </c>
      <c r="D156" s="139"/>
      <c r="E156" s="139"/>
      <c r="F156" s="139">
        <f t="shared" si="151"/>
        <v>502459540.29000002</v>
      </c>
      <c r="G156" s="139">
        <v>459018535.32999998</v>
      </c>
      <c r="H156" s="136"/>
      <c r="I156" s="136">
        <f>459018535.33+H156</f>
        <v>459018535.32999998</v>
      </c>
      <c r="J156" s="136">
        <f t="shared" si="153"/>
        <v>43441004.960000038</v>
      </c>
      <c r="K156" s="104">
        <f t="shared" si="158"/>
        <v>8.6456722336145889E-2</v>
      </c>
      <c r="L156" s="115"/>
      <c r="M156" s="124" t="s">
        <v>1069</v>
      </c>
      <c r="N156" s="119" t="s">
        <v>799</v>
      </c>
      <c r="O156" s="136">
        <v>502459540.29000002</v>
      </c>
      <c r="P156" s="139"/>
      <c r="Q156" s="139"/>
      <c r="R156" s="139">
        <f t="shared" si="155"/>
        <v>502459540.29000002</v>
      </c>
      <c r="S156" s="139">
        <v>459018535.33000004</v>
      </c>
      <c r="T156" s="136"/>
      <c r="U156" s="136">
        <f>459018535.33+T156</f>
        <v>459018535.32999998</v>
      </c>
      <c r="V156" s="136">
        <f t="shared" si="163"/>
        <v>43441004.960000038</v>
      </c>
      <c r="W156" s="104">
        <f t="shared" si="160"/>
        <v>8.6456722336145889E-2</v>
      </c>
      <c r="X156" s="86"/>
      <c r="Z156" s="86"/>
      <c r="AA156" s="86"/>
    </row>
    <row r="157" spans="1:29" s="24" customFormat="1" x14ac:dyDescent="0.25">
      <c r="A157" s="124" t="s">
        <v>1070</v>
      </c>
      <c r="B157" s="119" t="s">
        <v>1071</v>
      </c>
      <c r="C157" s="136"/>
      <c r="D157" s="139"/>
      <c r="E157" s="136"/>
      <c r="F157" s="138">
        <f t="shared" si="151"/>
        <v>0</v>
      </c>
      <c r="G157" s="138">
        <v>9032403.5299999993</v>
      </c>
      <c r="H157" s="136"/>
      <c r="I157" s="138">
        <f>9032403.53+H157</f>
        <v>9032403.5299999993</v>
      </c>
      <c r="J157" s="136">
        <f t="shared" si="153"/>
        <v>-9032403.5299999993</v>
      </c>
      <c r="K157" s="101" t="e">
        <f t="shared" si="158"/>
        <v>#DIV/0!</v>
      </c>
      <c r="L157" s="115"/>
      <c r="M157" s="124" t="s">
        <v>1070</v>
      </c>
      <c r="N157" s="119" t="s">
        <v>1071</v>
      </c>
      <c r="O157" s="136"/>
      <c r="P157" s="139"/>
      <c r="Q157" s="136"/>
      <c r="R157" s="138">
        <f t="shared" si="155"/>
        <v>0</v>
      </c>
      <c r="S157" s="138">
        <v>9032403.5299999993</v>
      </c>
      <c r="T157" s="136"/>
      <c r="U157" s="138">
        <f>9032403.53+T157</f>
        <v>9032403.5299999993</v>
      </c>
      <c r="V157" s="136">
        <f t="shared" si="163"/>
        <v>-9032403.5299999993</v>
      </c>
      <c r="W157" s="101" t="e">
        <f t="shared" si="160"/>
        <v>#DIV/0!</v>
      </c>
      <c r="X157" s="86"/>
      <c r="Z157" s="86"/>
      <c r="AA157" s="86"/>
    </row>
    <row r="158" spans="1:29" s="24" customFormat="1" x14ac:dyDescent="0.25">
      <c r="A158" s="124" t="s">
        <v>1072</v>
      </c>
      <c r="B158" s="119" t="s">
        <v>1073</v>
      </c>
      <c r="C158" s="136"/>
      <c r="D158" s="139"/>
      <c r="E158" s="139"/>
      <c r="F158" s="138">
        <f t="shared" si="151"/>
        <v>0</v>
      </c>
      <c r="G158" s="138">
        <v>3277317</v>
      </c>
      <c r="H158" s="136">
        <f>885452+782415</f>
        <v>1667867</v>
      </c>
      <c r="I158" s="138">
        <f>1609450+H158</f>
        <v>3277317</v>
      </c>
      <c r="J158" s="136">
        <f t="shared" si="153"/>
        <v>-3277317</v>
      </c>
      <c r="K158" s="104" t="e">
        <f t="shared" si="158"/>
        <v>#DIV/0!</v>
      </c>
      <c r="L158" s="115"/>
      <c r="M158" s="124" t="s">
        <v>1072</v>
      </c>
      <c r="N158" s="119" t="s">
        <v>1073</v>
      </c>
      <c r="O158" s="136"/>
      <c r="P158" s="139"/>
      <c r="Q158" s="139"/>
      <c r="R158" s="138">
        <f t="shared" si="155"/>
        <v>0</v>
      </c>
      <c r="S158" s="138">
        <v>1609450</v>
      </c>
      <c r="T158" s="136">
        <f>885452+782415</f>
        <v>1667867</v>
      </c>
      <c r="U158" s="138">
        <f>1609450+T158</f>
        <v>3277317</v>
      </c>
      <c r="V158" s="136">
        <f t="shared" si="163"/>
        <v>-3277317</v>
      </c>
      <c r="W158" s="104" t="e">
        <f t="shared" si="160"/>
        <v>#DIV/0!</v>
      </c>
      <c r="X158" s="86"/>
      <c r="Z158" s="86"/>
      <c r="AA158" s="86"/>
    </row>
    <row r="159" spans="1:29" s="24" customFormat="1" x14ac:dyDescent="0.25">
      <c r="A159" s="124" t="s">
        <v>1074</v>
      </c>
      <c r="B159" s="119" t="s">
        <v>1075</v>
      </c>
      <c r="C159" s="136"/>
      <c r="D159" s="136"/>
      <c r="E159" s="138"/>
      <c r="F159" s="138">
        <f t="shared" si="151"/>
        <v>0</v>
      </c>
      <c r="G159" s="138">
        <v>31295541.289999999</v>
      </c>
      <c r="H159" s="136">
        <f>8545578.31+6563747.75</f>
        <v>15109326.060000001</v>
      </c>
      <c r="I159" s="138">
        <f>16186215.23+H159</f>
        <v>31295541.289999999</v>
      </c>
      <c r="J159" s="136">
        <f t="shared" si="153"/>
        <v>-31295541.289999999</v>
      </c>
      <c r="K159" s="99" t="e">
        <f t="shared" si="158"/>
        <v>#DIV/0!</v>
      </c>
      <c r="L159" s="115"/>
      <c r="M159" s="124" t="s">
        <v>1074</v>
      </c>
      <c r="N159" s="119" t="s">
        <v>1075</v>
      </c>
      <c r="O159" s="136"/>
      <c r="P159" s="136"/>
      <c r="Q159" s="138"/>
      <c r="R159" s="138">
        <f t="shared" si="155"/>
        <v>0</v>
      </c>
      <c r="S159" s="138">
        <v>16186215.23</v>
      </c>
      <c r="T159" s="136">
        <f>8545578.31+6563747.75</f>
        <v>15109326.060000001</v>
      </c>
      <c r="U159" s="138">
        <f>16186215.23+T159</f>
        <v>31295541.289999999</v>
      </c>
      <c r="V159" s="136">
        <f t="shared" si="163"/>
        <v>-31295541.289999999</v>
      </c>
      <c r="W159" s="99" t="e">
        <f t="shared" si="160"/>
        <v>#DIV/0!</v>
      </c>
      <c r="X159" s="86"/>
      <c r="Z159" s="86"/>
      <c r="AA159" s="86"/>
    </row>
    <row r="160" spans="1:29" s="24" customFormat="1" x14ac:dyDescent="0.25">
      <c r="A160" s="124" t="s">
        <v>1076</v>
      </c>
      <c r="B160" s="119" t="s">
        <v>1056</v>
      </c>
      <c r="C160" s="136"/>
      <c r="D160" s="136"/>
      <c r="E160" s="138"/>
      <c r="F160" s="138">
        <f t="shared" si="151"/>
        <v>0</v>
      </c>
      <c r="G160" s="138">
        <v>84735935.74000001</v>
      </c>
      <c r="H160" s="136">
        <v>5494221.0700000003</v>
      </c>
      <c r="I160" s="138">
        <f>79241714.67+H160</f>
        <v>84735935.74000001</v>
      </c>
      <c r="J160" s="136">
        <f t="shared" si="153"/>
        <v>-84735935.74000001</v>
      </c>
      <c r="K160" s="99" t="e">
        <f t="shared" si="158"/>
        <v>#DIV/0!</v>
      </c>
      <c r="L160" s="115"/>
      <c r="M160" s="124" t="s">
        <v>1076</v>
      </c>
      <c r="N160" s="119" t="s">
        <v>1056</v>
      </c>
      <c r="O160" s="136"/>
      <c r="P160" s="136"/>
      <c r="Q160" s="138"/>
      <c r="R160" s="138">
        <f t="shared" si="155"/>
        <v>0</v>
      </c>
      <c r="S160" s="138">
        <v>79241714.670000002</v>
      </c>
      <c r="T160" s="136">
        <v>5494221.0700000003</v>
      </c>
      <c r="U160" s="138">
        <f>79241714.67+T160</f>
        <v>84735935.74000001</v>
      </c>
      <c r="V160" s="136">
        <f t="shared" si="163"/>
        <v>-84735935.74000001</v>
      </c>
      <c r="W160" s="99" t="e">
        <f t="shared" si="160"/>
        <v>#DIV/0!</v>
      </c>
      <c r="X160" s="86"/>
      <c r="Z160" s="86"/>
      <c r="AA160" s="86"/>
    </row>
    <row r="161" spans="1:27" s="24" customFormat="1" x14ac:dyDescent="0.25">
      <c r="A161" s="124" t="s">
        <v>1077</v>
      </c>
      <c r="B161" s="119" t="s">
        <v>1078</v>
      </c>
      <c r="C161" s="136"/>
      <c r="D161" s="139"/>
      <c r="E161" s="139"/>
      <c r="F161" s="138">
        <f t="shared" si="151"/>
        <v>0</v>
      </c>
      <c r="G161" s="138">
        <v>83015351</v>
      </c>
      <c r="H161" s="136">
        <v>28089613</v>
      </c>
      <c r="I161" s="138">
        <f>54925738+H161</f>
        <v>83015351</v>
      </c>
      <c r="J161" s="136">
        <f t="shared" si="153"/>
        <v>-83015351</v>
      </c>
      <c r="K161" s="104" t="e">
        <f t="shared" si="158"/>
        <v>#DIV/0!</v>
      </c>
      <c r="L161" s="115"/>
      <c r="M161" s="124" t="s">
        <v>1077</v>
      </c>
      <c r="N161" s="119" t="s">
        <v>1078</v>
      </c>
      <c r="O161" s="136"/>
      <c r="P161" s="139"/>
      <c r="Q161" s="139"/>
      <c r="R161" s="138">
        <f t="shared" si="155"/>
        <v>0</v>
      </c>
      <c r="S161" s="138">
        <v>54925738</v>
      </c>
      <c r="T161" s="136">
        <v>28089613</v>
      </c>
      <c r="U161" s="138">
        <f>54925738+T161</f>
        <v>83015351</v>
      </c>
      <c r="V161" s="136">
        <f t="shared" si="163"/>
        <v>-83015351</v>
      </c>
      <c r="W161" s="104" t="e">
        <f t="shared" si="160"/>
        <v>#DIV/0!</v>
      </c>
      <c r="X161" s="86"/>
      <c r="Z161" s="86"/>
      <c r="AA161" s="86"/>
    </row>
    <row r="162" spans="1:27" s="24" customFormat="1" x14ac:dyDescent="0.25">
      <c r="A162" s="124" t="s">
        <v>1079</v>
      </c>
      <c r="B162" s="124" t="s">
        <v>1080</v>
      </c>
      <c r="C162" s="136"/>
      <c r="D162" s="139"/>
      <c r="E162" s="139"/>
      <c r="F162" s="138">
        <f t="shared" si="151"/>
        <v>0</v>
      </c>
      <c r="G162" s="138">
        <v>51971655.689999998</v>
      </c>
      <c r="H162" s="136">
        <v>11308663.4</v>
      </c>
      <c r="I162" s="138">
        <f>40662992.29+H162</f>
        <v>51971655.689999998</v>
      </c>
      <c r="J162" s="136">
        <f t="shared" si="153"/>
        <v>-51971655.689999998</v>
      </c>
      <c r="K162" s="104" t="e">
        <f t="shared" si="158"/>
        <v>#DIV/0!</v>
      </c>
      <c r="L162" s="115"/>
      <c r="M162" s="124" t="s">
        <v>1079</v>
      </c>
      <c r="N162" s="124" t="s">
        <v>1080</v>
      </c>
      <c r="O162" s="136"/>
      <c r="P162" s="139"/>
      <c r="Q162" s="139"/>
      <c r="R162" s="138">
        <f t="shared" si="155"/>
        <v>0</v>
      </c>
      <c r="S162" s="138">
        <v>40662992.289999999</v>
      </c>
      <c r="T162" s="136">
        <v>11308663.4</v>
      </c>
      <c r="U162" s="138">
        <f>40662992.29+T162</f>
        <v>51971655.689999998</v>
      </c>
      <c r="V162" s="136">
        <f t="shared" si="163"/>
        <v>-51971655.689999998</v>
      </c>
      <c r="W162" s="104" t="e">
        <f t="shared" si="160"/>
        <v>#DIV/0!</v>
      </c>
      <c r="X162" s="86"/>
      <c r="Z162" s="86"/>
      <c r="AA162" s="86"/>
    </row>
    <row r="163" spans="1:27" s="24" customFormat="1" x14ac:dyDescent="0.25">
      <c r="A163" s="124" t="s">
        <v>1081</v>
      </c>
      <c r="B163" s="124" t="s">
        <v>1082</v>
      </c>
      <c r="C163" s="136"/>
      <c r="D163" s="139"/>
      <c r="E163" s="139"/>
      <c r="F163" s="138">
        <f t="shared" si="151"/>
        <v>0</v>
      </c>
      <c r="G163" s="138">
        <v>25635449.619999997</v>
      </c>
      <c r="H163" s="136">
        <v>13633173.619999999</v>
      </c>
      <c r="I163" s="138">
        <f>12002276+H163</f>
        <v>25635449.619999997</v>
      </c>
      <c r="J163" s="136">
        <f t="shared" si="153"/>
        <v>-25635449.619999997</v>
      </c>
      <c r="K163" s="104" t="e">
        <f t="shared" si="158"/>
        <v>#DIV/0!</v>
      </c>
      <c r="L163" s="115"/>
      <c r="M163" s="124" t="s">
        <v>1081</v>
      </c>
      <c r="N163" s="124" t="s">
        <v>1082</v>
      </c>
      <c r="O163" s="136"/>
      <c r="P163" s="139"/>
      <c r="Q163" s="139"/>
      <c r="R163" s="138">
        <f t="shared" si="155"/>
        <v>0</v>
      </c>
      <c r="S163" s="138">
        <v>12002276</v>
      </c>
      <c r="T163" s="136">
        <v>13633173.619999999</v>
      </c>
      <c r="U163" s="138">
        <f>12002276+T163</f>
        <v>25635449.619999997</v>
      </c>
      <c r="V163" s="136">
        <f t="shared" si="163"/>
        <v>-25635449.619999997</v>
      </c>
      <c r="W163" s="104" t="e">
        <f t="shared" si="160"/>
        <v>#DIV/0!</v>
      </c>
      <c r="X163" s="86"/>
      <c r="Z163" s="86"/>
      <c r="AA163" s="86"/>
    </row>
    <row r="164" spans="1:27" s="24" customFormat="1" x14ac:dyDescent="0.25">
      <c r="A164" s="124" t="s">
        <v>1083</v>
      </c>
      <c r="B164" s="124" t="s">
        <v>1084</v>
      </c>
      <c r="C164" s="136"/>
      <c r="D164" s="139"/>
      <c r="E164" s="139"/>
      <c r="F164" s="138">
        <f t="shared" si="151"/>
        <v>0</v>
      </c>
      <c r="G164" s="138">
        <v>35590837</v>
      </c>
      <c r="H164" s="136">
        <v>7591509</v>
      </c>
      <c r="I164" s="138">
        <f>27999328+H164</f>
        <v>35590837</v>
      </c>
      <c r="J164" s="136">
        <f t="shared" si="153"/>
        <v>-35590837</v>
      </c>
      <c r="K164" s="104" t="e">
        <f t="shared" si="158"/>
        <v>#DIV/0!</v>
      </c>
      <c r="L164" s="115"/>
      <c r="M164" s="124" t="s">
        <v>1083</v>
      </c>
      <c r="N164" s="124" t="s">
        <v>1084</v>
      </c>
      <c r="O164" s="136"/>
      <c r="P164" s="139"/>
      <c r="Q164" s="139"/>
      <c r="R164" s="138">
        <f t="shared" si="155"/>
        <v>0</v>
      </c>
      <c r="S164" s="138">
        <v>27999328</v>
      </c>
      <c r="T164" s="136">
        <v>7591509</v>
      </c>
      <c r="U164" s="138">
        <f>27999328+T164</f>
        <v>35590837</v>
      </c>
      <c r="V164" s="136">
        <f t="shared" si="163"/>
        <v>-35590837</v>
      </c>
      <c r="W164" s="104" t="e">
        <f t="shared" si="160"/>
        <v>#DIV/0!</v>
      </c>
      <c r="X164" s="86"/>
      <c r="Z164" s="86"/>
      <c r="AA164" s="86"/>
    </row>
    <row r="165" spans="1:27" s="24" customFormat="1" x14ac:dyDescent="0.25">
      <c r="A165" s="124" t="s">
        <v>1085</v>
      </c>
      <c r="B165" s="124" t="s">
        <v>1086</v>
      </c>
      <c r="C165" s="136"/>
      <c r="D165" s="139"/>
      <c r="E165" s="139"/>
      <c r="F165" s="138">
        <f t="shared" si="151"/>
        <v>0</v>
      </c>
      <c r="G165" s="138">
        <v>31908793</v>
      </c>
      <c r="H165" s="136">
        <v>7501406</v>
      </c>
      <c r="I165" s="138">
        <f>24407387+H165</f>
        <v>31908793</v>
      </c>
      <c r="J165" s="136">
        <f t="shared" si="153"/>
        <v>-31908793</v>
      </c>
      <c r="K165" s="104" t="e">
        <f t="shared" si="158"/>
        <v>#DIV/0!</v>
      </c>
      <c r="L165" s="115"/>
      <c r="M165" s="124" t="s">
        <v>1085</v>
      </c>
      <c r="N165" s="124" t="s">
        <v>1086</v>
      </c>
      <c r="O165" s="136"/>
      <c r="P165" s="139"/>
      <c r="Q165" s="139"/>
      <c r="R165" s="138">
        <f t="shared" si="155"/>
        <v>0</v>
      </c>
      <c r="S165" s="138">
        <v>24407387</v>
      </c>
      <c r="T165" s="136">
        <v>7501406</v>
      </c>
      <c r="U165" s="138">
        <f>24407387+T165</f>
        <v>31908793</v>
      </c>
      <c r="V165" s="136">
        <f t="shared" si="163"/>
        <v>-31908793</v>
      </c>
      <c r="W165" s="104" t="e">
        <f t="shared" si="160"/>
        <v>#DIV/0!</v>
      </c>
      <c r="X165" s="86"/>
      <c r="Z165" s="86"/>
      <c r="AA165" s="86"/>
    </row>
    <row r="166" spans="1:27" s="24" customFormat="1" x14ac:dyDescent="0.25">
      <c r="A166" s="124" t="s">
        <v>1087</v>
      </c>
      <c r="B166" s="124" t="s">
        <v>1088</v>
      </c>
      <c r="C166" s="136"/>
      <c r="D166" s="139"/>
      <c r="E166" s="139"/>
      <c r="F166" s="138">
        <f t="shared" si="151"/>
        <v>0</v>
      </c>
      <c r="G166" s="138">
        <v>83603532.99000001</v>
      </c>
      <c r="H166" s="136">
        <v>25119109.649999999</v>
      </c>
      <c r="I166" s="138">
        <f>58484423.34+H166</f>
        <v>83603532.99000001</v>
      </c>
      <c r="J166" s="136">
        <f t="shared" si="153"/>
        <v>-83603532.99000001</v>
      </c>
      <c r="K166" s="104" t="e">
        <f t="shared" si="158"/>
        <v>#DIV/0!</v>
      </c>
      <c r="L166" s="115"/>
      <c r="M166" s="124" t="s">
        <v>1087</v>
      </c>
      <c r="N166" s="124" t="s">
        <v>1088</v>
      </c>
      <c r="O166" s="136"/>
      <c r="P166" s="139"/>
      <c r="Q166" s="139"/>
      <c r="R166" s="138">
        <f t="shared" si="155"/>
        <v>0</v>
      </c>
      <c r="S166" s="138">
        <v>58484423.340000004</v>
      </c>
      <c r="T166" s="136">
        <v>25119109.649999999</v>
      </c>
      <c r="U166" s="138">
        <f>58484423.34+T166</f>
        <v>83603532.99000001</v>
      </c>
      <c r="V166" s="136">
        <f t="shared" si="163"/>
        <v>-83603532.99000001</v>
      </c>
      <c r="W166" s="104" t="e">
        <f t="shared" si="160"/>
        <v>#DIV/0!</v>
      </c>
      <c r="X166" s="86"/>
      <c r="Z166" s="86"/>
      <c r="AA166" s="86"/>
    </row>
    <row r="167" spans="1:27" s="24" customFormat="1" x14ac:dyDescent="0.25">
      <c r="A167" s="124" t="s">
        <v>1089</v>
      </c>
      <c r="B167" s="124" t="s">
        <v>1090</v>
      </c>
      <c r="C167" s="136"/>
      <c r="D167" s="139"/>
      <c r="E167" s="139"/>
      <c r="F167" s="138">
        <f t="shared" si="151"/>
        <v>0</v>
      </c>
      <c r="G167" s="138">
        <v>12264814</v>
      </c>
      <c r="H167" s="136">
        <v>4041820</v>
      </c>
      <c r="I167" s="138">
        <f>8222994+H167</f>
        <v>12264814</v>
      </c>
      <c r="J167" s="136">
        <f t="shared" si="153"/>
        <v>-12264814</v>
      </c>
      <c r="K167" s="104" t="e">
        <f t="shared" si="158"/>
        <v>#DIV/0!</v>
      </c>
      <c r="L167" s="115"/>
      <c r="M167" s="124" t="s">
        <v>1089</v>
      </c>
      <c r="N167" s="124" t="s">
        <v>1090</v>
      </c>
      <c r="O167" s="136"/>
      <c r="P167" s="139"/>
      <c r="Q167" s="139"/>
      <c r="R167" s="138">
        <f t="shared" si="155"/>
        <v>0</v>
      </c>
      <c r="S167" s="138">
        <v>8222994</v>
      </c>
      <c r="T167" s="136">
        <v>4041820</v>
      </c>
      <c r="U167" s="138">
        <f>8222994+T167</f>
        <v>12264814</v>
      </c>
      <c r="V167" s="136">
        <f t="shared" si="163"/>
        <v>-12264814</v>
      </c>
      <c r="W167" s="104" t="e">
        <f t="shared" si="160"/>
        <v>#DIV/0!</v>
      </c>
      <c r="X167" s="86"/>
      <c r="Z167" s="86"/>
      <c r="AA167" s="86"/>
    </row>
    <row r="168" spans="1:27" s="24" customFormat="1" x14ac:dyDescent="0.25">
      <c r="A168" s="124" t="s">
        <v>1321</v>
      </c>
      <c r="B168" s="124" t="s">
        <v>1322</v>
      </c>
      <c r="C168" s="136"/>
      <c r="D168" s="139"/>
      <c r="E168" s="139"/>
      <c r="F168" s="138">
        <f t="shared" si="151"/>
        <v>0</v>
      </c>
      <c r="G168" s="138">
        <v>108515017</v>
      </c>
      <c r="H168" s="136">
        <v>24327715</v>
      </c>
      <c r="I168" s="138">
        <f>84187302+H168</f>
        <v>108515017</v>
      </c>
      <c r="J168" s="136">
        <f t="shared" si="153"/>
        <v>-108515017</v>
      </c>
      <c r="K168" s="104"/>
      <c r="L168" s="115"/>
      <c r="M168" s="124" t="s">
        <v>1321</v>
      </c>
      <c r="N168" s="124" t="s">
        <v>1322</v>
      </c>
      <c r="O168" s="136"/>
      <c r="P168" s="139"/>
      <c r="Q168" s="139"/>
      <c r="R168" s="138">
        <f t="shared" si="155"/>
        <v>0</v>
      </c>
      <c r="S168" s="138">
        <v>84187302</v>
      </c>
      <c r="T168" s="136">
        <v>24327715</v>
      </c>
      <c r="U168" s="138">
        <f>84187302+T168</f>
        <v>108515017</v>
      </c>
      <c r="V168" s="136">
        <f t="shared" si="163"/>
        <v>-108515017</v>
      </c>
      <c r="W168" s="104"/>
      <c r="X168" s="86"/>
      <c r="Z168" s="86"/>
      <c r="AA168" s="86"/>
    </row>
    <row r="169" spans="1:27" s="24" customFormat="1" x14ac:dyDescent="0.25">
      <c r="A169" s="155" t="s">
        <v>1091</v>
      </c>
      <c r="B169" s="155" t="s">
        <v>1092</v>
      </c>
      <c r="C169" s="156">
        <f>C170</f>
        <v>0</v>
      </c>
      <c r="D169" s="156">
        <f t="shared" ref="D169:E170" si="173">D170</f>
        <v>0</v>
      </c>
      <c r="E169" s="156">
        <f t="shared" si="173"/>
        <v>0</v>
      </c>
      <c r="F169" s="156">
        <f t="shared" si="151"/>
        <v>0</v>
      </c>
      <c r="G169" s="156">
        <f t="shared" ref="G169:I170" si="174">G170</f>
        <v>0</v>
      </c>
      <c r="H169" s="156">
        <f t="shared" si="174"/>
        <v>0</v>
      </c>
      <c r="I169" s="156">
        <f t="shared" si="174"/>
        <v>0</v>
      </c>
      <c r="J169" s="156">
        <f t="shared" si="153"/>
        <v>0</v>
      </c>
      <c r="K169" s="157" t="e">
        <f t="shared" si="158"/>
        <v>#DIV/0!</v>
      </c>
      <c r="L169" s="115"/>
      <c r="M169" s="155" t="s">
        <v>1091</v>
      </c>
      <c r="N169" s="155" t="s">
        <v>1092</v>
      </c>
      <c r="O169" s="156">
        <f>O170</f>
        <v>0</v>
      </c>
      <c r="P169" s="156">
        <f t="shared" ref="P169:U170" si="175">P170</f>
        <v>0</v>
      </c>
      <c r="Q169" s="156">
        <f t="shared" si="175"/>
        <v>0</v>
      </c>
      <c r="R169" s="156">
        <f t="shared" si="155"/>
        <v>0</v>
      </c>
      <c r="S169" s="156">
        <f t="shared" si="175"/>
        <v>0</v>
      </c>
      <c r="T169" s="156">
        <f t="shared" si="175"/>
        <v>0</v>
      </c>
      <c r="U169" s="156">
        <f t="shared" si="175"/>
        <v>0</v>
      </c>
      <c r="V169" s="156">
        <f t="shared" si="163"/>
        <v>0</v>
      </c>
      <c r="W169" s="157" t="e">
        <f t="shared" si="160"/>
        <v>#DIV/0!</v>
      </c>
      <c r="X169" s="86"/>
      <c r="Z169" s="86"/>
      <c r="AA169" s="86"/>
    </row>
    <row r="170" spans="1:27" s="24" customFormat="1" x14ac:dyDescent="0.25">
      <c r="A170" s="155" t="s">
        <v>1093</v>
      </c>
      <c r="B170" s="155" t="s">
        <v>1092</v>
      </c>
      <c r="C170" s="156">
        <f>C171</f>
        <v>0</v>
      </c>
      <c r="D170" s="156">
        <f t="shared" si="173"/>
        <v>0</v>
      </c>
      <c r="E170" s="156">
        <f t="shared" si="173"/>
        <v>0</v>
      </c>
      <c r="F170" s="156">
        <f t="shared" si="151"/>
        <v>0</v>
      </c>
      <c r="G170" s="156">
        <f t="shared" si="174"/>
        <v>0</v>
      </c>
      <c r="H170" s="156">
        <f t="shared" si="174"/>
        <v>0</v>
      </c>
      <c r="I170" s="156">
        <f t="shared" si="174"/>
        <v>0</v>
      </c>
      <c r="J170" s="156">
        <f t="shared" si="153"/>
        <v>0</v>
      </c>
      <c r="K170" s="157" t="e">
        <f t="shared" si="158"/>
        <v>#DIV/0!</v>
      </c>
      <c r="L170" s="115"/>
      <c r="M170" s="155" t="s">
        <v>1093</v>
      </c>
      <c r="N170" s="155" t="s">
        <v>1092</v>
      </c>
      <c r="O170" s="156">
        <f>O171</f>
        <v>0</v>
      </c>
      <c r="P170" s="156">
        <f t="shared" si="175"/>
        <v>0</v>
      </c>
      <c r="Q170" s="156">
        <f t="shared" si="175"/>
        <v>0</v>
      </c>
      <c r="R170" s="156">
        <f t="shared" si="155"/>
        <v>0</v>
      </c>
      <c r="S170" s="156">
        <f t="shared" si="175"/>
        <v>0</v>
      </c>
      <c r="T170" s="156">
        <f t="shared" si="175"/>
        <v>0</v>
      </c>
      <c r="U170" s="156">
        <f t="shared" si="175"/>
        <v>0</v>
      </c>
      <c r="V170" s="156">
        <f t="shared" si="163"/>
        <v>0</v>
      </c>
      <c r="W170" s="157" t="e">
        <f t="shared" si="160"/>
        <v>#DIV/0!</v>
      </c>
      <c r="X170" s="86"/>
      <c r="Z170" s="86"/>
      <c r="AA170" s="86"/>
    </row>
    <row r="171" spans="1:27" s="24" customFormat="1" x14ac:dyDescent="0.25">
      <c r="A171" s="155" t="s">
        <v>1094</v>
      </c>
      <c r="B171" s="155" t="s">
        <v>1092</v>
      </c>
      <c r="C171" s="156">
        <f>SUM(C172)</f>
        <v>0</v>
      </c>
      <c r="D171" s="156">
        <f t="shared" ref="D171:E171" si="176">SUM(D172)</f>
        <v>0</v>
      </c>
      <c r="E171" s="156">
        <f t="shared" si="176"/>
        <v>0</v>
      </c>
      <c r="F171" s="156">
        <f t="shared" si="151"/>
        <v>0</v>
      </c>
      <c r="G171" s="156">
        <f t="shared" ref="G171:I171" si="177">SUM(G172)</f>
        <v>0</v>
      </c>
      <c r="H171" s="156">
        <f t="shared" si="177"/>
        <v>0</v>
      </c>
      <c r="I171" s="156">
        <f t="shared" si="177"/>
        <v>0</v>
      </c>
      <c r="J171" s="156">
        <f t="shared" si="153"/>
        <v>0</v>
      </c>
      <c r="K171" s="157" t="e">
        <f t="shared" si="158"/>
        <v>#DIV/0!</v>
      </c>
      <c r="L171" s="115"/>
      <c r="M171" s="155" t="s">
        <v>1094</v>
      </c>
      <c r="N171" s="155" t="s">
        <v>1092</v>
      </c>
      <c r="O171" s="156">
        <f>SUM(O172)</f>
        <v>0</v>
      </c>
      <c r="P171" s="156">
        <f t="shared" ref="P171:U171" si="178">SUM(P172)</f>
        <v>0</v>
      </c>
      <c r="Q171" s="156">
        <f t="shared" si="178"/>
        <v>0</v>
      </c>
      <c r="R171" s="156">
        <f t="shared" si="155"/>
        <v>0</v>
      </c>
      <c r="S171" s="156">
        <f t="shared" si="178"/>
        <v>0</v>
      </c>
      <c r="T171" s="156">
        <f t="shared" si="178"/>
        <v>0</v>
      </c>
      <c r="U171" s="156">
        <f t="shared" si="178"/>
        <v>0</v>
      </c>
      <c r="V171" s="156">
        <f t="shared" si="163"/>
        <v>0</v>
      </c>
      <c r="W171" s="157" t="e">
        <f t="shared" si="160"/>
        <v>#DIV/0!</v>
      </c>
      <c r="X171" s="86"/>
      <c r="Z171" s="86"/>
      <c r="AA171" s="86"/>
    </row>
    <row r="172" spans="1:27" s="24" customFormat="1" x14ac:dyDescent="0.25">
      <c r="A172" s="155" t="s">
        <v>1095</v>
      </c>
      <c r="B172" s="155" t="s">
        <v>1092</v>
      </c>
      <c r="C172" s="156">
        <f>C173</f>
        <v>0</v>
      </c>
      <c r="D172" s="156">
        <f t="shared" ref="D172:E172" si="179">D173</f>
        <v>0</v>
      </c>
      <c r="E172" s="156">
        <f t="shared" si="179"/>
        <v>0</v>
      </c>
      <c r="F172" s="156">
        <f t="shared" si="151"/>
        <v>0</v>
      </c>
      <c r="G172" s="156">
        <f t="shared" ref="G172:I172" si="180">G173</f>
        <v>0</v>
      </c>
      <c r="H172" s="156">
        <f t="shared" si="180"/>
        <v>0</v>
      </c>
      <c r="I172" s="156">
        <f t="shared" si="180"/>
        <v>0</v>
      </c>
      <c r="J172" s="156">
        <f t="shared" si="153"/>
        <v>0</v>
      </c>
      <c r="K172" s="157" t="e">
        <f t="shared" si="158"/>
        <v>#DIV/0!</v>
      </c>
      <c r="L172" s="115"/>
      <c r="M172" s="155" t="s">
        <v>1095</v>
      </c>
      <c r="N172" s="155" t="s">
        <v>1092</v>
      </c>
      <c r="O172" s="156">
        <f>O173</f>
        <v>0</v>
      </c>
      <c r="P172" s="156">
        <f t="shared" ref="P172:U172" si="181">P173</f>
        <v>0</v>
      </c>
      <c r="Q172" s="156">
        <f t="shared" si="181"/>
        <v>0</v>
      </c>
      <c r="R172" s="156">
        <f t="shared" si="155"/>
        <v>0</v>
      </c>
      <c r="S172" s="156">
        <f t="shared" si="181"/>
        <v>0</v>
      </c>
      <c r="T172" s="156">
        <f t="shared" si="181"/>
        <v>0</v>
      </c>
      <c r="U172" s="156">
        <f t="shared" si="181"/>
        <v>0</v>
      </c>
      <c r="V172" s="156">
        <f t="shared" si="163"/>
        <v>0</v>
      </c>
      <c r="W172" s="157" t="e">
        <f t="shared" si="160"/>
        <v>#DIV/0!</v>
      </c>
      <c r="X172" s="86"/>
      <c r="Z172" s="86"/>
      <c r="AA172" s="86"/>
    </row>
    <row r="173" spans="1:27" s="24" customFormat="1" x14ac:dyDescent="0.25">
      <c r="A173" s="98" t="s">
        <v>1096</v>
      </c>
      <c r="B173" s="90" t="s">
        <v>1092</v>
      </c>
      <c r="C173" s="134"/>
      <c r="D173" s="134"/>
      <c r="E173" s="134"/>
      <c r="F173" s="134">
        <f t="shared" si="151"/>
        <v>0</v>
      </c>
      <c r="G173" s="134"/>
      <c r="H173" s="134"/>
      <c r="I173" s="134"/>
      <c r="J173" s="134">
        <f t="shared" si="153"/>
        <v>0</v>
      </c>
      <c r="K173" s="126" t="e">
        <f t="shared" si="158"/>
        <v>#DIV/0!</v>
      </c>
      <c r="L173" s="115"/>
      <c r="M173" s="98" t="s">
        <v>1096</v>
      </c>
      <c r="N173" s="90" t="s">
        <v>1092</v>
      </c>
      <c r="O173" s="134"/>
      <c r="P173" s="134"/>
      <c r="Q173" s="134"/>
      <c r="R173" s="134">
        <f t="shared" si="155"/>
        <v>0</v>
      </c>
      <c r="S173" s="134"/>
      <c r="T173" s="134"/>
      <c r="U173" s="134"/>
      <c r="V173" s="134">
        <f t="shared" si="163"/>
        <v>0</v>
      </c>
      <c r="W173" s="126" t="e">
        <f t="shared" si="160"/>
        <v>#DIV/0!</v>
      </c>
      <c r="Z173" s="86"/>
      <c r="AA173" s="86"/>
    </row>
    <row r="174" spans="1:27" s="24" customFormat="1" x14ac:dyDescent="0.25">
      <c r="A174" s="155" t="s">
        <v>1097</v>
      </c>
      <c r="B174" s="164" t="s">
        <v>1092</v>
      </c>
      <c r="C174" s="165">
        <f>C175</f>
        <v>0</v>
      </c>
      <c r="D174" s="165">
        <f t="shared" ref="D174:E177" si="182">D175</f>
        <v>0</v>
      </c>
      <c r="E174" s="165">
        <f t="shared" si="182"/>
        <v>0</v>
      </c>
      <c r="F174" s="165">
        <f t="shared" si="151"/>
        <v>0</v>
      </c>
      <c r="G174" s="165">
        <f t="shared" ref="G174:I177" si="183">G175</f>
        <v>0</v>
      </c>
      <c r="H174" s="165">
        <f t="shared" si="183"/>
        <v>0</v>
      </c>
      <c r="I174" s="165">
        <f t="shared" si="183"/>
        <v>0</v>
      </c>
      <c r="J174" s="165">
        <f t="shared" si="153"/>
        <v>0</v>
      </c>
      <c r="K174" s="166" t="e">
        <f t="shared" si="158"/>
        <v>#DIV/0!</v>
      </c>
      <c r="L174" s="115"/>
      <c r="M174" s="155" t="s">
        <v>1097</v>
      </c>
      <c r="N174" s="164" t="s">
        <v>1092</v>
      </c>
      <c r="O174" s="165">
        <f>O175</f>
        <v>0</v>
      </c>
      <c r="P174" s="165">
        <f t="shared" ref="P174:U177" si="184">P175</f>
        <v>0</v>
      </c>
      <c r="Q174" s="165">
        <f t="shared" si="184"/>
        <v>0</v>
      </c>
      <c r="R174" s="165">
        <f t="shared" si="155"/>
        <v>0</v>
      </c>
      <c r="S174" s="165">
        <f t="shared" si="184"/>
        <v>0</v>
      </c>
      <c r="T174" s="165">
        <f t="shared" si="184"/>
        <v>0</v>
      </c>
      <c r="U174" s="165">
        <f t="shared" si="184"/>
        <v>0</v>
      </c>
      <c r="V174" s="165">
        <f t="shared" si="163"/>
        <v>0</v>
      </c>
      <c r="W174" s="166" t="e">
        <f t="shared" si="160"/>
        <v>#DIV/0!</v>
      </c>
      <c r="Z174" s="86"/>
      <c r="AA174" s="86"/>
    </row>
    <row r="175" spans="1:27" s="24" customFormat="1" x14ac:dyDescent="0.25">
      <c r="A175" s="155" t="s">
        <v>1098</v>
      </c>
      <c r="B175" s="155" t="s">
        <v>1099</v>
      </c>
      <c r="C175" s="156">
        <f>C176</f>
        <v>0</v>
      </c>
      <c r="D175" s="156">
        <f t="shared" si="182"/>
        <v>0</v>
      </c>
      <c r="E175" s="156">
        <f t="shared" si="182"/>
        <v>0</v>
      </c>
      <c r="F175" s="156">
        <f t="shared" si="151"/>
        <v>0</v>
      </c>
      <c r="G175" s="156">
        <f t="shared" si="183"/>
        <v>0</v>
      </c>
      <c r="H175" s="156">
        <f t="shared" si="183"/>
        <v>0</v>
      </c>
      <c r="I175" s="156">
        <f t="shared" si="183"/>
        <v>0</v>
      </c>
      <c r="J175" s="156">
        <f t="shared" si="153"/>
        <v>0</v>
      </c>
      <c r="K175" s="157" t="e">
        <f t="shared" si="158"/>
        <v>#DIV/0!</v>
      </c>
      <c r="L175" s="115"/>
      <c r="M175" s="155" t="s">
        <v>1098</v>
      </c>
      <c r="N175" s="155" t="s">
        <v>1099</v>
      </c>
      <c r="O175" s="156">
        <f>O176</f>
        <v>0</v>
      </c>
      <c r="P175" s="156">
        <f t="shared" si="184"/>
        <v>0</v>
      </c>
      <c r="Q175" s="156">
        <f t="shared" si="184"/>
        <v>0</v>
      </c>
      <c r="R175" s="156">
        <f t="shared" si="155"/>
        <v>0</v>
      </c>
      <c r="S175" s="156">
        <f t="shared" si="184"/>
        <v>0</v>
      </c>
      <c r="T175" s="156">
        <f t="shared" si="184"/>
        <v>0</v>
      </c>
      <c r="U175" s="156">
        <f t="shared" si="184"/>
        <v>0</v>
      </c>
      <c r="V175" s="156">
        <f t="shared" si="163"/>
        <v>0</v>
      </c>
      <c r="W175" s="157" t="e">
        <f t="shared" si="160"/>
        <v>#DIV/0!</v>
      </c>
      <c r="Z175" s="86"/>
      <c r="AA175" s="86"/>
    </row>
    <row r="176" spans="1:27" s="24" customFormat="1" x14ac:dyDescent="0.25">
      <c r="A176" s="155" t="s">
        <v>1100</v>
      </c>
      <c r="B176" s="155" t="s">
        <v>1099</v>
      </c>
      <c r="C176" s="156">
        <f>C177</f>
        <v>0</v>
      </c>
      <c r="D176" s="156">
        <f t="shared" si="182"/>
        <v>0</v>
      </c>
      <c r="E176" s="156">
        <f t="shared" si="182"/>
        <v>0</v>
      </c>
      <c r="F176" s="156">
        <f t="shared" si="151"/>
        <v>0</v>
      </c>
      <c r="G176" s="156">
        <f t="shared" si="183"/>
        <v>0</v>
      </c>
      <c r="H176" s="156">
        <f t="shared" si="183"/>
        <v>0</v>
      </c>
      <c r="I176" s="156">
        <f t="shared" si="183"/>
        <v>0</v>
      </c>
      <c r="J176" s="156">
        <f t="shared" si="153"/>
        <v>0</v>
      </c>
      <c r="K176" s="157" t="e">
        <f t="shared" si="158"/>
        <v>#DIV/0!</v>
      </c>
      <c r="L176" s="115"/>
      <c r="M176" s="155" t="s">
        <v>1100</v>
      </c>
      <c r="N176" s="155" t="s">
        <v>1099</v>
      </c>
      <c r="O176" s="156">
        <f>O177</f>
        <v>0</v>
      </c>
      <c r="P176" s="156">
        <f t="shared" si="184"/>
        <v>0</v>
      </c>
      <c r="Q176" s="156">
        <f t="shared" si="184"/>
        <v>0</v>
      </c>
      <c r="R176" s="156">
        <f t="shared" si="155"/>
        <v>0</v>
      </c>
      <c r="S176" s="156">
        <f t="shared" si="184"/>
        <v>0</v>
      </c>
      <c r="T176" s="156">
        <f t="shared" si="184"/>
        <v>0</v>
      </c>
      <c r="U176" s="156">
        <f t="shared" si="184"/>
        <v>0</v>
      </c>
      <c r="V176" s="156">
        <f t="shared" si="163"/>
        <v>0</v>
      </c>
      <c r="W176" s="157" t="e">
        <f t="shared" si="160"/>
        <v>#DIV/0!</v>
      </c>
      <c r="Z176" s="86"/>
      <c r="AA176" s="86"/>
    </row>
    <row r="177" spans="1:27" s="24" customFormat="1" x14ac:dyDescent="0.25">
      <c r="A177" s="155" t="s">
        <v>1101</v>
      </c>
      <c r="B177" s="155" t="s">
        <v>1099</v>
      </c>
      <c r="C177" s="156">
        <f>C178</f>
        <v>0</v>
      </c>
      <c r="D177" s="156">
        <f t="shared" si="182"/>
        <v>0</v>
      </c>
      <c r="E177" s="156">
        <f t="shared" si="182"/>
        <v>0</v>
      </c>
      <c r="F177" s="156">
        <f t="shared" si="151"/>
        <v>0</v>
      </c>
      <c r="G177" s="156">
        <f t="shared" si="183"/>
        <v>0</v>
      </c>
      <c r="H177" s="156">
        <f t="shared" si="183"/>
        <v>0</v>
      </c>
      <c r="I177" s="156">
        <f t="shared" si="183"/>
        <v>0</v>
      </c>
      <c r="J177" s="156">
        <f t="shared" si="153"/>
        <v>0</v>
      </c>
      <c r="K177" s="157" t="e">
        <f t="shared" si="158"/>
        <v>#DIV/0!</v>
      </c>
      <c r="L177" s="74"/>
      <c r="M177" s="155" t="s">
        <v>1101</v>
      </c>
      <c r="N177" s="155" t="s">
        <v>1099</v>
      </c>
      <c r="O177" s="156">
        <f>O178</f>
        <v>0</v>
      </c>
      <c r="P177" s="156">
        <f t="shared" si="184"/>
        <v>0</v>
      </c>
      <c r="Q177" s="156">
        <f t="shared" si="184"/>
        <v>0</v>
      </c>
      <c r="R177" s="156">
        <f t="shared" si="155"/>
        <v>0</v>
      </c>
      <c r="S177" s="156">
        <f t="shared" si="184"/>
        <v>0</v>
      </c>
      <c r="T177" s="156">
        <f t="shared" si="184"/>
        <v>0</v>
      </c>
      <c r="U177" s="156">
        <f t="shared" si="184"/>
        <v>0</v>
      </c>
      <c r="V177" s="156">
        <f t="shared" si="163"/>
        <v>0</v>
      </c>
      <c r="W177" s="157" t="e">
        <f t="shared" si="160"/>
        <v>#DIV/0!</v>
      </c>
      <c r="Z177" s="86"/>
      <c r="AA177" s="86"/>
    </row>
    <row r="178" spans="1:27" s="24" customFormat="1" x14ac:dyDescent="0.25">
      <c r="A178" s="119" t="s">
        <v>1102</v>
      </c>
      <c r="B178" s="119" t="s">
        <v>1099</v>
      </c>
      <c r="C178" s="136"/>
      <c r="D178" s="136"/>
      <c r="E178" s="136"/>
      <c r="F178" s="136">
        <f t="shared" si="151"/>
        <v>0</v>
      </c>
      <c r="G178" s="136"/>
      <c r="H178" s="136"/>
      <c r="I178" s="136"/>
      <c r="J178" s="136">
        <f t="shared" si="153"/>
        <v>0</v>
      </c>
      <c r="K178" s="101" t="e">
        <f t="shared" si="158"/>
        <v>#DIV/0!</v>
      </c>
      <c r="L178" s="74"/>
      <c r="M178" s="119" t="s">
        <v>1102</v>
      </c>
      <c r="N178" s="119" t="s">
        <v>1099</v>
      </c>
      <c r="O178" s="136"/>
      <c r="P178" s="136"/>
      <c r="Q178" s="136"/>
      <c r="R178" s="136">
        <f t="shared" si="155"/>
        <v>0</v>
      </c>
      <c r="S178" s="136"/>
      <c r="T178" s="136"/>
      <c r="U178" s="136"/>
      <c r="V178" s="136">
        <f t="shared" si="163"/>
        <v>0</v>
      </c>
      <c r="W178" s="101" t="e">
        <f t="shared" si="160"/>
        <v>#DIV/0!</v>
      </c>
      <c r="Z178" s="86"/>
      <c r="AA178" s="86"/>
    </row>
    <row r="179" spans="1:27" s="24" customFormat="1" x14ac:dyDescent="0.25">
      <c r="A179" s="154" t="s">
        <v>1103</v>
      </c>
      <c r="B179" s="155" t="s">
        <v>1099</v>
      </c>
      <c r="C179" s="156">
        <f>C180</f>
        <v>0</v>
      </c>
      <c r="D179" s="156">
        <f t="shared" ref="D179:E182" si="185">D180</f>
        <v>0</v>
      </c>
      <c r="E179" s="156">
        <f t="shared" si="185"/>
        <v>0</v>
      </c>
      <c r="F179" s="156">
        <f t="shared" si="151"/>
        <v>0</v>
      </c>
      <c r="G179" s="156">
        <f t="shared" ref="G179:I182" si="186">G180</f>
        <v>0</v>
      </c>
      <c r="H179" s="156">
        <f t="shared" si="186"/>
        <v>0</v>
      </c>
      <c r="I179" s="156">
        <f t="shared" si="186"/>
        <v>0</v>
      </c>
      <c r="J179" s="156">
        <f t="shared" si="153"/>
        <v>0</v>
      </c>
      <c r="K179" s="167" t="e">
        <f t="shared" si="158"/>
        <v>#DIV/0!</v>
      </c>
      <c r="L179" s="74"/>
      <c r="M179" s="154" t="s">
        <v>1103</v>
      </c>
      <c r="N179" s="155" t="s">
        <v>1099</v>
      </c>
      <c r="O179" s="156">
        <f>O180</f>
        <v>0</v>
      </c>
      <c r="P179" s="156">
        <f t="shared" ref="P179:U182" si="187">P180</f>
        <v>0</v>
      </c>
      <c r="Q179" s="156">
        <f t="shared" si="187"/>
        <v>0</v>
      </c>
      <c r="R179" s="156">
        <f t="shared" si="155"/>
        <v>0</v>
      </c>
      <c r="S179" s="156">
        <f t="shared" si="187"/>
        <v>0</v>
      </c>
      <c r="T179" s="156">
        <f t="shared" si="187"/>
        <v>0</v>
      </c>
      <c r="U179" s="156">
        <f t="shared" si="187"/>
        <v>0</v>
      </c>
      <c r="V179" s="156">
        <f t="shared" si="163"/>
        <v>0</v>
      </c>
      <c r="W179" s="167" t="e">
        <f t="shared" si="160"/>
        <v>#DIV/0!</v>
      </c>
      <c r="Z179" s="86"/>
      <c r="AA179" s="86"/>
    </row>
    <row r="180" spans="1:27" s="24" customFormat="1" x14ac:dyDescent="0.25">
      <c r="A180" s="154" t="s">
        <v>1104</v>
      </c>
      <c r="B180" s="154" t="s">
        <v>1105</v>
      </c>
      <c r="C180" s="158">
        <f>C181</f>
        <v>0</v>
      </c>
      <c r="D180" s="158">
        <f t="shared" si="185"/>
        <v>0</v>
      </c>
      <c r="E180" s="158">
        <f t="shared" si="185"/>
        <v>0</v>
      </c>
      <c r="F180" s="158">
        <f t="shared" si="151"/>
        <v>0</v>
      </c>
      <c r="G180" s="158">
        <f t="shared" si="186"/>
        <v>0</v>
      </c>
      <c r="H180" s="158">
        <f t="shared" si="186"/>
        <v>0</v>
      </c>
      <c r="I180" s="158">
        <f t="shared" si="186"/>
        <v>0</v>
      </c>
      <c r="J180" s="158">
        <f t="shared" si="153"/>
        <v>0</v>
      </c>
      <c r="K180" s="157" t="e">
        <f t="shared" si="158"/>
        <v>#DIV/0!</v>
      </c>
      <c r="L180" s="74"/>
      <c r="M180" s="154" t="s">
        <v>1104</v>
      </c>
      <c r="N180" s="154" t="s">
        <v>1105</v>
      </c>
      <c r="O180" s="158">
        <f>O181</f>
        <v>0</v>
      </c>
      <c r="P180" s="158">
        <f t="shared" si="187"/>
        <v>0</v>
      </c>
      <c r="Q180" s="158">
        <f t="shared" si="187"/>
        <v>0</v>
      </c>
      <c r="R180" s="158">
        <f t="shared" si="155"/>
        <v>0</v>
      </c>
      <c r="S180" s="158">
        <f t="shared" si="187"/>
        <v>0</v>
      </c>
      <c r="T180" s="158">
        <f t="shared" si="187"/>
        <v>0</v>
      </c>
      <c r="U180" s="158">
        <f t="shared" si="187"/>
        <v>0</v>
      </c>
      <c r="V180" s="158">
        <f t="shared" si="163"/>
        <v>0</v>
      </c>
      <c r="W180" s="157" t="e">
        <f t="shared" si="160"/>
        <v>#DIV/0!</v>
      </c>
      <c r="Z180" s="86"/>
      <c r="AA180" s="86"/>
    </row>
    <row r="181" spans="1:27" s="24" customFormat="1" x14ac:dyDescent="0.25">
      <c r="A181" s="154" t="s">
        <v>1106</v>
      </c>
      <c r="B181" s="154" t="s">
        <v>1107</v>
      </c>
      <c r="C181" s="158">
        <f>C182</f>
        <v>0</v>
      </c>
      <c r="D181" s="158">
        <f t="shared" si="185"/>
        <v>0</v>
      </c>
      <c r="E181" s="158">
        <f t="shared" si="185"/>
        <v>0</v>
      </c>
      <c r="F181" s="158">
        <f t="shared" si="151"/>
        <v>0</v>
      </c>
      <c r="G181" s="158">
        <f t="shared" si="186"/>
        <v>0</v>
      </c>
      <c r="H181" s="158">
        <f t="shared" si="186"/>
        <v>0</v>
      </c>
      <c r="I181" s="158">
        <f t="shared" si="186"/>
        <v>0</v>
      </c>
      <c r="J181" s="158">
        <f t="shared" si="153"/>
        <v>0</v>
      </c>
      <c r="K181" s="157" t="e">
        <f t="shared" si="158"/>
        <v>#DIV/0!</v>
      </c>
      <c r="L181" s="74"/>
      <c r="M181" s="154" t="s">
        <v>1106</v>
      </c>
      <c r="N181" s="154" t="s">
        <v>1107</v>
      </c>
      <c r="O181" s="158">
        <f>O182</f>
        <v>0</v>
      </c>
      <c r="P181" s="158">
        <f t="shared" si="187"/>
        <v>0</v>
      </c>
      <c r="Q181" s="158">
        <f t="shared" si="187"/>
        <v>0</v>
      </c>
      <c r="R181" s="158">
        <f t="shared" si="155"/>
        <v>0</v>
      </c>
      <c r="S181" s="158">
        <f t="shared" si="187"/>
        <v>0</v>
      </c>
      <c r="T181" s="158">
        <f t="shared" si="187"/>
        <v>0</v>
      </c>
      <c r="U181" s="158">
        <f t="shared" si="187"/>
        <v>0</v>
      </c>
      <c r="V181" s="158">
        <f t="shared" si="163"/>
        <v>0</v>
      </c>
      <c r="W181" s="157" t="e">
        <f t="shared" si="160"/>
        <v>#DIV/0!</v>
      </c>
      <c r="Z181" s="86"/>
      <c r="AA181" s="86"/>
    </row>
    <row r="182" spans="1:27" s="24" customFormat="1" x14ac:dyDescent="0.25">
      <c r="A182" s="105" t="s">
        <v>1108</v>
      </c>
      <c r="B182" s="105" t="s">
        <v>1109</v>
      </c>
      <c r="C182" s="147">
        <f>C183</f>
        <v>0</v>
      </c>
      <c r="D182" s="147">
        <f t="shared" si="185"/>
        <v>0</v>
      </c>
      <c r="E182" s="147">
        <f t="shared" si="185"/>
        <v>0</v>
      </c>
      <c r="F182" s="147">
        <f t="shared" si="151"/>
        <v>0</v>
      </c>
      <c r="G182" s="147">
        <f t="shared" si="186"/>
        <v>0</v>
      </c>
      <c r="H182" s="147">
        <f t="shared" si="186"/>
        <v>0</v>
      </c>
      <c r="I182" s="147">
        <f t="shared" si="186"/>
        <v>0</v>
      </c>
      <c r="J182" s="147">
        <f t="shared" si="153"/>
        <v>0</v>
      </c>
      <c r="K182" s="89" t="e">
        <f t="shared" si="158"/>
        <v>#DIV/0!</v>
      </c>
      <c r="L182" s="74"/>
      <c r="M182" s="105" t="s">
        <v>1108</v>
      </c>
      <c r="N182" s="105" t="s">
        <v>1109</v>
      </c>
      <c r="O182" s="147">
        <f>O183</f>
        <v>0</v>
      </c>
      <c r="P182" s="147">
        <f t="shared" si="187"/>
        <v>0</v>
      </c>
      <c r="Q182" s="147">
        <f t="shared" si="187"/>
        <v>0</v>
      </c>
      <c r="R182" s="147">
        <f t="shared" si="155"/>
        <v>0</v>
      </c>
      <c r="S182" s="147">
        <f t="shared" si="187"/>
        <v>0</v>
      </c>
      <c r="T182" s="147">
        <f t="shared" si="187"/>
        <v>0</v>
      </c>
      <c r="U182" s="147">
        <f t="shared" si="187"/>
        <v>0</v>
      </c>
      <c r="V182" s="147">
        <f t="shared" si="163"/>
        <v>0</v>
      </c>
      <c r="W182" s="89" t="e">
        <f t="shared" si="160"/>
        <v>#DIV/0!</v>
      </c>
      <c r="Z182" s="86"/>
      <c r="AA182" s="86"/>
    </row>
    <row r="183" spans="1:27" s="24" customFormat="1" x14ac:dyDescent="0.25">
      <c r="A183" s="127" t="s">
        <v>1110</v>
      </c>
      <c r="B183" s="128" t="s">
        <v>1111</v>
      </c>
      <c r="C183" s="148"/>
      <c r="D183" s="148"/>
      <c r="E183" s="148"/>
      <c r="F183" s="148">
        <f t="shared" si="151"/>
        <v>0</v>
      </c>
      <c r="G183" s="148"/>
      <c r="H183" s="148"/>
      <c r="I183" s="148"/>
      <c r="J183" s="148">
        <f t="shared" si="153"/>
        <v>0</v>
      </c>
      <c r="K183" s="104" t="e">
        <f t="shared" si="158"/>
        <v>#DIV/0!</v>
      </c>
      <c r="L183" s="74"/>
      <c r="M183" s="252" t="s">
        <v>1110</v>
      </c>
      <c r="N183" s="128" t="s">
        <v>1111</v>
      </c>
      <c r="O183" s="148"/>
      <c r="P183" s="148"/>
      <c r="Q183" s="148"/>
      <c r="R183" s="148">
        <f t="shared" si="155"/>
        <v>0</v>
      </c>
      <c r="S183" s="148"/>
      <c r="T183" s="148"/>
      <c r="U183" s="148"/>
      <c r="V183" s="148">
        <f t="shared" si="163"/>
        <v>0</v>
      </c>
      <c r="W183" s="104" t="e">
        <f t="shared" si="160"/>
        <v>#DIV/0!</v>
      </c>
      <c r="Z183" s="86"/>
      <c r="AA183" s="86"/>
    </row>
    <row r="184" spans="1:27" s="24" customFormat="1" x14ac:dyDescent="0.25">
      <c r="A184" s="154" t="s">
        <v>1112</v>
      </c>
      <c r="B184" s="169" t="s">
        <v>1111</v>
      </c>
      <c r="C184" s="156">
        <f>C185</f>
        <v>0</v>
      </c>
      <c r="D184" s="156">
        <f t="shared" ref="D184:E187" si="188">D185</f>
        <v>0</v>
      </c>
      <c r="E184" s="156">
        <f t="shared" si="188"/>
        <v>0</v>
      </c>
      <c r="F184" s="156">
        <f t="shared" si="151"/>
        <v>0</v>
      </c>
      <c r="G184" s="156">
        <f t="shared" ref="G184:I187" si="189">G185</f>
        <v>0</v>
      </c>
      <c r="H184" s="156">
        <f t="shared" si="189"/>
        <v>0</v>
      </c>
      <c r="I184" s="156">
        <f t="shared" si="189"/>
        <v>0</v>
      </c>
      <c r="J184" s="156">
        <f t="shared" si="153"/>
        <v>0</v>
      </c>
      <c r="K184" s="167" t="e">
        <f t="shared" si="158"/>
        <v>#DIV/0!</v>
      </c>
      <c r="L184" s="74"/>
      <c r="M184" s="154" t="s">
        <v>1112</v>
      </c>
      <c r="N184" s="253" t="s">
        <v>1111</v>
      </c>
      <c r="O184" s="156">
        <f>O185</f>
        <v>0</v>
      </c>
      <c r="P184" s="156">
        <f t="shared" ref="P184:U187" si="190">P185</f>
        <v>0</v>
      </c>
      <c r="Q184" s="156">
        <f t="shared" si="190"/>
        <v>0</v>
      </c>
      <c r="R184" s="156">
        <f t="shared" si="155"/>
        <v>0</v>
      </c>
      <c r="S184" s="156">
        <f t="shared" si="190"/>
        <v>0</v>
      </c>
      <c r="T184" s="156">
        <f t="shared" si="190"/>
        <v>0</v>
      </c>
      <c r="U184" s="156">
        <f t="shared" si="190"/>
        <v>0</v>
      </c>
      <c r="V184" s="156">
        <f t="shared" si="163"/>
        <v>0</v>
      </c>
      <c r="W184" s="167" t="e">
        <f t="shared" si="160"/>
        <v>#DIV/0!</v>
      </c>
      <c r="Z184" s="86"/>
      <c r="AA184" s="86"/>
    </row>
    <row r="185" spans="1:27" s="24" customFormat="1" x14ac:dyDescent="0.25">
      <c r="A185" s="154" t="s">
        <v>1113</v>
      </c>
      <c r="B185" s="154" t="s">
        <v>1114</v>
      </c>
      <c r="C185" s="158">
        <f>C186</f>
        <v>0</v>
      </c>
      <c r="D185" s="158">
        <f t="shared" si="188"/>
        <v>0</v>
      </c>
      <c r="E185" s="158">
        <f t="shared" si="188"/>
        <v>0</v>
      </c>
      <c r="F185" s="158">
        <f t="shared" si="151"/>
        <v>0</v>
      </c>
      <c r="G185" s="158">
        <f t="shared" si="189"/>
        <v>0</v>
      </c>
      <c r="H185" s="158">
        <f t="shared" si="189"/>
        <v>0</v>
      </c>
      <c r="I185" s="158">
        <f t="shared" si="189"/>
        <v>0</v>
      </c>
      <c r="J185" s="158">
        <f t="shared" si="153"/>
        <v>0</v>
      </c>
      <c r="K185" s="157" t="e">
        <f t="shared" si="158"/>
        <v>#DIV/0!</v>
      </c>
      <c r="L185" s="74"/>
      <c r="M185" s="154" t="s">
        <v>1113</v>
      </c>
      <c r="N185" s="154" t="s">
        <v>1114</v>
      </c>
      <c r="O185" s="158">
        <f>O186</f>
        <v>0</v>
      </c>
      <c r="P185" s="158">
        <f t="shared" si="190"/>
        <v>0</v>
      </c>
      <c r="Q185" s="158">
        <f t="shared" si="190"/>
        <v>0</v>
      </c>
      <c r="R185" s="158">
        <f t="shared" si="155"/>
        <v>0</v>
      </c>
      <c r="S185" s="158">
        <f t="shared" si="190"/>
        <v>0</v>
      </c>
      <c r="T185" s="158">
        <f t="shared" si="190"/>
        <v>0</v>
      </c>
      <c r="U185" s="158">
        <f t="shared" si="190"/>
        <v>0</v>
      </c>
      <c r="V185" s="158">
        <f t="shared" si="163"/>
        <v>0</v>
      </c>
      <c r="W185" s="157" t="e">
        <f t="shared" si="160"/>
        <v>#DIV/0!</v>
      </c>
      <c r="Z185" s="86"/>
      <c r="AA185" s="86"/>
    </row>
    <row r="186" spans="1:27" s="24" customFormat="1" x14ac:dyDescent="0.25">
      <c r="A186" s="154" t="s">
        <v>1115</v>
      </c>
      <c r="B186" s="154" t="s">
        <v>1114</v>
      </c>
      <c r="C186" s="158">
        <f>C187</f>
        <v>0</v>
      </c>
      <c r="D186" s="158">
        <f t="shared" si="188"/>
        <v>0</v>
      </c>
      <c r="E186" s="158">
        <f t="shared" si="188"/>
        <v>0</v>
      </c>
      <c r="F186" s="158">
        <f t="shared" si="151"/>
        <v>0</v>
      </c>
      <c r="G186" s="158">
        <f t="shared" si="189"/>
        <v>0</v>
      </c>
      <c r="H186" s="158">
        <f t="shared" si="189"/>
        <v>0</v>
      </c>
      <c r="I186" s="158">
        <f t="shared" si="189"/>
        <v>0</v>
      </c>
      <c r="J186" s="158">
        <f t="shared" si="153"/>
        <v>0</v>
      </c>
      <c r="K186" s="157" t="e">
        <f t="shared" si="158"/>
        <v>#DIV/0!</v>
      </c>
      <c r="L186" s="74"/>
      <c r="M186" s="154" t="s">
        <v>1115</v>
      </c>
      <c r="N186" s="154" t="s">
        <v>1114</v>
      </c>
      <c r="O186" s="158">
        <f>O187</f>
        <v>0</v>
      </c>
      <c r="P186" s="158">
        <f t="shared" si="190"/>
        <v>0</v>
      </c>
      <c r="Q186" s="158">
        <f t="shared" si="190"/>
        <v>0</v>
      </c>
      <c r="R186" s="158">
        <f t="shared" si="155"/>
        <v>0</v>
      </c>
      <c r="S186" s="158">
        <f t="shared" si="190"/>
        <v>0</v>
      </c>
      <c r="T186" s="158">
        <f t="shared" si="190"/>
        <v>0</v>
      </c>
      <c r="U186" s="158">
        <f t="shared" si="190"/>
        <v>0</v>
      </c>
      <c r="V186" s="158">
        <f t="shared" si="163"/>
        <v>0</v>
      </c>
      <c r="W186" s="157" t="e">
        <f t="shared" si="160"/>
        <v>#DIV/0!</v>
      </c>
      <c r="AA186" s="86"/>
    </row>
    <row r="187" spans="1:27" s="24" customFormat="1" x14ac:dyDescent="0.25">
      <c r="A187" s="105" t="s">
        <v>1116</v>
      </c>
      <c r="B187" s="105" t="s">
        <v>1114</v>
      </c>
      <c r="C187" s="147">
        <f>C188</f>
        <v>0</v>
      </c>
      <c r="D187" s="147">
        <f t="shared" si="188"/>
        <v>0</v>
      </c>
      <c r="E187" s="147">
        <f t="shared" si="188"/>
        <v>0</v>
      </c>
      <c r="F187" s="147">
        <f t="shared" si="151"/>
        <v>0</v>
      </c>
      <c r="G187" s="147">
        <f t="shared" si="189"/>
        <v>0</v>
      </c>
      <c r="H187" s="147">
        <f t="shared" si="189"/>
        <v>0</v>
      </c>
      <c r="I187" s="147">
        <f t="shared" si="189"/>
        <v>0</v>
      </c>
      <c r="J187" s="147">
        <f t="shared" si="153"/>
        <v>0</v>
      </c>
      <c r="K187" s="89" t="e">
        <f t="shared" si="158"/>
        <v>#DIV/0!</v>
      </c>
      <c r="L187" s="74"/>
      <c r="M187" s="105" t="s">
        <v>1116</v>
      </c>
      <c r="N187" s="105" t="s">
        <v>1114</v>
      </c>
      <c r="O187" s="147">
        <f>O188</f>
        <v>0</v>
      </c>
      <c r="P187" s="147">
        <f t="shared" si="190"/>
        <v>0</v>
      </c>
      <c r="Q187" s="147">
        <f t="shared" si="190"/>
        <v>0</v>
      </c>
      <c r="R187" s="147">
        <f t="shared" si="155"/>
        <v>0</v>
      </c>
      <c r="S187" s="147">
        <f t="shared" si="190"/>
        <v>0</v>
      </c>
      <c r="T187" s="147">
        <f t="shared" si="190"/>
        <v>0</v>
      </c>
      <c r="U187" s="147">
        <f t="shared" si="190"/>
        <v>0</v>
      </c>
      <c r="V187" s="147">
        <f t="shared" si="163"/>
        <v>0</v>
      </c>
      <c r="W187" s="89" t="e">
        <f t="shared" si="160"/>
        <v>#DIV/0!</v>
      </c>
      <c r="AA187" s="86"/>
    </row>
    <row r="188" spans="1:27" s="24" customFormat="1" x14ac:dyDescent="0.25">
      <c r="A188" s="129" t="s">
        <v>1117</v>
      </c>
      <c r="B188" s="128" t="s">
        <v>1114</v>
      </c>
      <c r="C188" s="148"/>
      <c r="D188" s="148"/>
      <c r="E188" s="148"/>
      <c r="F188" s="148">
        <f t="shared" si="151"/>
        <v>0</v>
      </c>
      <c r="G188" s="148"/>
      <c r="H188" s="148"/>
      <c r="I188" s="148"/>
      <c r="J188" s="148">
        <f t="shared" si="153"/>
        <v>0</v>
      </c>
      <c r="K188" s="104" t="e">
        <f t="shared" si="158"/>
        <v>#DIV/0!</v>
      </c>
      <c r="L188" s="74"/>
      <c r="M188" s="254" t="s">
        <v>1117</v>
      </c>
      <c r="N188" s="128" t="s">
        <v>1114</v>
      </c>
      <c r="O188" s="148"/>
      <c r="P188" s="148"/>
      <c r="Q188" s="148"/>
      <c r="R188" s="148">
        <f t="shared" si="155"/>
        <v>0</v>
      </c>
      <c r="S188" s="148"/>
      <c r="T188" s="148"/>
      <c r="U188" s="148"/>
      <c r="V188" s="148">
        <f t="shared" si="163"/>
        <v>0</v>
      </c>
      <c r="W188" s="104" t="e">
        <f t="shared" si="160"/>
        <v>#DIV/0!</v>
      </c>
    </row>
    <row r="189" spans="1:27" s="24" customFormat="1" x14ac:dyDescent="0.25">
      <c r="A189" s="187">
        <v>210</v>
      </c>
      <c r="B189" s="154" t="s">
        <v>801</v>
      </c>
      <c r="C189" s="188">
        <f>C190</f>
        <v>0</v>
      </c>
      <c r="D189" s="188">
        <f t="shared" ref="D189:E192" si="191">D190</f>
        <v>21848454947.549999</v>
      </c>
      <c r="E189" s="188">
        <f t="shared" si="191"/>
        <v>0</v>
      </c>
      <c r="F189" s="188">
        <f t="shared" si="151"/>
        <v>21848454947.549999</v>
      </c>
      <c r="G189" s="256">
        <f t="shared" ref="G189:I192" si="192">G190</f>
        <v>0</v>
      </c>
      <c r="H189" s="256">
        <f t="shared" si="192"/>
        <v>0</v>
      </c>
      <c r="I189" s="256">
        <f t="shared" si="192"/>
        <v>0</v>
      </c>
      <c r="J189" s="188">
        <f t="shared" si="153"/>
        <v>21848454947.549999</v>
      </c>
      <c r="K189" s="189">
        <f t="shared" si="158"/>
        <v>1</v>
      </c>
      <c r="L189" s="74"/>
      <c r="M189" s="255">
        <v>210</v>
      </c>
      <c r="N189" s="154" t="s">
        <v>801</v>
      </c>
      <c r="O189" s="256">
        <f>O190</f>
        <v>0</v>
      </c>
      <c r="P189" s="256">
        <f t="shared" ref="P189:U192" si="193">P190</f>
        <v>21848454947.549999</v>
      </c>
      <c r="Q189" s="256">
        <f t="shared" si="193"/>
        <v>0</v>
      </c>
      <c r="R189" s="256">
        <f t="shared" si="155"/>
        <v>21848454947.549999</v>
      </c>
      <c r="S189" s="256">
        <f t="shared" si="193"/>
        <v>0</v>
      </c>
      <c r="T189" s="256">
        <f t="shared" si="193"/>
        <v>0</v>
      </c>
      <c r="U189" s="256">
        <f t="shared" si="193"/>
        <v>0</v>
      </c>
      <c r="V189" s="256">
        <f t="shared" si="163"/>
        <v>21848454947.549999</v>
      </c>
      <c r="W189" s="257">
        <f t="shared" si="160"/>
        <v>1</v>
      </c>
    </row>
    <row r="190" spans="1:27" s="24" customFormat="1" x14ac:dyDescent="0.25">
      <c r="A190" s="154">
        <v>2101</v>
      </c>
      <c r="B190" s="154" t="s">
        <v>801</v>
      </c>
      <c r="C190" s="158">
        <f>C191</f>
        <v>0</v>
      </c>
      <c r="D190" s="158">
        <f t="shared" si="191"/>
        <v>21848454947.549999</v>
      </c>
      <c r="E190" s="158">
        <f t="shared" si="191"/>
        <v>0</v>
      </c>
      <c r="F190" s="158">
        <f t="shared" si="151"/>
        <v>21848454947.549999</v>
      </c>
      <c r="G190" s="158">
        <f t="shared" si="192"/>
        <v>0</v>
      </c>
      <c r="H190" s="158">
        <f t="shared" si="192"/>
        <v>0</v>
      </c>
      <c r="I190" s="158">
        <f t="shared" si="192"/>
        <v>0</v>
      </c>
      <c r="J190" s="158">
        <f t="shared" si="153"/>
        <v>21848454947.549999</v>
      </c>
      <c r="K190" s="157">
        <f t="shared" si="158"/>
        <v>1</v>
      </c>
      <c r="L190" s="74"/>
      <c r="M190" s="154">
        <v>2101</v>
      </c>
      <c r="N190" s="154" t="s">
        <v>801</v>
      </c>
      <c r="O190" s="158">
        <f>O191</f>
        <v>0</v>
      </c>
      <c r="P190" s="158">
        <f t="shared" si="193"/>
        <v>21848454947.549999</v>
      </c>
      <c r="Q190" s="158">
        <f t="shared" si="193"/>
        <v>0</v>
      </c>
      <c r="R190" s="158">
        <f t="shared" si="155"/>
        <v>21848454947.549999</v>
      </c>
      <c r="S190" s="158">
        <f t="shared" si="193"/>
        <v>0</v>
      </c>
      <c r="T190" s="158">
        <f t="shared" si="193"/>
        <v>0</v>
      </c>
      <c r="U190" s="158">
        <f t="shared" si="193"/>
        <v>0</v>
      </c>
      <c r="V190" s="158">
        <f t="shared" si="163"/>
        <v>21848454947.549999</v>
      </c>
      <c r="W190" s="157">
        <f t="shared" si="160"/>
        <v>1</v>
      </c>
    </row>
    <row r="191" spans="1:27" s="24" customFormat="1" x14ac:dyDescent="0.25">
      <c r="A191" s="154">
        <v>210101</v>
      </c>
      <c r="B191" s="154" t="s">
        <v>801</v>
      </c>
      <c r="C191" s="158">
        <f>C192</f>
        <v>0</v>
      </c>
      <c r="D191" s="158">
        <f t="shared" si="191"/>
        <v>21848454947.549999</v>
      </c>
      <c r="E191" s="158">
        <f t="shared" si="191"/>
        <v>0</v>
      </c>
      <c r="F191" s="158">
        <f t="shared" si="151"/>
        <v>21848454947.549999</v>
      </c>
      <c r="G191" s="158">
        <f t="shared" si="192"/>
        <v>0</v>
      </c>
      <c r="H191" s="158">
        <f t="shared" si="192"/>
        <v>0</v>
      </c>
      <c r="I191" s="158">
        <f t="shared" si="192"/>
        <v>0</v>
      </c>
      <c r="J191" s="158">
        <f t="shared" si="153"/>
        <v>21848454947.549999</v>
      </c>
      <c r="K191" s="157">
        <f t="shared" si="158"/>
        <v>1</v>
      </c>
      <c r="L191" s="74"/>
      <c r="M191" s="154">
        <v>210101</v>
      </c>
      <c r="N191" s="154" t="s">
        <v>801</v>
      </c>
      <c r="O191" s="158">
        <f>O192</f>
        <v>0</v>
      </c>
      <c r="P191" s="158">
        <f t="shared" si="193"/>
        <v>21848454947.549999</v>
      </c>
      <c r="Q191" s="158">
        <f t="shared" si="193"/>
        <v>0</v>
      </c>
      <c r="R191" s="158">
        <f t="shared" si="155"/>
        <v>21848454947.549999</v>
      </c>
      <c r="S191" s="158">
        <f t="shared" si="193"/>
        <v>0</v>
      </c>
      <c r="T191" s="158">
        <f t="shared" si="193"/>
        <v>0</v>
      </c>
      <c r="U191" s="158">
        <f t="shared" si="193"/>
        <v>0</v>
      </c>
      <c r="V191" s="158">
        <f t="shared" si="163"/>
        <v>21848454947.549999</v>
      </c>
      <c r="W191" s="157">
        <f t="shared" si="160"/>
        <v>1</v>
      </c>
    </row>
    <row r="192" spans="1:27" s="24" customFormat="1" x14ac:dyDescent="0.25">
      <c r="A192" s="105">
        <v>2101011</v>
      </c>
      <c r="B192" s="105" t="s">
        <v>801</v>
      </c>
      <c r="C192" s="147">
        <f>C193</f>
        <v>0</v>
      </c>
      <c r="D192" s="147">
        <f t="shared" si="191"/>
        <v>21848454947.549999</v>
      </c>
      <c r="E192" s="147">
        <f t="shared" si="191"/>
        <v>0</v>
      </c>
      <c r="F192" s="147">
        <f t="shared" si="151"/>
        <v>21848454947.549999</v>
      </c>
      <c r="G192" s="147">
        <f t="shared" si="192"/>
        <v>0</v>
      </c>
      <c r="H192" s="147">
        <f t="shared" si="192"/>
        <v>0</v>
      </c>
      <c r="I192" s="147">
        <f t="shared" si="192"/>
        <v>0</v>
      </c>
      <c r="J192" s="147">
        <f t="shared" si="153"/>
        <v>21848454947.549999</v>
      </c>
      <c r="K192" s="89">
        <f t="shared" si="158"/>
        <v>1</v>
      </c>
      <c r="L192" s="74"/>
      <c r="M192" s="105">
        <v>2101011</v>
      </c>
      <c r="N192" s="105" t="s">
        <v>801</v>
      </c>
      <c r="O192" s="147">
        <f>O193</f>
        <v>0</v>
      </c>
      <c r="P192" s="147">
        <f t="shared" si="193"/>
        <v>21848454947.549999</v>
      </c>
      <c r="Q192" s="147">
        <f t="shared" si="193"/>
        <v>0</v>
      </c>
      <c r="R192" s="147">
        <f t="shared" si="155"/>
        <v>21848454947.549999</v>
      </c>
      <c r="S192" s="147">
        <f t="shared" si="193"/>
        <v>0</v>
      </c>
      <c r="T192" s="147">
        <f t="shared" si="193"/>
        <v>0</v>
      </c>
      <c r="U192" s="147">
        <f t="shared" si="193"/>
        <v>0</v>
      </c>
      <c r="V192" s="147">
        <f t="shared" si="163"/>
        <v>21848454947.549999</v>
      </c>
      <c r="W192" s="89">
        <f t="shared" si="160"/>
        <v>1</v>
      </c>
    </row>
    <row r="193" spans="1:29" s="24" customFormat="1" x14ac:dyDescent="0.25">
      <c r="A193" s="125">
        <v>210101101</v>
      </c>
      <c r="B193" s="130" t="s">
        <v>801</v>
      </c>
      <c r="C193" s="149"/>
      <c r="D193" s="149">
        <v>21848454947.549999</v>
      </c>
      <c r="E193" s="149"/>
      <c r="F193" s="149">
        <f t="shared" si="151"/>
        <v>21848454947.549999</v>
      </c>
      <c r="G193" s="149"/>
      <c r="H193" s="149"/>
      <c r="I193" s="149"/>
      <c r="J193" s="149">
        <f t="shared" si="153"/>
        <v>21848454947.549999</v>
      </c>
      <c r="K193" s="126">
        <f t="shared" si="158"/>
        <v>1</v>
      </c>
      <c r="L193" s="74"/>
      <c r="M193" s="125">
        <v>210101101</v>
      </c>
      <c r="N193" s="130" t="s">
        <v>801</v>
      </c>
      <c r="O193" s="149"/>
      <c r="P193" s="149">
        <v>21848454947.549999</v>
      </c>
      <c r="Q193" s="149"/>
      <c r="R193" s="149">
        <f t="shared" si="155"/>
        <v>21848454947.549999</v>
      </c>
      <c r="S193" s="149"/>
      <c r="T193" s="149"/>
      <c r="U193" s="149"/>
      <c r="V193" s="149">
        <f t="shared" si="163"/>
        <v>21848454947.549999</v>
      </c>
      <c r="W193" s="126">
        <f t="shared" si="160"/>
        <v>1</v>
      </c>
    </row>
    <row r="194" spans="1:29" s="24" customFormat="1" x14ac:dyDescent="0.25">
      <c r="A194" s="154">
        <v>212</v>
      </c>
      <c r="B194" s="154" t="s">
        <v>1118</v>
      </c>
      <c r="C194" s="171">
        <f>C195</f>
        <v>0</v>
      </c>
      <c r="D194" s="171">
        <f t="shared" ref="D194:E197" si="194">D195</f>
        <v>3804798731</v>
      </c>
      <c r="E194" s="171">
        <f t="shared" si="194"/>
        <v>0</v>
      </c>
      <c r="F194" s="171">
        <f t="shared" si="151"/>
        <v>3804798731</v>
      </c>
      <c r="G194" s="171">
        <f t="shared" ref="G194:I197" si="195">G195</f>
        <v>686180926</v>
      </c>
      <c r="H194" s="171">
        <f t="shared" si="195"/>
        <v>40000000</v>
      </c>
      <c r="I194" s="171">
        <f t="shared" si="195"/>
        <v>686180926</v>
      </c>
      <c r="J194" s="171">
        <f t="shared" si="153"/>
        <v>3118617805</v>
      </c>
      <c r="K194" s="166">
        <f t="shared" si="158"/>
        <v>0.81965381758323552</v>
      </c>
      <c r="L194" s="121"/>
      <c r="M194" s="154">
        <v>212</v>
      </c>
      <c r="N194" s="154" t="s">
        <v>1118</v>
      </c>
      <c r="O194" s="171">
        <f>O195</f>
        <v>0</v>
      </c>
      <c r="P194" s="171">
        <f t="shared" ref="P194:U197" si="196">P195</f>
        <v>3804798731</v>
      </c>
      <c r="Q194" s="171">
        <f t="shared" si="196"/>
        <v>0</v>
      </c>
      <c r="R194" s="171">
        <f t="shared" si="155"/>
        <v>3804798731</v>
      </c>
      <c r="S194" s="171">
        <f t="shared" si="196"/>
        <v>542507817</v>
      </c>
      <c r="T194" s="171">
        <f t="shared" si="196"/>
        <v>40000000</v>
      </c>
      <c r="U194" s="171">
        <f t="shared" si="196"/>
        <v>686180926</v>
      </c>
      <c r="V194" s="171">
        <f t="shared" si="163"/>
        <v>3118617805</v>
      </c>
      <c r="W194" s="166">
        <f t="shared" si="160"/>
        <v>0.81965381758323552</v>
      </c>
      <c r="X194" s="131"/>
      <c r="Y194" s="131"/>
      <c r="Z194" s="131"/>
      <c r="AA194" s="131"/>
      <c r="AB194" s="131"/>
      <c r="AC194" s="131"/>
    </row>
    <row r="195" spans="1:29" x14ac:dyDescent="0.25">
      <c r="A195" s="154">
        <v>2124</v>
      </c>
      <c r="B195" s="154" t="s">
        <v>1118</v>
      </c>
      <c r="C195" s="158">
        <f>C196</f>
        <v>0</v>
      </c>
      <c r="D195" s="158">
        <f t="shared" si="194"/>
        <v>3804798731</v>
      </c>
      <c r="E195" s="158">
        <f t="shared" si="194"/>
        <v>0</v>
      </c>
      <c r="F195" s="158">
        <f t="shared" si="151"/>
        <v>3804798731</v>
      </c>
      <c r="G195" s="158">
        <f t="shared" si="195"/>
        <v>686180926</v>
      </c>
      <c r="H195" s="158">
        <f t="shared" si="195"/>
        <v>40000000</v>
      </c>
      <c r="I195" s="158">
        <f t="shared" si="195"/>
        <v>686180926</v>
      </c>
      <c r="J195" s="158">
        <f t="shared" si="153"/>
        <v>3118617805</v>
      </c>
      <c r="K195" s="157">
        <f t="shared" si="158"/>
        <v>0.81965381758323552</v>
      </c>
      <c r="M195" s="154">
        <v>2124</v>
      </c>
      <c r="N195" s="154" t="s">
        <v>1118</v>
      </c>
      <c r="O195" s="158">
        <f>O196</f>
        <v>0</v>
      </c>
      <c r="P195" s="158">
        <f t="shared" si="196"/>
        <v>3804798731</v>
      </c>
      <c r="Q195" s="158">
        <f t="shared" si="196"/>
        <v>0</v>
      </c>
      <c r="R195" s="158">
        <f t="shared" si="155"/>
        <v>3804798731</v>
      </c>
      <c r="S195" s="158">
        <f t="shared" si="196"/>
        <v>542507817</v>
      </c>
      <c r="T195" s="158">
        <f t="shared" si="196"/>
        <v>40000000</v>
      </c>
      <c r="U195" s="158">
        <f t="shared" si="196"/>
        <v>686180926</v>
      </c>
      <c r="V195" s="158">
        <f t="shared" si="163"/>
        <v>3118617805</v>
      </c>
      <c r="W195" s="157">
        <f t="shared" si="160"/>
        <v>0.81965381758323552</v>
      </c>
    </row>
    <row r="196" spans="1:29" x14ac:dyDescent="0.25">
      <c r="A196" s="154">
        <v>212401</v>
      </c>
      <c r="B196" s="154" t="s">
        <v>1118</v>
      </c>
      <c r="C196" s="158">
        <f>C197</f>
        <v>0</v>
      </c>
      <c r="D196" s="158">
        <f t="shared" si="194"/>
        <v>3804798731</v>
      </c>
      <c r="E196" s="158">
        <f t="shared" si="194"/>
        <v>0</v>
      </c>
      <c r="F196" s="158">
        <f t="shared" si="151"/>
        <v>3804798731</v>
      </c>
      <c r="G196" s="158">
        <f t="shared" si="195"/>
        <v>686180926</v>
      </c>
      <c r="H196" s="158">
        <f t="shared" si="195"/>
        <v>40000000</v>
      </c>
      <c r="I196" s="158">
        <f t="shared" si="195"/>
        <v>686180926</v>
      </c>
      <c r="J196" s="158">
        <f t="shared" si="153"/>
        <v>3118617805</v>
      </c>
      <c r="K196" s="157">
        <f t="shared" si="158"/>
        <v>0.81965381758323552</v>
      </c>
      <c r="M196" s="154">
        <v>212401</v>
      </c>
      <c r="N196" s="154" t="s">
        <v>1118</v>
      </c>
      <c r="O196" s="158">
        <f>O197</f>
        <v>0</v>
      </c>
      <c r="P196" s="158">
        <f t="shared" si="196"/>
        <v>3804798731</v>
      </c>
      <c r="Q196" s="158">
        <f t="shared" si="196"/>
        <v>0</v>
      </c>
      <c r="R196" s="158">
        <f t="shared" si="155"/>
        <v>3804798731</v>
      </c>
      <c r="S196" s="158">
        <f t="shared" si="196"/>
        <v>542507817</v>
      </c>
      <c r="T196" s="158">
        <f t="shared" si="196"/>
        <v>40000000</v>
      </c>
      <c r="U196" s="158">
        <f t="shared" si="196"/>
        <v>686180926</v>
      </c>
      <c r="V196" s="158">
        <f t="shared" si="163"/>
        <v>3118617805</v>
      </c>
      <c r="W196" s="157">
        <f t="shared" si="160"/>
        <v>0.81965381758323552</v>
      </c>
    </row>
    <row r="197" spans="1:29" x14ac:dyDescent="0.25">
      <c r="A197" s="154">
        <v>2124011</v>
      </c>
      <c r="B197" s="154" t="s">
        <v>1118</v>
      </c>
      <c r="C197" s="158">
        <f>C198</f>
        <v>0</v>
      </c>
      <c r="D197" s="158">
        <f t="shared" si="194"/>
        <v>3804798731</v>
      </c>
      <c r="E197" s="158">
        <f t="shared" si="194"/>
        <v>0</v>
      </c>
      <c r="F197" s="158">
        <f t="shared" si="151"/>
        <v>3804798731</v>
      </c>
      <c r="G197" s="158">
        <f t="shared" si="195"/>
        <v>686180926</v>
      </c>
      <c r="H197" s="158">
        <f t="shared" si="195"/>
        <v>40000000</v>
      </c>
      <c r="I197" s="158">
        <f t="shared" si="195"/>
        <v>686180926</v>
      </c>
      <c r="J197" s="158">
        <f t="shared" si="153"/>
        <v>3118617805</v>
      </c>
      <c r="K197" s="157">
        <f t="shared" si="158"/>
        <v>0.81965381758323552</v>
      </c>
      <c r="M197" s="154">
        <v>2124011</v>
      </c>
      <c r="N197" s="154" t="s">
        <v>1118</v>
      </c>
      <c r="O197" s="158">
        <f>O198</f>
        <v>0</v>
      </c>
      <c r="P197" s="158">
        <f t="shared" si="196"/>
        <v>3804798731</v>
      </c>
      <c r="Q197" s="158">
        <f t="shared" si="196"/>
        <v>0</v>
      </c>
      <c r="R197" s="158">
        <f t="shared" si="155"/>
        <v>3804798731</v>
      </c>
      <c r="S197" s="158">
        <f t="shared" si="196"/>
        <v>542507817</v>
      </c>
      <c r="T197" s="158">
        <f t="shared" si="196"/>
        <v>40000000</v>
      </c>
      <c r="U197" s="158">
        <f t="shared" si="196"/>
        <v>686180926</v>
      </c>
      <c r="V197" s="158">
        <f t="shared" si="163"/>
        <v>3118617805</v>
      </c>
      <c r="W197" s="157">
        <f t="shared" si="160"/>
        <v>0.81965381758323552</v>
      </c>
    </row>
    <row r="198" spans="1:29" x14ac:dyDescent="0.25">
      <c r="A198" s="105">
        <v>212401101</v>
      </c>
      <c r="B198" s="105" t="s">
        <v>1118</v>
      </c>
      <c r="C198" s="147">
        <f t="shared" ref="C198:I198" si="197">SUM(C199:C210)</f>
        <v>0</v>
      </c>
      <c r="D198" s="147">
        <f t="shared" si="197"/>
        <v>3804798731</v>
      </c>
      <c r="E198" s="147">
        <f t="shared" si="197"/>
        <v>0</v>
      </c>
      <c r="F198" s="147">
        <f t="shared" si="197"/>
        <v>3804798731</v>
      </c>
      <c r="G198" s="147">
        <f t="shared" si="197"/>
        <v>686180926</v>
      </c>
      <c r="H198" s="147">
        <f t="shared" si="197"/>
        <v>40000000</v>
      </c>
      <c r="I198" s="147">
        <f t="shared" si="197"/>
        <v>686180926</v>
      </c>
      <c r="J198" s="147">
        <f t="shared" si="153"/>
        <v>3118617805</v>
      </c>
      <c r="K198" s="89">
        <f t="shared" si="158"/>
        <v>0.81965381758323552</v>
      </c>
      <c r="M198" s="105">
        <v>212401101</v>
      </c>
      <c r="N198" s="105" t="s">
        <v>1118</v>
      </c>
      <c r="O198" s="147">
        <f t="shared" ref="O198:V198" si="198">SUM(O199:O210)</f>
        <v>0</v>
      </c>
      <c r="P198" s="147">
        <f t="shared" si="198"/>
        <v>3804798731</v>
      </c>
      <c r="Q198" s="147">
        <f t="shared" si="198"/>
        <v>0</v>
      </c>
      <c r="R198" s="147">
        <f t="shared" si="198"/>
        <v>3804798731</v>
      </c>
      <c r="S198" s="147">
        <f t="shared" si="198"/>
        <v>542507817</v>
      </c>
      <c r="T198" s="147">
        <f t="shared" si="198"/>
        <v>40000000</v>
      </c>
      <c r="U198" s="147">
        <f t="shared" si="198"/>
        <v>686180926</v>
      </c>
      <c r="V198" s="147">
        <f t="shared" si="198"/>
        <v>3118617805</v>
      </c>
      <c r="W198" s="89">
        <f t="shared" si="160"/>
        <v>0.81965381758323552</v>
      </c>
    </row>
    <row r="199" spans="1:29" x14ac:dyDescent="0.25">
      <c r="A199" s="124" t="s">
        <v>1323</v>
      </c>
      <c r="B199" s="186" t="s">
        <v>1324</v>
      </c>
      <c r="C199" s="184"/>
      <c r="D199" s="145"/>
      <c r="E199" s="145"/>
      <c r="F199" s="145">
        <f t="shared" si="151"/>
        <v>0</v>
      </c>
      <c r="G199" s="145"/>
      <c r="H199" s="145"/>
      <c r="I199" s="145"/>
      <c r="J199" s="145">
        <f t="shared" si="153"/>
        <v>0</v>
      </c>
      <c r="K199" s="184"/>
      <c r="M199" s="124" t="s">
        <v>1323</v>
      </c>
      <c r="N199" s="186" t="s">
        <v>1324</v>
      </c>
      <c r="O199" s="184"/>
      <c r="P199" s="145">
        <v>50000000</v>
      </c>
      <c r="Q199" s="145"/>
      <c r="R199" s="145">
        <f>+O199+P199-Q199</f>
        <v>50000000</v>
      </c>
      <c r="S199" s="145"/>
      <c r="T199" s="145"/>
      <c r="U199" s="145"/>
      <c r="V199" s="145">
        <f>+R199-U199</f>
        <v>50000000</v>
      </c>
      <c r="W199" s="184"/>
    </row>
    <row r="200" spans="1:29" x14ac:dyDescent="0.25">
      <c r="A200" s="124" t="s">
        <v>1325</v>
      </c>
      <c r="B200" s="186" t="s">
        <v>1326</v>
      </c>
      <c r="C200" s="184"/>
      <c r="D200" s="145">
        <v>50000000</v>
      </c>
      <c r="E200" s="145"/>
      <c r="F200" s="145">
        <f t="shared" si="151"/>
        <v>50000000</v>
      </c>
      <c r="G200" s="145"/>
      <c r="H200" s="145"/>
      <c r="I200" s="145"/>
      <c r="J200" s="145">
        <f t="shared" si="153"/>
        <v>50000000</v>
      </c>
      <c r="K200" s="184"/>
      <c r="M200" s="124" t="s">
        <v>1325</v>
      </c>
      <c r="N200" s="186" t="s">
        <v>1326</v>
      </c>
      <c r="O200" s="184"/>
      <c r="P200" s="145">
        <v>842591305</v>
      </c>
      <c r="Q200" s="145"/>
      <c r="R200" s="145">
        <f>+O200+P200-Q200</f>
        <v>842591305</v>
      </c>
      <c r="S200" s="145"/>
      <c r="T200" s="145"/>
      <c r="U200" s="145"/>
      <c r="V200" s="145">
        <f>+R200-U200</f>
        <v>842591305</v>
      </c>
      <c r="W200" s="184"/>
    </row>
    <row r="201" spans="1:29" x14ac:dyDescent="0.25">
      <c r="A201" s="124" t="s">
        <v>1327</v>
      </c>
      <c r="B201" s="186" t="s">
        <v>1316</v>
      </c>
      <c r="C201" s="184"/>
      <c r="D201" s="145">
        <v>842591305</v>
      </c>
      <c r="E201" s="145"/>
      <c r="F201" s="145">
        <f t="shared" si="151"/>
        <v>842591305</v>
      </c>
      <c r="G201" s="145"/>
      <c r="H201" s="145"/>
      <c r="I201" s="145"/>
      <c r="J201" s="145">
        <f t="shared" si="153"/>
        <v>842591305</v>
      </c>
      <c r="K201" s="184"/>
      <c r="M201" s="124" t="s">
        <v>1327</v>
      </c>
      <c r="N201" s="186" t="s">
        <v>1316</v>
      </c>
      <c r="O201" s="184"/>
      <c r="P201" s="145">
        <v>494846840</v>
      </c>
      <c r="Q201" s="145"/>
      <c r="R201" s="145">
        <f>+O201+P201-Q201</f>
        <v>494846840</v>
      </c>
      <c r="S201" s="145"/>
      <c r="T201" s="145"/>
      <c r="U201" s="145"/>
      <c r="V201" s="145">
        <f>+R201-U201</f>
        <v>494846840</v>
      </c>
      <c r="W201" s="184"/>
    </row>
    <row r="202" spans="1:29" x14ac:dyDescent="0.25">
      <c r="A202" s="124" t="s">
        <v>1328</v>
      </c>
      <c r="B202" s="119" t="s">
        <v>1317</v>
      </c>
      <c r="C202" s="184"/>
      <c r="D202" s="145">
        <v>494846840</v>
      </c>
      <c r="E202" s="145"/>
      <c r="F202" s="145">
        <f t="shared" ref="F202:F210" si="199">+C202+D202-E202</f>
        <v>494846840</v>
      </c>
      <c r="G202" s="145"/>
      <c r="H202" s="145"/>
      <c r="I202" s="145"/>
      <c r="J202" s="145">
        <f t="shared" ref="J202:J210" si="200">+F202-I202</f>
        <v>494846840</v>
      </c>
      <c r="K202" s="184"/>
      <c r="M202" s="124" t="s">
        <v>1328</v>
      </c>
      <c r="N202" s="119" t="s">
        <v>1317</v>
      </c>
      <c r="O202" s="184"/>
      <c r="P202" s="145">
        <v>542736000</v>
      </c>
      <c r="Q202" s="145"/>
      <c r="R202" s="145">
        <f t="shared" ref="R202:R210" si="201">+O202+P202-Q202</f>
        <v>542736000</v>
      </c>
      <c r="S202" s="145"/>
      <c r="T202" s="145"/>
      <c r="U202" s="145"/>
      <c r="V202" s="145">
        <f t="shared" ref="V202:V210" si="202">+R202-U202</f>
        <v>542736000</v>
      </c>
      <c r="W202" s="184"/>
    </row>
    <row r="203" spans="1:29" x14ac:dyDescent="0.25">
      <c r="A203" s="124" t="s">
        <v>1329</v>
      </c>
      <c r="B203" s="119" t="s">
        <v>1318</v>
      </c>
      <c r="C203" s="184"/>
      <c r="D203" s="145">
        <v>542736000</v>
      </c>
      <c r="E203" s="145"/>
      <c r="F203" s="145">
        <f t="shared" si="199"/>
        <v>542736000</v>
      </c>
      <c r="G203" s="145"/>
      <c r="H203" s="145"/>
      <c r="I203" s="145"/>
      <c r="J203" s="145">
        <f t="shared" si="200"/>
        <v>542736000</v>
      </c>
      <c r="K203" s="184"/>
      <c r="M203" s="124" t="s">
        <v>1329</v>
      </c>
      <c r="N203" s="119" t="s">
        <v>1318</v>
      </c>
      <c r="O203" s="184"/>
      <c r="P203" s="145">
        <v>107753607</v>
      </c>
      <c r="Q203" s="145"/>
      <c r="R203" s="145">
        <f t="shared" si="201"/>
        <v>107753607</v>
      </c>
      <c r="S203" s="145"/>
      <c r="T203" s="145"/>
      <c r="U203" s="145"/>
      <c r="V203" s="145">
        <f t="shared" si="202"/>
        <v>107753607</v>
      </c>
      <c r="W203" s="184"/>
    </row>
    <row r="204" spans="1:29" x14ac:dyDescent="0.25">
      <c r="A204" s="124" t="s">
        <v>1497</v>
      </c>
      <c r="B204" s="119" t="s">
        <v>1498</v>
      </c>
      <c r="C204" s="184"/>
      <c r="D204" s="145"/>
      <c r="E204" s="145"/>
      <c r="F204" s="145">
        <f t="shared" si="199"/>
        <v>0</v>
      </c>
      <c r="G204" s="145">
        <v>19590000</v>
      </c>
      <c r="H204" s="145"/>
      <c r="I204" s="145">
        <v>19590000</v>
      </c>
      <c r="J204" s="145">
        <f t="shared" si="200"/>
        <v>-19590000</v>
      </c>
      <c r="K204" s="184"/>
      <c r="M204" s="124" t="s">
        <v>1497</v>
      </c>
      <c r="N204" s="119" t="s">
        <v>1498</v>
      </c>
      <c r="O204" s="184"/>
      <c r="P204" s="145"/>
      <c r="Q204" s="145"/>
      <c r="R204" s="145">
        <f t="shared" si="201"/>
        <v>0</v>
      </c>
      <c r="S204" s="145">
        <v>19590000</v>
      </c>
      <c r="T204" s="145"/>
      <c r="U204" s="145">
        <v>19590000</v>
      </c>
      <c r="V204" s="145">
        <f t="shared" si="202"/>
        <v>-19590000</v>
      </c>
      <c r="W204" s="184"/>
    </row>
    <row r="205" spans="1:29" x14ac:dyDescent="0.25">
      <c r="A205" s="124" t="s">
        <v>1499</v>
      </c>
      <c r="B205" s="119" t="s">
        <v>1500</v>
      </c>
      <c r="C205" s="184"/>
      <c r="D205" s="145"/>
      <c r="E205" s="145"/>
      <c r="F205" s="145">
        <f t="shared" si="199"/>
        <v>0</v>
      </c>
      <c r="G205" s="145">
        <v>73838989</v>
      </c>
      <c r="H205" s="145"/>
      <c r="I205" s="145">
        <v>73838989</v>
      </c>
      <c r="J205" s="145">
        <f t="shared" si="200"/>
        <v>-73838989</v>
      </c>
      <c r="K205" s="184"/>
      <c r="M205" s="124" t="s">
        <v>1499</v>
      </c>
      <c r="N205" s="119" t="s">
        <v>1500</v>
      </c>
      <c r="O205" s="184"/>
      <c r="P205" s="145"/>
      <c r="Q205" s="145"/>
      <c r="R205" s="145">
        <f t="shared" si="201"/>
        <v>0</v>
      </c>
      <c r="S205" s="145">
        <v>73838989</v>
      </c>
      <c r="T205" s="145"/>
      <c r="U205" s="145">
        <v>73838989</v>
      </c>
      <c r="V205" s="145">
        <f t="shared" si="202"/>
        <v>-73838989</v>
      </c>
      <c r="W205" s="184"/>
    </row>
    <row r="206" spans="1:29" x14ac:dyDescent="0.25">
      <c r="A206" s="124" t="s">
        <v>1501</v>
      </c>
      <c r="B206" s="119" t="s">
        <v>1331</v>
      </c>
      <c r="C206" s="184"/>
      <c r="D206" s="145">
        <v>107753607</v>
      </c>
      <c r="E206" s="145"/>
      <c r="F206" s="145">
        <f t="shared" si="199"/>
        <v>107753607</v>
      </c>
      <c r="G206" s="145"/>
      <c r="H206" s="145"/>
      <c r="I206" s="145"/>
      <c r="J206" s="145">
        <f t="shared" si="200"/>
        <v>107753607</v>
      </c>
      <c r="K206" s="184"/>
      <c r="M206" s="124" t="s">
        <v>1501</v>
      </c>
      <c r="N206" s="119" t="s">
        <v>1492</v>
      </c>
      <c r="O206" s="184"/>
      <c r="P206" s="145">
        <v>711380979</v>
      </c>
      <c r="Q206" s="145"/>
      <c r="R206" s="145">
        <f t="shared" si="201"/>
        <v>711380979</v>
      </c>
      <c r="S206" s="145"/>
      <c r="T206" s="145"/>
      <c r="U206" s="145"/>
      <c r="V206" s="145">
        <f t="shared" si="202"/>
        <v>711380979</v>
      </c>
      <c r="W206" s="184"/>
    </row>
    <row r="207" spans="1:29" x14ac:dyDescent="0.25">
      <c r="A207" s="124" t="s">
        <v>1502</v>
      </c>
      <c r="B207" s="119" t="s">
        <v>1492</v>
      </c>
      <c r="C207" s="184"/>
      <c r="D207" s="145">
        <v>711380979</v>
      </c>
      <c r="E207" s="145"/>
      <c r="F207" s="145">
        <f t="shared" si="199"/>
        <v>711380979</v>
      </c>
      <c r="G207" s="145"/>
      <c r="H207" s="145"/>
      <c r="I207" s="145"/>
      <c r="J207" s="145">
        <f t="shared" si="200"/>
        <v>711380979</v>
      </c>
      <c r="K207" s="184"/>
      <c r="M207" s="124" t="s">
        <v>1502</v>
      </c>
      <c r="N207" s="119" t="s">
        <v>1504</v>
      </c>
      <c r="O207" s="184"/>
      <c r="P207" s="145">
        <v>975490000</v>
      </c>
      <c r="Q207" s="145"/>
      <c r="R207" s="145">
        <f t="shared" si="201"/>
        <v>975490000</v>
      </c>
      <c r="S207" s="145"/>
      <c r="T207" s="145"/>
      <c r="U207" s="145"/>
      <c r="V207" s="145">
        <f t="shared" si="202"/>
        <v>975490000</v>
      </c>
      <c r="W207" s="184"/>
    </row>
    <row r="208" spans="1:29" x14ac:dyDescent="0.25">
      <c r="A208" s="124" t="s">
        <v>1503</v>
      </c>
      <c r="B208" s="119" t="s">
        <v>1504</v>
      </c>
      <c r="C208" s="184"/>
      <c r="D208" s="145">
        <v>975490000</v>
      </c>
      <c r="E208" s="145"/>
      <c r="F208" s="145">
        <f t="shared" si="199"/>
        <v>975490000</v>
      </c>
      <c r="G208" s="145">
        <v>40000000</v>
      </c>
      <c r="H208" s="145">
        <v>40000000</v>
      </c>
      <c r="I208" s="145">
        <f>H208</f>
        <v>40000000</v>
      </c>
      <c r="J208" s="145">
        <f t="shared" si="200"/>
        <v>935490000</v>
      </c>
      <c r="K208" s="184"/>
      <c r="M208" s="124" t="s">
        <v>1503</v>
      </c>
      <c r="N208" s="119" t="s">
        <v>1493</v>
      </c>
      <c r="O208" s="184"/>
      <c r="P208" s="145">
        <v>80000000</v>
      </c>
      <c r="Q208" s="145"/>
      <c r="R208" s="145">
        <f t="shared" si="201"/>
        <v>80000000</v>
      </c>
      <c r="S208" s="145"/>
      <c r="T208" s="145">
        <v>40000000</v>
      </c>
      <c r="U208" s="145">
        <f>T208</f>
        <v>40000000</v>
      </c>
      <c r="V208" s="145">
        <f t="shared" si="202"/>
        <v>40000000</v>
      </c>
      <c r="W208" s="184"/>
    </row>
    <row r="209" spans="1:23" x14ac:dyDescent="0.25">
      <c r="A209" s="124" t="s">
        <v>1330</v>
      </c>
      <c r="B209" s="119" t="s">
        <v>1331</v>
      </c>
      <c r="C209" s="184"/>
      <c r="D209" s="145">
        <v>80000000</v>
      </c>
      <c r="E209" s="145"/>
      <c r="F209" s="145">
        <f t="shared" si="199"/>
        <v>80000000</v>
      </c>
      <c r="G209" s="145">
        <v>103673109</v>
      </c>
      <c r="H209" s="145"/>
      <c r="I209" s="145">
        <v>103673109</v>
      </c>
      <c r="J209" s="145">
        <f t="shared" si="200"/>
        <v>-23673109</v>
      </c>
      <c r="K209" s="184"/>
      <c r="M209" s="124" t="s">
        <v>1330</v>
      </c>
      <c r="N209" s="119" t="s">
        <v>1331</v>
      </c>
      <c r="O209" s="184"/>
      <c r="P209" s="145"/>
      <c r="Q209" s="145"/>
      <c r="R209" s="145">
        <f t="shared" si="201"/>
        <v>0</v>
      </c>
      <c r="S209" s="145"/>
      <c r="T209" s="145"/>
      <c r="U209" s="145">
        <v>103673109</v>
      </c>
      <c r="V209" s="145">
        <f t="shared" si="202"/>
        <v>-103673109</v>
      </c>
      <c r="W209" s="184"/>
    </row>
    <row r="210" spans="1:23" x14ac:dyDescent="0.25">
      <c r="A210" s="124" t="s">
        <v>1505</v>
      </c>
      <c r="B210" s="119" t="s">
        <v>1506</v>
      </c>
      <c r="C210" s="184"/>
      <c r="D210" s="145"/>
      <c r="E210" s="145"/>
      <c r="F210" s="145">
        <f t="shared" si="199"/>
        <v>0</v>
      </c>
      <c r="G210" s="145">
        <v>449078828</v>
      </c>
      <c r="H210" s="145"/>
      <c r="I210" s="145">
        <v>449078828</v>
      </c>
      <c r="J210" s="145">
        <f t="shared" si="200"/>
        <v>-449078828</v>
      </c>
      <c r="K210" s="184"/>
      <c r="M210" s="124" t="s">
        <v>1505</v>
      </c>
      <c r="N210" s="119" t="s">
        <v>1506</v>
      </c>
      <c r="O210" s="184"/>
      <c r="P210" s="145"/>
      <c r="Q210" s="145"/>
      <c r="R210" s="145">
        <f t="shared" si="201"/>
        <v>0</v>
      </c>
      <c r="S210" s="145">
        <v>449078828</v>
      </c>
      <c r="T210" s="145"/>
      <c r="U210" s="145">
        <v>449078828</v>
      </c>
      <c r="V210" s="145">
        <f t="shared" si="202"/>
        <v>-449078828</v>
      </c>
      <c r="W210" s="184"/>
    </row>
    <row r="211" spans="1:23" ht="19.5" customHeight="1" thickBot="1" x14ac:dyDescent="0.3"/>
    <row r="212" spans="1:23" s="181" customFormat="1" x14ac:dyDescent="0.2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74"/>
      <c r="M212" s="75"/>
      <c r="N212" s="76"/>
      <c r="O212" s="76"/>
      <c r="P212" s="76"/>
      <c r="Q212" s="76"/>
      <c r="R212" s="76"/>
      <c r="S212" s="76"/>
      <c r="T212" s="76"/>
      <c r="U212" s="76"/>
      <c r="V212" s="77"/>
      <c r="W212" s="78"/>
    </row>
    <row r="215" spans="1:23" x14ac:dyDescent="0.25">
      <c r="C215" s="227"/>
      <c r="D215" s="227"/>
      <c r="E215" s="227"/>
      <c r="F215" s="227"/>
      <c r="G215" s="227"/>
      <c r="H215" s="227"/>
      <c r="I215" s="227"/>
      <c r="J215" s="227"/>
      <c r="K215" s="227"/>
    </row>
    <row r="216" spans="1:23" x14ac:dyDescent="0.25">
      <c r="C216" s="271">
        <f>+C217-C219</f>
        <v>0</v>
      </c>
      <c r="D216" s="271">
        <f t="shared" ref="D216:J216" si="203">+D217-D219</f>
        <v>0</v>
      </c>
      <c r="E216" s="271">
        <f t="shared" si="203"/>
        <v>0</v>
      </c>
      <c r="F216" s="271">
        <f t="shared" si="203"/>
        <v>0</v>
      </c>
      <c r="G216" s="271">
        <f t="shared" si="203"/>
        <v>0</v>
      </c>
      <c r="H216" s="271">
        <f t="shared" si="203"/>
        <v>0</v>
      </c>
      <c r="I216" s="271">
        <f t="shared" si="203"/>
        <v>0</v>
      </c>
      <c r="J216" s="271">
        <f t="shared" si="203"/>
        <v>0</v>
      </c>
      <c r="K216" s="272"/>
    </row>
    <row r="217" spans="1:23" ht="19.5" thickBot="1" x14ac:dyDescent="0.3">
      <c r="A217" s="395" t="s">
        <v>1675</v>
      </c>
      <c r="B217" s="395"/>
      <c r="C217" s="273">
        <f t="shared" ref="C217:J217" si="204">+C8</f>
        <v>185591302312.50119</v>
      </c>
      <c r="D217" s="273">
        <f t="shared" si="204"/>
        <v>25653253678.549999</v>
      </c>
      <c r="E217" s="273">
        <f t="shared" si="204"/>
        <v>0</v>
      </c>
      <c r="F217" s="273">
        <f t="shared" si="204"/>
        <v>211244555991.05118</v>
      </c>
      <c r="G217" s="273">
        <f t="shared" si="204"/>
        <v>59962234022.150002</v>
      </c>
      <c r="H217" s="273">
        <f t="shared" si="204"/>
        <v>11571019324.799999</v>
      </c>
      <c r="I217" s="273">
        <f t="shared" si="204"/>
        <v>59962234022.150002</v>
      </c>
      <c r="J217" s="273">
        <f t="shared" si="204"/>
        <v>151282321968.90118</v>
      </c>
      <c r="K217" s="274"/>
    </row>
    <row r="218" spans="1:23" ht="30" x14ac:dyDescent="0.25">
      <c r="A218" s="150" t="s">
        <v>0</v>
      </c>
      <c r="B218" s="151" t="s">
        <v>1</v>
      </c>
      <c r="C218" s="151" t="s">
        <v>766</v>
      </c>
      <c r="D218" s="151" t="s">
        <v>6</v>
      </c>
      <c r="E218" s="151" t="s">
        <v>5</v>
      </c>
      <c r="F218" s="151" t="s">
        <v>767</v>
      </c>
      <c r="G218" s="151" t="s">
        <v>854</v>
      </c>
      <c r="H218" s="151" t="s">
        <v>855</v>
      </c>
      <c r="I218" s="151" t="s">
        <v>856</v>
      </c>
      <c r="J218" s="152" t="s">
        <v>857</v>
      </c>
      <c r="K218" s="153" t="s">
        <v>858</v>
      </c>
    </row>
    <row r="219" spans="1:23" x14ac:dyDescent="0.25">
      <c r="A219" s="82">
        <v>0</v>
      </c>
      <c r="B219" s="83" t="s">
        <v>859</v>
      </c>
      <c r="C219" s="84">
        <f>+C220+C237</f>
        <v>185591302312.50119</v>
      </c>
      <c r="D219" s="84">
        <f t="shared" ref="D219:J219" si="205">+D220+D237</f>
        <v>25653253678.549999</v>
      </c>
      <c r="E219" s="84">
        <f t="shared" si="205"/>
        <v>0</v>
      </c>
      <c r="F219" s="84">
        <f t="shared" si="205"/>
        <v>211244555991.05118</v>
      </c>
      <c r="G219" s="84">
        <f t="shared" si="205"/>
        <v>59962234022.150002</v>
      </c>
      <c r="H219" s="84">
        <f t="shared" si="205"/>
        <v>11571019324.799999</v>
      </c>
      <c r="I219" s="84">
        <f t="shared" si="205"/>
        <v>59962234022.150002</v>
      </c>
      <c r="J219" s="84">
        <f t="shared" si="205"/>
        <v>151282321968.90118</v>
      </c>
      <c r="K219" s="190">
        <f>+K32</f>
        <v>0.69948739381979497</v>
      </c>
    </row>
    <row r="220" spans="1:23" x14ac:dyDescent="0.25">
      <c r="A220" s="82">
        <v>1</v>
      </c>
      <c r="B220" s="83" t="s">
        <v>860</v>
      </c>
      <c r="C220" s="84">
        <f>+C9</f>
        <v>185088842772.21118</v>
      </c>
      <c r="D220" s="84">
        <f>+D33</f>
        <v>0</v>
      </c>
      <c r="E220" s="84">
        <f>+E33</f>
        <v>0</v>
      </c>
      <c r="F220" s="84">
        <f t="shared" ref="F220:F242" si="206">+C220+D220-E220</f>
        <v>185088842772.21118</v>
      </c>
      <c r="G220" s="84">
        <f t="shared" ref="G220:I221" si="207">+G9</f>
        <v>58256187912.959999</v>
      </c>
      <c r="H220" s="84">
        <f t="shared" si="207"/>
        <v>11387134901</v>
      </c>
      <c r="I220" s="84">
        <f t="shared" si="207"/>
        <v>58256187912.959999</v>
      </c>
      <c r="J220" s="84">
        <f t="shared" ref="J220:J242" si="208">+F220-I220</f>
        <v>126832654859.25119</v>
      </c>
      <c r="K220" s="190">
        <f>+K33</f>
        <v>0.76690418999250209</v>
      </c>
    </row>
    <row r="221" spans="1:23" x14ac:dyDescent="0.25">
      <c r="A221" s="83" t="s">
        <v>861</v>
      </c>
      <c r="B221" s="83" t="s">
        <v>862</v>
      </c>
      <c r="C221" s="84">
        <f>+C10</f>
        <v>185088842772.21118</v>
      </c>
      <c r="D221" s="84">
        <f>+D34</f>
        <v>0</v>
      </c>
      <c r="E221" s="84">
        <f>+E34</f>
        <v>0</v>
      </c>
      <c r="F221" s="84">
        <f t="shared" si="206"/>
        <v>185088842772.21118</v>
      </c>
      <c r="G221" s="84">
        <f t="shared" si="207"/>
        <v>58256187912.959999</v>
      </c>
      <c r="H221" s="84">
        <f t="shared" si="207"/>
        <v>11387134901</v>
      </c>
      <c r="I221" s="84">
        <f t="shared" si="207"/>
        <v>58256187912.959999</v>
      </c>
      <c r="J221" s="84">
        <f t="shared" si="208"/>
        <v>126832654859.25119</v>
      </c>
      <c r="K221" s="85">
        <f>+K34</f>
        <v>0.99337002530719065</v>
      </c>
    </row>
    <row r="222" spans="1:23" x14ac:dyDescent="0.25">
      <c r="A222" s="191" t="s">
        <v>866</v>
      </c>
      <c r="B222" s="191" t="s">
        <v>867</v>
      </c>
      <c r="C222" s="192">
        <f>+C15</f>
        <v>3167569037.6199999</v>
      </c>
      <c r="D222" s="192">
        <f>+D37</f>
        <v>0</v>
      </c>
      <c r="E222" s="192">
        <f>+E37</f>
        <v>0</v>
      </c>
      <c r="F222" s="192">
        <f t="shared" si="206"/>
        <v>3167569037.6199999</v>
      </c>
      <c r="G222" s="192">
        <f>+G15</f>
        <v>29466635.960000001</v>
      </c>
      <c r="H222" s="192">
        <f>+H15</f>
        <v>0</v>
      </c>
      <c r="I222" s="192">
        <f>+I15</f>
        <v>29466635.960000001</v>
      </c>
      <c r="J222" s="192">
        <f t="shared" si="208"/>
        <v>3138102401.6599998</v>
      </c>
      <c r="K222" s="101" t="e">
        <f>+K37</f>
        <v>#DIV/0!</v>
      </c>
    </row>
    <row r="223" spans="1:23" x14ac:dyDescent="0.25">
      <c r="A223" s="79" t="s">
        <v>877</v>
      </c>
      <c r="B223" s="79" t="s">
        <v>565</v>
      </c>
      <c r="C223" s="106">
        <f>+C224</f>
        <v>64337449688.639999</v>
      </c>
      <c r="D223" s="106">
        <f>+D44</f>
        <v>0</v>
      </c>
      <c r="E223" s="106">
        <f>+E44</f>
        <v>0</v>
      </c>
      <c r="F223" s="106">
        <f t="shared" si="206"/>
        <v>64337449688.639999</v>
      </c>
      <c r="G223" s="106">
        <f t="shared" ref="G223:I224" si="209">+G224</f>
        <v>19581782067</v>
      </c>
      <c r="H223" s="106">
        <f t="shared" si="209"/>
        <v>4193154107</v>
      </c>
      <c r="I223" s="106">
        <f t="shared" si="209"/>
        <v>19581782067</v>
      </c>
      <c r="J223" s="106">
        <f t="shared" si="208"/>
        <v>44755667621.639999</v>
      </c>
      <c r="K223" s="80" t="e">
        <f>+K44</f>
        <v>#DIV/0!</v>
      </c>
    </row>
    <row r="224" spans="1:23" x14ac:dyDescent="0.25">
      <c r="A224" s="79" t="s">
        <v>878</v>
      </c>
      <c r="B224" s="79" t="s">
        <v>879</v>
      </c>
      <c r="C224" s="106">
        <f>+C225</f>
        <v>64337449688.639999</v>
      </c>
      <c r="D224" s="106">
        <f>+D45</f>
        <v>0</v>
      </c>
      <c r="E224" s="106">
        <f>+E45</f>
        <v>0</v>
      </c>
      <c r="F224" s="106">
        <f t="shared" si="206"/>
        <v>64337449688.639999</v>
      </c>
      <c r="G224" s="106">
        <f t="shared" si="209"/>
        <v>19581782067</v>
      </c>
      <c r="H224" s="106">
        <f t="shared" si="209"/>
        <v>4193154107</v>
      </c>
      <c r="I224" s="106">
        <f t="shared" si="209"/>
        <v>19581782067</v>
      </c>
      <c r="J224" s="106">
        <f t="shared" si="208"/>
        <v>44755667621.639999</v>
      </c>
      <c r="K224" s="80" t="e">
        <f>+K45</f>
        <v>#DIV/0!</v>
      </c>
    </row>
    <row r="225" spans="1:11" x14ac:dyDescent="0.25">
      <c r="A225" s="79" t="s">
        <v>886</v>
      </c>
      <c r="B225" s="79" t="s">
        <v>887</v>
      </c>
      <c r="C225" s="106">
        <f>+C226+C227</f>
        <v>64337449688.639999</v>
      </c>
      <c r="D225" s="106">
        <f>+D52</f>
        <v>0</v>
      </c>
      <c r="E225" s="106">
        <f>+E52</f>
        <v>0</v>
      </c>
      <c r="F225" s="106">
        <f t="shared" si="206"/>
        <v>64337449688.639999</v>
      </c>
      <c r="G225" s="106">
        <f t="shared" ref="G225:I225" si="210">+G226+G227</f>
        <v>19581782067</v>
      </c>
      <c r="H225" s="106">
        <f t="shared" si="210"/>
        <v>4193154107</v>
      </c>
      <c r="I225" s="106">
        <f t="shared" si="210"/>
        <v>19581782067</v>
      </c>
      <c r="J225" s="106">
        <f t="shared" si="208"/>
        <v>44755667621.639999</v>
      </c>
      <c r="K225" s="80" t="e">
        <f>+K52</f>
        <v>#DIV/0!</v>
      </c>
    </row>
    <row r="226" spans="1:11" x14ac:dyDescent="0.25">
      <c r="A226" s="191" t="s">
        <v>888</v>
      </c>
      <c r="B226" s="191" t="s">
        <v>889</v>
      </c>
      <c r="C226" s="192">
        <f>+C27</f>
        <v>54553014382</v>
      </c>
      <c r="D226" s="192">
        <f>+D53</f>
        <v>0</v>
      </c>
      <c r="E226" s="192">
        <f>+E53</f>
        <v>0</v>
      </c>
      <c r="F226" s="192">
        <f t="shared" si="206"/>
        <v>54553014382</v>
      </c>
      <c r="G226" s="192">
        <f>+G27</f>
        <v>16641435913</v>
      </c>
      <c r="H226" s="192">
        <f>+H27</f>
        <v>3199889505</v>
      </c>
      <c r="I226" s="192">
        <f>+I27</f>
        <v>16641435913</v>
      </c>
      <c r="J226" s="192">
        <f t="shared" si="208"/>
        <v>37911578469</v>
      </c>
      <c r="K226" s="101" t="e">
        <f>+K53</f>
        <v>#DIV/0!</v>
      </c>
    </row>
    <row r="227" spans="1:11" ht="30" x14ac:dyDescent="0.25">
      <c r="A227" s="191" t="s">
        <v>898</v>
      </c>
      <c r="B227" s="193" t="s">
        <v>899</v>
      </c>
      <c r="C227" s="192">
        <f>+C32</f>
        <v>9784435306.6399994</v>
      </c>
      <c r="D227" s="192">
        <f>+D58</f>
        <v>0</v>
      </c>
      <c r="E227" s="192">
        <f>+E58</f>
        <v>0</v>
      </c>
      <c r="F227" s="192">
        <f t="shared" si="206"/>
        <v>9784435306.6399994</v>
      </c>
      <c r="G227" s="192">
        <f>+G32</f>
        <v>2940346154</v>
      </c>
      <c r="H227" s="192">
        <f>+H32</f>
        <v>993264602</v>
      </c>
      <c r="I227" s="192">
        <f>+I32</f>
        <v>2940346154</v>
      </c>
      <c r="J227" s="192">
        <f t="shared" si="208"/>
        <v>6844089152.6399994</v>
      </c>
      <c r="K227" s="101" t="e">
        <f>+K58</f>
        <v>#DIV/0!</v>
      </c>
    </row>
    <row r="228" spans="1:11" x14ac:dyDescent="0.25">
      <c r="A228" s="79" t="s">
        <v>908</v>
      </c>
      <c r="B228" s="79" t="s">
        <v>909</v>
      </c>
      <c r="C228" s="106">
        <f>+C42</f>
        <v>7937455677.8999996</v>
      </c>
      <c r="D228" s="106">
        <f>+D68</f>
        <v>0</v>
      </c>
      <c r="E228" s="106">
        <f>+E68</f>
        <v>0</v>
      </c>
      <c r="F228" s="106">
        <f t="shared" si="206"/>
        <v>7937455677.8999996</v>
      </c>
      <c r="G228" s="106">
        <f>+G42</f>
        <v>3268470235</v>
      </c>
      <c r="H228" s="106">
        <f>+H42</f>
        <v>725184943</v>
      </c>
      <c r="I228" s="106">
        <f>+I42</f>
        <v>3268470235</v>
      </c>
      <c r="J228" s="106">
        <f t="shared" si="208"/>
        <v>4668985442.8999996</v>
      </c>
      <c r="K228" s="80">
        <f>+K68</f>
        <v>0.66458543963518912</v>
      </c>
    </row>
    <row r="229" spans="1:11" x14ac:dyDescent="0.25">
      <c r="A229" s="79" t="s">
        <v>1031</v>
      </c>
      <c r="B229" s="79" t="s">
        <v>548</v>
      </c>
      <c r="C229" s="106">
        <f>+C127</f>
        <v>109646368368.05118</v>
      </c>
      <c r="D229" s="106">
        <f>+D116</f>
        <v>0</v>
      </c>
      <c r="E229" s="106">
        <f>+E116</f>
        <v>0</v>
      </c>
      <c r="F229" s="106">
        <f t="shared" si="206"/>
        <v>109646368368.05118</v>
      </c>
      <c r="G229" s="106">
        <f>+G127</f>
        <v>35376468975</v>
      </c>
      <c r="H229" s="106">
        <f>+H127</f>
        <v>6468795851</v>
      </c>
      <c r="I229" s="106">
        <f>+I127</f>
        <v>35376468975</v>
      </c>
      <c r="J229" s="106">
        <f t="shared" si="208"/>
        <v>74269899393.051178</v>
      </c>
      <c r="K229" s="80" t="e">
        <f>+K116</f>
        <v>#DIV/0!</v>
      </c>
    </row>
    <row r="230" spans="1:11" x14ac:dyDescent="0.25">
      <c r="A230" s="79" t="s">
        <v>1049</v>
      </c>
      <c r="B230" s="79" t="s">
        <v>1050</v>
      </c>
      <c r="C230" s="106">
        <f>SUM(C231:C236)</f>
        <v>107638466385.15118</v>
      </c>
      <c r="D230" s="106">
        <f>+D120</f>
        <v>0</v>
      </c>
      <c r="E230" s="106">
        <f>+E120</f>
        <v>0</v>
      </c>
      <c r="F230" s="106">
        <f t="shared" si="206"/>
        <v>107638466385.15118</v>
      </c>
      <c r="G230" s="106">
        <f t="shared" ref="G230:I230" si="211">SUM(G231:G236)</f>
        <v>34375721017</v>
      </c>
      <c r="H230" s="106">
        <f t="shared" si="211"/>
        <v>5798191891</v>
      </c>
      <c r="I230" s="106">
        <f t="shared" si="211"/>
        <v>34375721017</v>
      </c>
      <c r="J230" s="106">
        <f t="shared" si="208"/>
        <v>73262745368.151184</v>
      </c>
      <c r="K230" s="80" t="e">
        <f>+K120</f>
        <v>#DIV/0!</v>
      </c>
    </row>
    <row r="231" spans="1:11" x14ac:dyDescent="0.25">
      <c r="A231" s="191">
        <v>10260501101</v>
      </c>
      <c r="B231" s="191" t="s">
        <v>1051</v>
      </c>
      <c r="C231" s="192">
        <f t="shared" ref="C231:C236" si="212">+C142</f>
        <v>92986674575.831177</v>
      </c>
      <c r="D231" s="192">
        <f t="shared" ref="D231:E231" si="213">+D232+D233</f>
        <v>0</v>
      </c>
      <c r="E231" s="192">
        <f t="shared" si="213"/>
        <v>0</v>
      </c>
      <c r="F231" s="192">
        <f t="shared" si="206"/>
        <v>92986674575.831177</v>
      </c>
      <c r="G231" s="192">
        <f t="shared" ref="G231:I236" si="214">+G142</f>
        <v>28990959454</v>
      </c>
      <c r="H231" s="192">
        <f t="shared" si="214"/>
        <v>5798191891</v>
      </c>
      <c r="I231" s="192">
        <f t="shared" si="214"/>
        <v>28990959454</v>
      </c>
      <c r="J231" s="192">
        <f t="shared" si="208"/>
        <v>63995715121.831177</v>
      </c>
      <c r="K231" s="101">
        <f>+K123</f>
        <v>-17.573248664062501</v>
      </c>
    </row>
    <row r="232" spans="1:11" x14ac:dyDescent="0.25">
      <c r="A232" s="194">
        <v>10260501102</v>
      </c>
      <c r="B232" s="191" t="s">
        <v>1052</v>
      </c>
      <c r="C232" s="192">
        <f t="shared" si="212"/>
        <v>2500000000</v>
      </c>
      <c r="D232" s="192"/>
      <c r="E232" s="192"/>
      <c r="F232" s="192">
        <f t="shared" si="206"/>
        <v>2500000000</v>
      </c>
      <c r="G232" s="192">
        <f t="shared" si="214"/>
        <v>2544878024</v>
      </c>
      <c r="H232" s="192">
        <f t="shared" si="214"/>
        <v>0</v>
      </c>
      <c r="I232" s="192">
        <f t="shared" si="214"/>
        <v>2544878024</v>
      </c>
      <c r="J232" s="192">
        <f t="shared" si="208"/>
        <v>-44878024</v>
      </c>
      <c r="K232" s="101">
        <f>+K124</f>
        <v>1</v>
      </c>
    </row>
    <row r="233" spans="1:11" x14ac:dyDescent="0.25">
      <c r="A233" s="194">
        <v>10260501103</v>
      </c>
      <c r="B233" s="191" t="s">
        <v>1053</v>
      </c>
      <c r="C233" s="195">
        <f t="shared" si="212"/>
        <v>2985366989.2200003</v>
      </c>
      <c r="D233" s="192"/>
      <c r="E233" s="192"/>
      <c r="F233" s="195">
        <f t="shared" si="206"/>
        <v>2985366989.2200003</v>
      </c>
      <c r="G233" s="195">
        <f t="shared" si="214"/>
        <v>2839883539</v>
      </c>
      <c r="H233" s="195">
        <f t="shared" si="214"/>
        <v>0</v>
      </c>
      <c r="I233" s="195">
        <f t="shared" si="214"/>
        <v>2839883539</v>
      </c>
      <c r="J233" s="192">
        <f t="shared" si="208"/>
        <v>145483450.22000027</v>
      </c>
      <c r="K233" s="101">
        <f>+K125</f>
        <v>1</v>
      </c>
    </row>
    <row r="234" spans="1:11" x14ac:dyDescent="0.25">
      <c r="A234" s="194">
        <v>10260501104</v>
      </c>
      <c r="B234" s="191" t="s">
        <v>1054</v>
      </c>
      <c r="C234" s="195">
        <f t="shared" si="212"/>
        <v>2009918349.1600001</v>
      </c>
      <c r="D234" s="192"/>
      <c r="E234" s="192"/>
      <c r="F234" s="195">
        <f t="shared" si="206"/>
        <v>2009918349.1600001</v>
      </c>
      <c r="G234" s="195">
        <f t="shared" si="214"/>
        <v>0</v>
      </c>
      <c r="H234" s="195">
        <f t="shared" si="214"/>
        <v>0</v>
      </c>
      <c r="I234" s="195">
        <f t="shared" si="214"/>
        <v>0</v>
      </c>
      <c r="J234" s="192">
        <f t="shared" si="208"/>
        <v>2009918349.1600001</v>
      </c>
      <c r="K234" s="101"/>
    </row>
    <row r="235" spans="1:11" x14ac:dyDescent="0.25">
      <c r="A235" s="194">
        <v>10260501105</v>
      </c>
      <c r="B235" s="191" t="s">
        <v>1055</v>
      </c>
      <c r="C235" s="195">
        <f t="shared" si="212"/>
        <v>0</v>
      </c>
      <c r="D235" s="192"/>
      <c r="E235" s="192"/>
      <c r="F235" s="195">
        <f t="shared" si="206"/>
        <v>0</v>
      </c>
      <c r="G235" s="195">
        <f t="shared" si="214"/>
        <v>0</v>
      </c>
      <c r="H235" s="195">
        <f t="shared" si="214"/>
        <v>0</v>
      </c>
      <c r="I235" s="195">
        <f t="shared" si="214"/>
        <v>0</v>
      </c>
      <c r="J235" s="192">
        <f t="shared" si="208"/>
        <v>0</v>
      </c>
      <c r="K235" s="101"/>
    </row>
    <row r="236" spans="1:11" x14ac:dyDescent="0.25">
      <c r="A236" s="194">
        <v>10260501106</v>
      </c>
      <c r="B236" s="191" t="s">
        <v>1056</v>
      </c>
      <c r="C236" s="195">
        <f t="shared" si="212"/>
        <v>7156506470.9400005</v>
      </c>
      <c r="D236" s="192"/>
      <c r="E236" s="192"/>
      <c r="F236" s="195">
        <f t="shared" si="206"/>
        <v>7156506470.9400005</v>
      </c>
      <c r="G236" s="195">
        <f t="shared" si="214"/>
        <v>0</v>
      </c>
      <c r="H236" s="195">
        <f t="shared" si="214"/>
        <v>0</v>
      </c>
      <c r="I236" s="195">
        <f t="shared" si="214"/>
        <v>0</v>
      </c>
      <c r="J236" s="192">
        <f t="shared" si="208"/>
        <v>7156506470.9400005</v>
      </c>
      <c r="K236" s="101"/>
    </row>
    <row r="237" spans="1:11" x14ac:dyDescent="0.25">
      <c r="A237" s="82" t="s">
        <v>1057</v>
      </c>
      <c r="B237" s="83" t="s">
        <v>1060</v>
      </c>
      <c r="C237" s="84">
        <f>+C238+C239+C241+C242</f>
        <v>502459540.29000002</v>
      </c>
      <c r="D237" s="84">
        <f t="shared" ref="D237:E237" si="215">+D238+D239+D241+D242</f>
        <v>25653253678.549999</v>
      </c>
      <c r="E237" s="84">
        <f t="shared" si="215"/>
        <v>0</v>
      </c>
      <c r="F237" s="84">
        <f t="shared" si="206"/>
        <v>26155713218.84</v>
      </c>
      <c r="G237" s="84">
        <f t="shared" ref="G237" si="216">+G238+G239+G241+G242</f>
        <v>1706046109.1900001</v>
      </c>
      <c r="H237" s="84">
        <f t="shared" ref="H237" si="217">+H238+H239+H241+H242</f>
        <v>183884423.80000001</v>
      </c>
      <c r="I237" s="84">
        <f t="shared" ref="I237" si="218">+I238+I239+I241+I242</f>
        <v>1706046109.1900001</v>
      </c>
      <c r="J237" s="84">
        <f t="shared" si="208"/>
        <v>24449667109.650002</v>
      </c>
      <c r="K237" s="85" t="e">
        <f>+K129</f>
        <v>#DIV/0!</v>
      </c>
    </row>
    <row r="238" spans="1:11" x14ac:dyDescent="0.25">
      <c r="A238" s="83" t="s">
        <v>1059</v>
      </c>
      <c r="B238" s="83" t="s">
        <v>1062</v>
      </c>
      <c r="C238" s="84">
        <f>+C151</f>
        <v>502459540.29000002</v>
      </c>
      <c r="D238" s="84">
        <f>+D151</f>
        <v>0</v>
      </c>
      <c r="E238" s="84">
        <f>+E151</f>
        <v>0</v>
      </c>
      <c r="F238" s="84">
        <f t="shared" si="206"/>
        <v>502459540.29000002</v>
      </c>
      <c r="G238" s="84">
        <f>+G151</f>
        <v>1019865183.1899999</v>
      </c>
      <c r="H238" s="84">
        <f>+H151</f>
        <v>143884423.80000001</v>
      </c>
      <c r="I238" s="84">
        <f>+I151</f>
        <v>1019865183.1899999</v>
      </c>
      <c r="J238" s="84">
        <f t="shared" si="208"/>
        <v>-517405642.89999992</v>
      </c>
      <c r="K238" s="85" t="e">
        <f>+K130</f>
        <v>#DIV/0!</v>
      </c>
    </row>
    <row r="239" spans="1:11" x14ac:dyDescent="0.25">
      <c r="A239" s="82" t="s">
        <v>1103</v>
      </c>
      <c r="B239" s="83" t="s">
        <v>1105</v>
      </c>
      <c r="C239" s="84">
        <f>+C179</f>
        <v>0</v>
      </c>
      <c r="D239" s="84">
        <f>+D179</f>
        <v>0</v>
      </c>
      <c r="E239" s="84">
        <f>+E179</f>
        <v>0</v>
      </c>
      <c r="F239" s="84">
        <f t="shared" si="206"/>
        <v>0</v>
      </c>
      <c r="G239" s="84">
        <f>+G179</f>
        <v>0</v>
      </c>
      <c r="H239" s="84">
        <f>+H179</f>
        <v>0</v>
      </c>
      <c r="I239" s="84">
        <f>+I179</f>
        <v>0</v>
      </c>
      <c r="J239" s="84">
        <f t="shared" si="208"/>
        <v>0</v>
      </c>
      <c r="K239" s="85" t="e">
        <f>+K160</f>
        <v>#DIV/0!</v>
      </c>
    </row>
    <row r="240" spans="1:11" x14ac:dyDescent="0.25">
      <c r="A240" s="191" t="s">
        <v>1117</v>
      </c>
      <c r="B240" s="191" t="s">
        <v>1114</v>
      </c>
      <c r="C240" s="192">
        <f t="shared" ref="C240:E241" si="219">+C188</f>
        <v>0</v>
      </c>
      <c r="D240" s="192">
        <f t="shared" si="219"/>
        <v>0</v>
      </c>
      <c r="E240" s="192">
        <f t="shared" si="219"/>
        <v>0</v>
      </c>
      <c r="F240" s="192">
        <f t="shared" si="206"/>
        <v>0</v>
      </c>
      <c r="G240" s="192">
        <f t="shared" ref="G240:I241" si="220">+G188</f>
        <v>0</v>
      </c>
      <c r="H240" s="192">
        <f t="shared" si="220"/>
        <v>0</v>
      </c>
      <c r="I240" s="192">
        <f t="shared" si="220"/>
        <v>0</v>
      </c>
      <c r="J240" s="192">
        <f t="shared" si="208"/>
        <v>0</v>
      </c>
      <c r="K240" s="101" t="e">
        <f>+K169</f>
        <v>#DIV/0!</v>
      </c>
    </row>
    <row r="241" spans="1:12" x14ac:dyDescent="0.25">
      <c r="A241" s="82">
        <v>210</v>
      </c>
      <c r="B241" s="83" t="s">
        <v>801</v>
      </c>
      <c r="C241" s="84">
        <f t="shared" si="219"/>
        <v>0</v>
      </c>
      <c r="D241" s="84">
        <f t="shared" si="219"/>
        <v>21848454947.549999</v>
      </c>
      <c r="E241" s="84">
        <f t="shared" si="219"/>
        <v>0</v>
      </c>
      <c r="F241" s="84">
        <f t="shared" si="206"/>
        <v>21848454947.549999</v>
      </c>
      <c r="G241" s="84">
        <f t="shared" si="220"/>
        <v>0</v>
      </c>
      <c r="H241" s="84">
        <f t="shared" si="220"/>
        <v>0</v>
      </c>
      <c r="I241" s="84">
        <f t="shared" si="220"/>
        <v>0</v>
      </c>
      <c r="J241" s="84">
        <f t="shared" si="208"/>
        <v>21848454947.549999</v>
      </c>
      <c r="K241" s="85" t="e">
        <f>+K170</f>
        <v>#DIV/0!</v>
      </c>
    </row>
    <row r="242" spans="1:12" x14ac:dyDescent="0.25">
      <c r="A242" s="82">
        <v>212</v>
      </c>
      <c r="B242" s="83" t="s">
        <v>1118</v>
      </c>
      <c r="C242" s="84">
        <f>+C194</f>
        <v>0</v>
      </c>
      <c r="D242" s="84">
        <f>+D194</f>
        <v>3804798731</v>
      </c>
      <c r="E242" s="84">
        <f>+E194</f>
        <v>0</v>
      </c>
      <c r="F242" s="84">
        <f t="shared" si="206"/>
        <v>3804798731</v>
      </c>
      <c r="G242" s="84">
        <f>+G194</f>
        <v>686180926</v>
      </c>
      <c r="H242" s="84">
        <f>+H194</f>
        <v>40000000</v>
      </c>
      <c r="I242" s="84">
        <f>+I194</f>
        <v>686180926</v>
      </c>
      <c r="J242" s="84">
        <f t="shared" si="208"/>
        <v>3118617805</v>
      </c>
      <c r="K242" s="85" t="e">
        <f>+K175</f>
        <v>#DIV/0!</v>
      </c>
    </row>
    <row r="248" spans="1:12" x14ac:dyDescent="0.25">
      <c r="F248" s="272"/>
      <c r="G248" s="286">
        <v>59962234022.150002</v>
      </c>
    </row>
    <row r="249" spans="1:12" s="227" customFormat="1" x14ac:dyDescent="0.25">
      <c r="A249" s="132"/>
      <c r="B249" s="132"/>
      <c r="C249" s="132"/>
      <c r="D249" s="132"/>
      <c r="E249" s="132"/>
      <c r="F249" s="272"/>
      <c r="G249" s="272"/>
      <c r="H249" s="132"/>
      <c r="I249" s="132"/>
      <c r="J249" s="132"/>
      <c r="K249" s="132"/>
      <c r="L249" s="262"/>
    </row>
    <row r="250" spans="1:12" s="227" customFormat="1" x14ac:dyDescent="0.25">
      <c r="C250" s="228"/>
      <c r="F250" s="271">
        <f>+F251-F254</f>
        <v>0</v>
      </c>
      <c r="G250" s="271">
        <f>+G251-G254</f>
        <v>0</v>
      </c>
      <c r="L250" s="262"/>
    </row>
    <row r="251" spans="1:12" x14ac:dyDescent="0.25">
      <c r="A251" s="227"/>
      <c r="B251" s="227"/>
      <c r="C251" s="228"/>
      <c r="D251" s="227"/>
      <c r="E251" s="227"/>
      <c r="F251" s="271">
        <f>+F219</f>
        <v>211244555991.05118</v>
      </c>
      <c r="G251" s="271">
        <f>+G219</f>
        <v>59962234022.150002</v>
      </c>
      <c r="H251" s="227"/>
      <c r="I251" s="227"/>
      <c r="J251" s="227"/>
      <c r="K251" s="227"/>
    </row>
    <row r="252" spans="1:12" ht="18.75" x14ac:dyDescent="0.25">
      <c r="B252" s="394" t="s">
        <v>1676</v>
      </c>
      <c r="C252" s="394"/>
      <c r="D252" s="394"/>
      <c r="E252" s="394"/>
      <c r="F252" s="394"/>
      <c r="G252" s="394"/>
      <c r="H252" s="394"/>
      <c r="I252" s="394"/>
      <c r="J252" s="394"/>
    </row>
    <row r="253" spans="1:12" ht="31.5" x14ac:dyDescent="0.25">
      <c r="B253" s="196" t="s">
        <v>1332</v>
      </c>
      <c r="C253" s="197" t="s">
        <v>1333</v>
      </c>
      <c r="D253" s="196" t="s">
        <v>1334</v>
      </c>
      <c r="E253" s="196" t="s">
        <v>1335</v>
      </c>
      <c r="F253" s="198" t="s">
        <v>1336</v>
      </c>
      <c r="G253" s="196" t="s">
        <v>1337</v>
      </c>
      <c r="H253" s="198" t="s">
        <v>1338</v>
      </c>
      <c r="I253" s="198" t="s">
        <v>1371</v>
      </c>
      <c r="J253" s="198" t="s">
        <v>1370</v>
      </c>
    </row>
    <row r="254" spans="1:12" ht="15.75" x14ac:dyDescent="0.25">
      <c r="B254" s="199" t="s">
        <v>1340</v>
      </c>
      <c r="C254" s="200">
        <f>+C255+C270</f>
        <v>185591302312.50119</v>
      </c>
      <c r="D254" s="200">
        <f t="shared" ref="D254:E254" si="221">+D255+D270</f>
        <v>25653253678.549999</v>
      </c>
      <c r="E254" s="200">
        <f t="shared" si="221"/>
        <v>0</v>
      </c>
      <c r="F254" s="200">
        <f>+F255+F270</f>
        <v>211244555991.05118</v>
      </c>
      <c r="G254" s="200">
        <f>+G255+G270</f>
        <v>59962234022.150002</v>
      </c>
      <c r="H254" s="200">
        <f>+F254-G254</f>
        <v>151282321968.90118</v>
      </c>
      <c r="I254" s="201">
        <f t="shared" ref="I254:I269" si="222">+G254/F254</f>
        <v>0.28385220978045062</v>
      </c>
      <c r="J254" s="201">
        <f t="shared" ref="J254:J274" si="223">+G254/$F$254</f>
        <v>0.28385220978045062</v>
      </c>
    </row>
    <row r="255" spans="1:12" ht="15.75" x14ac:dyDescent="0.25">
      <c r="B255" s="202" t="s">
        <v>1341</v>
      </c>
      <c r="C255" s="203">
        <f>+C256+C259+C263+C264+C265+C266+C267</f>
        <v>185088842772.21118</v>
      </c>
      <c r="D255" s="203">
        <f t="shared" ref="D255:E255" si="224">+D256+D259+D263+D264+D265+D266+D267</f>
        <v>0</v>
      </c>
      <c r="E255" s="203">
        <f t="shared" si="224"/>
        <v>0</v>
      </c>
      <c r="F255" s="203">
        <f>+F256+F259+F263+F264+F265+F266+F267</f>
        <v>185088842772.21118</v>
      </c>
      <c r="G255" s="203">
        <f>+G256+G259+G263+G264+G265+G266+G267</f>
        <v>58256187912.959999</v>
      </c>
      <c r="H255" s="203">
        <f t="shared" ref="H255:H273" si="225">+F255-G255</f>
        <v>126832654859.25119</v>
      </c>
      <c r="I255" s="204">
        <f t="shared" si="222"/>
        <v>0.3147471616355389</v>
      </c>
      <c r="J255" s="204">
        <f t="shared" si="223"/>
        <v>0.27577604374063902</v>
      </c>
    </row>
    <row r="256" spans="1:12" ht="15.75" x14ac:dyDescent="0.25">
      <c r="B256" s="205" t="s">
        <v>1342</v>
      </c>
      <c r="C256" s="206">
        <f>+C257+C258</f>
        <v>3167569037.6199999</v>
      </c>
      <c r="D256" s="206">
        <f t="shared" ref="D256:E256" si="226">+D257+D258</f>
        <v>0</v>
      </c>
      <c r="E256" s="206">
        <f t="shared" si="226"/>
        <v>0</v>
      </c>
      <c r="F256" s="206">
        <f>+F257+F258</f>
        <v>3167569037.6199999</v>
      </c>
      <c r="G256" s="206">
        <f>+G257+G258</f>
        <v>29466635.960000001</v>
      </c>
      <c r="H256" s="206">
        <f t="shared" si="225"/>
        <v>3138102401.6599998</v>
      </c>
      <c r="I256" s="207">
        <f t="shared" si="222"/>
        <v>9.3026025984078303E-3</v>
      </c>
      <c r="J256" s="207">
        <f t="shared" si="223"/>
        <v>1.3949062886736962E-4</v>
      </c>
    </row>
    <row r="257" spans="2:10" ht="15.75" x14ac:dyDescent="0.25">
      <c r="B257" s="208" t="s">
        <v>1343</v>
      </c>
      <c r="C257" s="209">
        <f>+C16</f>
        <v>2621669037.6199999</v>
      </c>
      <c r="D257" s="209">
        <f>+D15</f>
        <v>0</v>
      </c>
      <c r="E257" s="209">
        <f>+E15</f>
        <v>0</v>
      </c>
      <c r="F257" s="209">
        <f>+C257+D257-E257</f>
        <v>2621669037.6199999</v>
      </c>
      <c r="G257" s="209">
        <f>+G16</f>
        <v>0</v>
      </c>
      <c r="H257" s="209">
        <f t="shared" si="225"/>
        <v>2621669037.6199999</v>
      </c>
      <c r="I257" s="210">
        <f t="shared" si="222"/>
        <v>0</v>
      </c>
      <c r="J257" s="210">
        <f t="shared" si="223"/>
        <v>0</v>
      </c>
    </row>
    <row r="258" spans="2:10" ht="15.75" x14ac:dyDescent="0.25">
      <c r="B258" s="208" t="s">
        <v>1344</v>
      </c>
      <c r="C258" s="209">
        <f>+C17</f>
        <v>545900000</v>
      </c>
      <c r="D258" s="209">
        <f>+D16</f>
        <v>0</v>
      </c>
      <c r="E258" s="209">
        <f>+E16</f>
        <v>0</v>
      </c>
      <c r="F258" s="209">
        <f>+C258+D258-E258</f>
        <v>545900000</v>
      </c>
      <c r="G258" s="209">
        <f>+G17</f>
        <v>29466635.960000001</v>
      </c>
      <c r="H258" s="209">
        <f t="shared" si="225"/>
        <v>516433364.04000002</v>
      </c>
      <c r="I258" s="210">
        <f t="shared" si="222"/>
        <v>5.3978083824876351E-2</v>
      </c>
      <c r="J258" s="210">
        <f t="shared" si="223"/>
        <v>1.3949062886736962E-4</v>
      </c>
    </row>
    <row r="259" spans="2:10" ht="15.75" x14ac:dyDescent="0.25">
      <c r="B259" s="205" t="s">
        <v>1345</v>
      </c>
      <c r="C259" s="206">
        <f>+C260+C261+C262</f>
        <v>69665706211.639999</v>
      </c>
      <c r="D259" s="206">
        <f>+D260+D261+D262</f>
        <v>0</v>
      </c>
      <c r="E259" s="206">
        <f>+E260+E261+E262</f>
        <v>0</v>
      </c>
      <c r="F259" s="206">
        <f>+F260+F261+F262</f>
        <v>69665706211.639999</v>
      </c>
      <c r="G259" s="206">
        <f>+G260+G261+G262</f>
        <v>22263015354</v>
      </c>
      <c r="H259" s="206">
        <f t="shared" si="225"/>
        <v>47402690857.639999</v>
      </c>
      <c r="I259" s="207">
        <f t="shared" si="222"/>
        <v>0.31956921941430366</v>
      </c>
      <c r="J259" s="207">
        <f t="shared" si="223"/>
        <v>0.10538977087268991</v>
      </c>
    </row>
    <row r="260" spans="2:10" ht="15.75" x14ac:dyDescent="0.25">
      <c r="B260" s="208" t="s">
        <v>1346</v>
      </c>
      <c r="C260" s="209">
        <f>+C27</f>
        <v>54553014382</v>
      </c>
      <c r="D260" s="209">
        <f>+D26</f>
        <v>0</v>
      </c>
      <c r="E260" s="209">
        <f>+E26</f>
        <v>0</v>
      </c>
      <c r="F260" s="209">
        <f t="shared" ref="F260:F266" si="227">+C260+D260-E260</f>
        <v>54553014382</v>
      </c>
      <c r="G260" s="209">
        <f>+G27</f>
        <v>16641435913</v>
      </c>
      <c r="H260" s="209">
        <f t="shared" si="225"/>
        <v>37911578469</v>
      </c>
      <c r="I260" s="210">
        <f t="shared" si="222"/>
        <v>0.30505071262369898</v>
      </c>
      <c r="J260" s="210">
        <f t="shared" si="223"/>
        <v>7.8778058137057835E-2</v>
      </c>
    </row>
    <row r="261" spans="2:10" ht="15.75" x14ac:dyDescent="0.25">
      <c r="B261" s="208" t="s">
        <v>1347</v>
      </c>
      <c r="C261" s="209">
        <f>+C32</f>
        <v>9784435306.6399994</v>
      </c>
      <c r="D261" s="209">
        <f>+D31</f>
        <v>0</v>
      </c>
      <c r="E261" s="209">
        <f>+E31</f>
        <v>0</v>
      </c>
      <c r="F261" s="209">
        <f t="shared" si="227"/>
        <v>9784435306.6399994</v>
      </c>
      <c r="G261" s="209">
        <f>+G32</f>
        <v>2940346154</v>
      </c>
      <c r="H261" s="209">
        <f t="shared" si="225"/>
        <v>6844089152.6399994</v>
      </c>
      <c r="I261" s="210">
        <f t="shared" si="222"/>
        <v>0.30051260618020503</v>
      </c>
      <c r="J261" s="210">
        <f t="shared" si="223"/>
        <v>1.3919157065162712E-2</v>
      </c>
    </row>
    <row r="262" spans="2:10" ht="15.75" x14ac:dyDescent="0.25">
      <c r="B262" s="208" t="s">
        <v>1348</v>
      </c>
      <c r="C262" s="209">
        <f>+C45+C53+C55+C56+C57+C59+C96+C97+C98+C99+C101+C102+C103+C104+C105+C112+C117+C78+C81+C83</f>
        <v>5328256523</v>
      </c>
      <c r="D262" s="209">
        <f>+D117+D98+D104+D59</f>
        <v>0</v>
      </c>
      <c r="E262" s="209">
        <f>+E117+E98+E104+E59</f>
        <v>0</v>
      </c>
      <c r="F262" s="209">
        <f t="shared" si="227"/>
        <v>5328256523</v>
      </c>
      <c r="G262" s="209">
        <f>+G45+G53+G55+G56+G57+G59+G96+G97+G98+G99+G101+G102+G103+G104+G105+G112+G117+G78+G83+G51</f>
        <v>2681233287</v>
      </c>
      <c r="H262" s="209">
        <f>+H45+H53+H55+H56+H57+H59+H96+H97+H98+H99+H101+H102+H103+H104+H105+H112+H117+H125+H78+H81+H83</f>
        <v>463667727</v>
      </c>
      <c r="I262" s="210">
        <f t="shared" si="222"/>
        <v>0.5032102481226578</v>
      </c>
      <c r="J262" s="210">
        <f t="shared" si="223"/>
        <v>1.2692555670469365E-2</v>
      </c>
    </row>
    <row r="263" spans="2:10" ht="15.75" x14ac:dyDescent="0.25">
      <c r="B263" s="205" t="s">
        <v>1349</v>
      </c>
      <c r="C263" s="206">
        <f>+C54+C100</f>
        <v>1586505677.9000001</v>
      </c>
      <c r="D263" s="206">
        <f>+D100+D99</f>
        <v>0</v>
      </c>
      <c r="E263" s="206">
        <f>+E100+E99</f>
        <v>0</v>
      </c>
      <c r="F263" s="206">
        <f t="shared" si="227"/>
        <v>1586505677.9000001</v>
      </c>
      <c r="G263" s="206">
        <f>+G54+G100</f>
        <v>239776620</v>
      </c>
      <c r="H263" s="206">
        <f t="shared" si="225"/>
        <v>1346729057.9000001</v>
      </c>
      <c r="I263" s="207">
        <f t="shared" si="222"/>
        <v>0.15113505318013334</v>
      </c>
      <c r="J263" s="207">
        <f t="shared" si="223"/>
        <v>1.1350665056199484E-3</v>
      </c>
    </row>
    <row r="264" spans="2:10" ht="15.75" x14ac:dyDescent="0.25">
      <c r="B264" s="205" t="s">
        <v>1350</v>
      </c>
      <c r="C264" s="206">
        <f>+C68</f>
        <v>847493477</v>
      </c>
      <c r="D264" s="206">
        <f>+D68</f>
        <v>0</v>
      </c>
      <c r="E264" s="206">
        <f>+E68</f>
        <v>0</v>
      </c>
      <c r="F264" s="206">
        <f t="shared" si="227"/>
        <v>847493477</v>
      </c>
      <c r="G264" s="206">
        <f>+G68</f>
        <v>284261652</v>
      </c>
      <c r="H264" s="206">
        <f t="shared" si="225"/>
        <v>563231825</v>
      </c>
      <c r="I264" s="207">
        <f t="shared" si="222"/>
        <v>0.33541456036481093</v>
      </c>
      <c r="J264" s="207">
        <f t="shared" si="223"/>
        <v>1.3456519656394933E-3</v>
      </c>
    </row>
    <row r="265" spans="2:10" ht="15.75" x14ac:dyDescent="0.25">
      <c r="B265" s="205" t="s">
        <v>1351</v>
      </c>
      <c r="C265" s="206">
        <f>+C93</f>
        <v>175200000</v>
      </c>
      <c r="D265" s="206">
        <f>+D93</f>
        <v>0</v>
      </c>
      <c r="E265" s="206">
        <f>+E93</f>
        <v>0</v>
      </c>
      <c r="F265" s="206">
        <f t="shared" si="227"/>
        <v>175200000</v>
      </c>
      <c r="G265" s="206">
        <f>+G93</f>
        <v>63198676</v>
      </c>
      <c r="H265" s="206">
        <f t="shared" si="225"/>
        <v>112001324</v>
      </c>
      <c r="I265" s="207">
        <f t="shared" si="222"/>
        <v>0.36072303652968035</v>
      </c>
      <c r="J265" s="207">
        <f t="shared" si="223"/>
        <v>2.9917304000334684E-4</v>
      </c>
    </row>
    <row r="266" spans="2:10" ht="15.75" x14ac:dyDescent="0.25">
      <c r="B266" s="205" t="s">
        <v>1352</v>
      </c>
      <c r="C266" s="206">
        <f>+C138</f>
        <v>2007901982.9000001</v>
      </c>
      <c r="D266" s="206">
        <f>+D138</f>
        <v>0</v>
      </c>
      <c r="E266" s="206">
        <f>+E138</f>
        <v>0</v>
      </c>
      <c r="F266" s="206">
        <f t="shared" si="227"/>
        <v>2007901982.9000001</v>
      </c>
      <c r="G266" s="206">
        <f>+G138</f>
        <v>1000747958</v>
      </c>
      <c r="H266" s="206">
        <f t="shared" si="225"/>
        <v>1007154024.9000001</v>
      </c>
      <c r="I266" s="207">
        <f t="shared" si="222"/>
        <v>0.49840478595206428</v>
      </c>
      <c r="J266" s="207">
        <f t="shared" si="223"/>
        <v>4.737390524953429E-3</v>
      </c>
    </row>
    <row r="267" spans="2:10" ht="15.75" x14ac:dyDescent="0.25">
      <c r="B267" s="205" t="s">
        <v>1353</v>
      </c>
      <c r="C267" s="206">
        <f>+C268+C269</f>
        <v>107638466385.15118</v>
      </c>
      <c r="D267" s="206">
        <f>+D268+D269</f>
        <v>0</v>
      </c>
      <c r="E267" s="206">
        <f>+E268+E269</f>
        <v>0</v>
      </c>
      <c r="F267" s="206">
        <f>+F268+F269</f>
        <v>107638466385.15118</v>
      </c>
      <c r="G267" s="206">
        <f t="shared" ref="G267" si="228">+G268+G269</f>
        <v>34375721017</v>
      </c>
      <c r="H267" s="206">
        <f t="shared" si="225"/>
        <v>73262745368.151184</v>
      </c>
      <c r="I267" s="207">
        <f>+G267/F267</f>
        <v>0.31936279075174706</v>
      </c>
      <c r="J267" s="207">
        <f t="shared" si="223"/>
        <v>0.16272950020286553</v>
      </c>
    </row>
    <row r="268" spans="2:10" ht="15.75" x14ac:dyDescent="0.25">
      <c r="B268" s="208" t="s">
        <v>1354</v>
      </c>
      <c r="C268" s="209">
        <f>+F310+F311+F312+F313+F314</f>
        <v>97566036813.154999</v>
      </c>
      <c r="D268" s="209">
        <f>+D98-D269</f>
        <v>0</v>
      </c>
      <c r="E268" s="209">
        <f>+E98-E269</f>
        <v>0</v>
      </c>
      <c r="F268" s="209">
        <f t="shared" ref="F268:F269" si="229">+C268+D268-E268</f>
        <v>97566036813.154999</v>
      </c>
      <c r="G268" s="209">
        <f>+G141</f>
        <v>34375721017</v>
      </c>
      <c r="H268" s="209">
        <f t="shared" si="225"/>
        <v>63190315796.154999</v>
      </c>
      <c r="I268" s="210">
        <f>+G268/F268</f>
        <v>0.352332862334376</v>
      </c>
      <c r="J268" s="210">
        <f t="shared" si="223"/>
        <v>0.16272950020286553</v>
      </c>
    </row>
    <row r="269" spans="2:10" ht="15.75" x14ac:dyDescent="0.25">
      <c r="B269" s="208" t="s">
        <v>1355</v>
      </c>
      <c r="C269" s="209">
        <f>+F315</f>
        <v>10072429571.996187</v>
      </c>
      <c r="D269" s="209">
        <v>0</v>
      </c>
      <c r="E269" s="209">
        <v>0</v>
      </c>
      <c r="F269" s="209">
        <f t="shared" si="229"/>
        <v>10072429571.996187</v>
      </c>
      <c r="G269" s="209">
        <v>0</v>
      </c>
      <c r="H269" s="209">
        <f t="shared" si="225"/>
        <v>10072429571.996187</v>
      </c>
      <c r="I269" s="210">
        <f t="shared" si="222"/>
        <v>0</v>
      </c>
      <c r="J269" s="210">
        <f t="shared" si="223"/>
        <v>0</v>
      </c>
    </row>
    <row r="270" spans="2:10" ht="15.75" x14ac:dyDescent="0.25">
      <c r="B270" s="202" t="s">
        <v>1356</v>
      </c>
      <c r="C270" s="203">
        <f>SUM(C271:C274)</f>
        <v>502459540.29000002</v>
      </c>
      <c r="D270" s="203">
        <f>SUM(D271:D274)</f>
        <v>25653253678.549999</v>
      </c>
      <c r="E270" s="203">
        <f>SUM(E271:E274)</f>
        <v>0</v>
      </c>
      <c r="F270" s="203">
        <f>SUM(F271:F274)</f>
        <v>26155713218.84</v>
      </c>
      <c r="G270" s="203">
        <f>SUM(G271:G274)</f>
        <v>1706046109.1900001</v>
      </c>
      <c r="H270" s="203">
        <f t="shared" si="225"/>
        <v>24449667109.650002</v>
      </c>
      <c r="I270" s="204">
        <f>+G270/F270</f>
        <v>6.5226518386856017E-2</v>
      </c>
      <c r="J270" s="204">
        <f t="shared" si="223"/>
        <v>8.0761660398115647E-3</v>
      </c>
    </row>
    <row r="271" spans="2:10" ht="15.75" x14ac:dyDescent="0.25">
      <c r="B271" s="205" t="s">
        <v>1357</v>
      </c>
      <c r="C271" s="206">
        <f>+C155</f>
        <v>502459540.29000002</v>
      </c>
      <c r="D271" s="206">
        <f>+D155</f>
        <v>0</v>
      </c>
      <c r="E271" s="206">
        <f>+E155</f>
        <v>0</v>
      </c>
      <c r="F271" s="206">
        <f t="shared" ref="F271:F274" si="230">+C271+D271-E271</f>
        <v>502459540.29000002</v>
      </c>
      <c r="G271" s="206">
        <f>+G155</f>
        <v>1019865183.1899999</v>
      </c>
      <c r="H271" s="206">
        <f t="shared" si="225"/>
        <v>-517405642.89999992</v>
      </c>
      <c r="I271" s="207">
        <f>+G271/F271</f>
        <v>2.0297458828254582</v>
      </c>
      <c r="J271" s="207">
        <f t="shared" si="223"/>
        <v>4.8278885976744592E-3</v>
      </c>
    </row>
    <row r="272" spans="2:10" ht="15.75" x14ac:dyDescent="0.25">
      <c r="B272" s="205" t="s">
        <v>1358</v>
      </c>
      <c r="C272" s="206">
        <f>+C189</f>
        <v>0</v>
      </c>
      <c r="D272" s="206">
        <f>+D189</f>
        <v>21848454947.549999</v>
      </c>
      <c r="E272" s="206">
        <f>+E189</f>
        <v>0</v>
      </c>
      <c r="F272" s="206">
        <f t="shared" si="230"/>
        <v>21848454947.549999</v>
      </c>
      <c r="G272" s="206">
        <f>+G189</f>
        <v>0</v>
      </c>
      <c r="H272" s="206">
        <f t="shared" si="225"/>
        <v>21848454947.549999</v>
      </c>
      <c r="I272" s="207">
        <f>+G272/F272</f>
        <v>0</v>
      </c>
      <c r="J272" s="207">
        <f t="shared" si="223"/>
        <v>0</v>
      </c>
    </row>
    <row r="273" spans="2:10" ht="15.75" x14ac:dyDescent="0.25">
      <c r="B273" s="205" t="s">
        <v>1359</v>
      </c>
      <c r="C273" s="206">
        <f>+C188</f>
        <v>0</v>
      </c>
      <c r="D273" s="206">
        <f>+D188</f>
        <v>0</v>
      </c>
      <c r="E273" s="206">
        <f>+E188</f>
        <v>0</v>
      </c>
      <c r="F273" s="206">
        <f t="shared" si="230"/>
        <v>0</v>
      </c>
      <c r="G273" s="206">
        <f>+G188</f>
        <v>0</v>
      </c>
      <c r="H273" s="206">
        <f t="shared" si="225"/>
        <v>0</v>
      </c>
      <c r="I273" s="207">
        <v>1</v>
      </c>
      <c r="J273" s="207">
        <f t="shared" si="223"/>
        <v>0</v>
      </c>
    </row>
    <row r="274" spans="2:10" ht="15.75" x14ac:dyDescent="0.25">
      <c r="B274" s="205" t="s">
        <v>1360</v>
      </c>
      <c r="C274" s="206">
        <f>+C194</f>
        <v>0</v>
      </c>
      <c r="D274" s="206">
        <f>+D194</f>
        <v>3804798731</v>
      </c>
      <c r="E274" s="206">
        <f>+E194</f>
        <v>0</v>
      </c>
      <c r="F274" s="206">
        <f t="shared" si="230"/>
        <v>3804798731</v>
      </c>
      <c r="G274" s="206">
        <f>+G194</f>
        <v>686180926</v>
      </c>
      <c r="H274" s="206">
        <f>+H194</f>
        <v>40000000</v>
      </c>
      <c r="I274" s="207">
        <f>+G274/F274</f>
        <v>0.18034618241676448</v>
      </c>
      <c r="J274" s="207">
        <f t="shared" si="223"/>
        <v>3.2482774421371042E-3</v>
      </c>
    </row>
    <row r="294" spans="2:9" ht="15.75" x14ac:dyDescent="0.25">
      <c r="B294" s="211" t="s">
        <v>1361</v>
      </c>
      <c r="C294" s="211" t="s">
        <v>1362</v>
      </c>
      <c r="D294" s="211" t="s">
        <v>1363</v>
      </c>
      <c r="E294" s="211" t="s">
        <v>1364</v>
      </c>
      <c r="F294" s="211">
        <v>2023</v>
      </c>
      <c r="G294" s="211">
        <v>2024</v>
      </c>
      <c r="H294" s="211">
        <v>2025</v>
      </c>
      <c r="I294" s="211">
        <v>2026</v>
      </c>
    </row>
    <row r="295" spans="2:9" ht="15.75" x14ac:dyDescent="0.25">
      <c r="B295" s="212" t="s">
        <v>1340</v>
      </c>
      <c r="C295" s="213">
        <f t="shared" ref="C295:I295" si="231">+C296+C316</f>
        <v>145439571781.16412</v>
      </c>
      <c r="D295" s="214">
        <f t="shared" si="231"/>
        <v>86330738868.860001</v>
      </c>
      <c r="E295" s="214">
        <f t="shared" si="231"/>
        <v>133068695652.42561</v>
      </c>
      <c r="F295" s="215">
        <f t="shared" si="231"/>
        <v>185412005948.5542</v>
      </c>
      <c r="G295" s="215">
        <f t="shared" si="231"/>
        <v>186186984803.5542</v>
      </c>
      <c r="H295" s="215">
        <f t="shared" si="231"/>
        <v>188186984803.5542</v>
      </c>
      <c r="I295" s="215">
        <f t="shared" si="231"/>
        <v>190186984803.5542</v>
      </c>
    </row>
    <row r="296" spans="2:9" ht="15.75" x14ac:dyDescent="0.25">
      <c r="B296" s="202" t="s">
        <v>1345</v>
      </c>
      <c r="C296" s="216">
        <f t="shared" ref="C296:I296" si="232">+C297+C300+C304+C305+C306+C307+C308</f>
        <v>145222612179.16412</v>
      </c>
      <c r="D296" s="216">
        <f t="shared" si="232"/>
        <v>86101305288.820007</v>
      </c>
      <c r="E296" s="216">
        <f t="shared" si="232"/>
        <v>132609828492.34561</v>
      </c>
      <c r="F296" s="217">
        <f>+F297+F300+F304+F305+F306+F307+F308</f>
        <v>184909546408.2666</v>
      </c>
      <c r="G296" s="217">
        <f t="shared" si="232"/>
        <v>185684525263.2666</v>
      </c>
      <c r="H296" s="217">
        <f t="shared" si="232"/>
        <v>187684525263.2666</v>
      </c>
      <c r="I296" s="217">
        <f t="shared" si="232"/>
        <v>189684525263.2666</v>
      </c>
    </row>
    <row r="297" spans="2:9" ht="15.75" x14ac:dyDescent="0.25">
      <c r="B297" s="205" t="s">
        <v>1342</v>
      </c>
      <c r="C297" s="218">
        <f t="shared" ref="C297:I297" si="233">SUM(C298:C299)</f>
        <v>3174321326</v>
      </c>
      <c r="D297" s="218">
        <f t="shared" si="233"/>
        <v>2797906803.6799998</v>
      </c>
      <c r="E297" s="218">
        <f t="shared" si="233"/>
        <v>2988272677</v>
      </c>
      <c r="F297" s="218">
        <f t="shared" si="233"/>
        <v>2988272677</v>
      </c>
      <c r="G297" s="218">
        <f t="shared" si="233"/>
        <v>2988272677</v>
      </c>
      <c r="H297" s="218">
        <f t="shared" si="233"/>
        <v>2988272677</v>
      </c>
      <c r="I297" s="218">
        <f t="shared" si="233"/>
        <v>2988272677</v>
      </c>
    </row>
    <row r="298" spans="2:9" ht="15.75" x14ac:dyDescent="0.25">
      <c r="B298" s="208" t="s">
        <v>1343</v>
      </c>
      <c r="C298" s="219">
        <f>+'[1]Ingresos Junio  2022'!$F$16</f>
        <v>2659321326</v>
      </c>
      <c r="D298" s="219">
        <f>+'[2]Ingresos Julio  2022'!$I$16</f>
        <v>2473272677</v>
      </c>
      <c r="E298" s="220">
        <v>2473272677</v>
      </c>
      <c r="F298" s="220">
        <f>+E298*(1+$C291)</f>
        <v>2473272677</v>
      </c>
      <c r="G298" s="220">
        <f t="shared" ref="G298:I299" si="234">+F298*(1+D$4)</f>
        <v>2473272677</v>
      </c>
      <c r="H298" s="220">
        <f t="shared" si="234"/>
        <v>2473272677</v>
      </c>
      <c r="I298" s="220">
        <f t="shared" si="234"/>
        <v>2473272677</v>
      </c>
    </row>
    <row r="299" spans="2:9" ht="15.75" x14ac:dyDescent="0.25">
      <c r="B299" s="208" t="s">
        <v>1344</v>
      </c>
      <c r="C299" s="219">
        <f>+'[1]Ingresos Junio  2022'!$F$17</f>
        <v>515000000</v>
      </c>
      <c r="D299" s="219">
        <f>+'[2]Ingresos Julio  2022'!$I$17</f>
        <v>324634126.68000001</v>
      </c>
      <c r="E299" s="220">
        <f>+C299</f>
        <v>515000000</v>
      </c>
      <c r="F299" s="220">
        <f>+E299*(1+C291)</f>
        <v>515000000</v>
      </c>
      <c r="G299" s="220">
        <f t="shared" si="234"/>
        <v>515000000</v>
      </c>
      <c r="H299" s="220">
        <f t="shared" si="234"/>
        <v>515000000</v>
      </c>
      <c r="I299" s="220">
        <f t="shared" si="234"/>
        <v>515000000</v>
      </c>
    </row>
    <row r="300" spans="2:9" ht="15.75" x14ac:dyDescent="0.25">
      <c r="B300" s="205" t="s">
        <v>1345</v>
      </c>
      <c r="C300" s="218">
        <f t="shared" ref="C300:I300" si="235">SUM(C301:C303)</f>
        <v>46675771812.339996</v>
      </c>
      <c r="D300" s="218">
        <f t="shared" si="235"/>
        <v>23010221728</v>
      </c>
      <c r="E300" s="221">
        <f t="shared" si="235"/>
        <v>27782478699</v>
      </c>
      <c r="F300" s="221">
        <f t="shared" si="235"/>
        <v>69467449685.320007</v>
      </c>
      <c r="G300" s="221">
        <f t="shared" si="235"/>
        <v>70242428540.320007</v>
      </c>
      <c r="H300" s="221">
        <f t="shared" si="235"/>
        <v>72242428540.320007</v>
      </c>
      <c r="I300" s="221">
        <f t="shared" si="235"/>
        <v>74242428540.320007</v>
      </c>
    </row>
    <row r="301" spans="2:9" ht="15.75" x14ac:dyDescent="0.25">
      <c r="B301" s="208" t="s">
        <v>1346</v>
      </c>
      <c r="C301" s="219">
        <f>+'[1]Ingresos Junio  2022'!$F$27</f>
        <v>35549282815.339996</v>
      </c>
      <c r="D301" s="219">
        <f>+'[2]Ingresos Julio  2022'!$I$21+'[2]Ingresos Julio  2022'!$I$27</f>
        <v>14699640711</v>
      </c>
      <c r="E301" s="222">
        <f>+D301+E332</f>
        <v>14699640711</v>
      </c>
      <c r="F301" s="220">
        <v>54553014379</v>
      </c>
      <c r="G301" s="220">
        <f>+F301*(1+D$5)+774978855</f>
        <v>55327993234</v>
      </c>
      <c r="H301" s="220">
        <f>+G301*(1+E$5)+2000000000</f>
        <v>57327993234</v>
      </c>
      <c r="I301" s="220">
        <f>+H301*(1+F$5)+2000000000</f>
        <v>59327993234</v>
      </c>
    </row>
    <row r="302" spans="2:9" ht="15.75" x14ac:dyDescent="0.25">
      <c r="B302" s="208" t="s">
        <v>1347</v>
      </c>
      <c r="C302" s="219">
        <f>+'[1]Ingresos Junio  2022'!$F$32</f>
        <v>8582837988</v>
      </c>
      <c r="D302" s="219">
        <f>+'[2]Ingresos Julio  2022'!$I$32</f>
        <v>5210203998</v>
      </c>
      <c r="E302" s="220">
        <f>+C302</f>
        <v>8582837988</v>
      </c>
      <c r="F302" s="220">
        <v>9784435306.3200016</v>
      </c>
      <c r="G302" s="220">
        <f t="shared" ref="G302:I303" si="236">+F302*(1+D$5)</f>
        <v>9784435306.3200016</v>
      </c>
      <c r="H302" s="220">
        <f t="shared" si="236"/>
        <v>9784435306.3200016</v>
      </c>
      <c r="I302" s="220">
        <f t="shared" si="236"/>
        <v>9784435306.3200016</v>
      </c>
    </row>
    <row r="303" spans="2:9" ht="15.75" x14ac:dyDescent="0.25">
      <c r="B303" s="208" t="s">
        <v>1348</v>
      </c>
      <c r="C303" s="219">
        <f>+'[1]Ingresos Junio  2022'!$F$50</f>
        <v>2543651009</v>
      </c>
      <c r="D303" s="219">
        <f>+'[2]Ingresos Julio  2022'!$I$50</f>
        <v>3100377019</v>
      </c>
      <c r="E303" s="220">
        <v>4500000000</v>
      </c>
      <c r="F303" s="220">
        <v>5130000000.000001</v>
      </c>
      <c r="G303" s="220">
        <f t="shared" si="236"/>
        <v>5130000000.000001</v>
      </c>
      <c r="H303" s="220">
        <f t="shared" si="236"/>
        <v>5130000000.000001</v>
      </c>
      <c r="I303" s="220">
        <f t="shared" si="236"/>
        <v>5130000000.000001</v>
      </c>
    </row>
    <row r="304" spans="2:9" ht="15.75" x14ac:dyDescent="0.25">
      <c r="B304" s="205" t="s">
        <v>1349</v>
      </c>
      <c r="C304" s="218">
        <f>+'[1]Ingresos Junio  2022'!$F$39</f>
        <v>1553886463.8360002</v>
      </c>
      <c r="D304" s="218">
        <f>+'[2]Ingresos Julio  2022'!$I$39</f>
        <v>973404955.13999999</v>
      </c>
      <c r="E304" s="221">
        <f>+C304</f>
        <v>1553886463.8360002</v>
      </c>
      <c r="F304" s="221">
        <v>1701505677.9004202</v>
      </c>
      <c r="G304" s="221">
        <f t="shared" ref="G304:I307" si="237">+F304*(1+D$3)</f>
        <v>1701505677.9004202</v>
      </c>
      <c r="H304" s="221">
        <f t="shared" si="237"/>
        <v>1701505677.9004202</v>
      </c>
      <c r="I304" s="221">
        <f t="shared" si="237"/>
        <v>1701505677.9004202</v>
      </c>
    </row>
    <row r="305" spans="2:9" ht="15.75" x14ac:dyDescent="0.25">
      <c r="B305" s="205" t="s">
        <v>1350</v>
      </c>
      <c r="C305" s="218">
        <f>+'[1]Ingresos Junio  2022'!$F$57</f>
        <v>465600000</v>
      </c>
      <c r="D305" s="218">
        <f>+'[2]Ingresos Julio  2022'!$I$59</f>
        <v>624260009</v>
      </c>
      <c r="E305" s="221">
        <v>850000000</v>
      </c>
      <c r="F305" s="221">
        <v>930750000</v>
      </c>
      <c r="G305" s="221">
        <f t="shared" si="237"/>
        <v>930750000</v>
      </c>
      <c r="H305" s="221">
        <f t="shared" si="237"/>
        <v>930750000</v>
      </c>
      <c r="I305" s="221">
        <f t="shared" si="237"/>
        <v>930750000</v>
      </c>
    </row>
    <row r="306" spans="2:9" ht="15.75" x14ac:dyDescent="0.25">
      <c r="B306" s="205" t="s">
        <v>1351</v>
      </c>
      <c r="C306" s="218">
        <f>+'[1]Ingresos Junio  2022'!$F$70+'[1]Ingresos Junio  2022'!$F$75</f>
        <v>64770363</v>
      </c>
      <c r="D306" s="218">
        <f>+'[2]Ingresos Julio  2022'!$I$77+'[2]Ingresos Julio  2022'!$I$72</f>
        <v>122263684</v>
      </c>
      <c r="E306" s="221">
        <v>160000000</v>
      </c>
      <c r="F306" s="221">
        <v>175200000</v>
      </c>
      <c r="G306" s="221">
        <f t="shared" si="237"/>
        <v>175200000</v>
      </c>
      <c r="H306" s="221">
        <f t="shared" si="237"/>
        <v>175200000</v>
      </c>
      <c r="I306" s="221">
        <f t="shared" si="237"/>
        <v>175200000</v>
      </c>
    </row>
    <row r="307" spans="2:9" ht="15.75" x14ac:dyDescent="0.25">
      <c r="B307" s="205" t="s">
        <v>1352</v>
      </c>
      <c r="C307" s="218">
        <f>+'[1]Ingresos Junio  2022'!$F$79</f>
        <v>1592517443.1900001</v>
      </c>
      <c r="D307" s="218">
        <f>+'[2]Ingresos Julio  2022'!$I$81</f>
        <v>1183700441</v>
      </c>
      <c r="E307" s="221">
        <f>+D307+650000000</f>
        <v>1833700441</v>
      </c>
      <c r="F307" s="221">
        <v>2007901982.895</v>
      </c>
      <c r="G307" s="221">
        <f t="shared" si="237"/>
        <v>2007901982.895</v>
      </c>
      <c r="H307" s="221">
        <f t="shared" si="237"/>
        <v>2007901982.895</v>
      </c>
      <c r="I307" s="221">
        <f t="shared" si="237"/>
        <v>2007901982.895</v>
      </c>
    </row>
    <row r="308" spans="2:9" ht="15.75" x14ac:dyDescent="0.25">
      <c r="B308" s="223" t="s">
        <v>1353</v>
      </c>
      <c r="C308" s="224">
        <f t="shared" ref="C308:I308" si="238">+C309+C315</f>
        <v>91695744770.798126</v>
      </c>
      <c r="D308" s="224">
        <f t="shared" si="238"/>
        <v>57389547668</v>
      </c>
      <c r="E308" s="224">
        <f t="shared" si="238"/>
        <v>97441490211.509613</v>
      </c>
      <c r="F308" s="224">
        <f t="shared" si="238"/>
        <v>107638466385.15118</v>
      </c>
      <c r="G308" s="224">
        <f t="shared" si="238"/>
        <v>107638466385.15118</v>
      </c>
      <c r="H308" s="224">
        <f t="shared" si="238"/>
        <v>107638466385.15118</v>
      </c>
      <c r="I308" s="224">
        <f t="shared" si="238"/>
        <v>107638466385.15118</v>
      </c>
    </row>
    <row r="309" spans="2:9" ht="15.75" x14ac:dyDescent="0.25">
      <c r="B309" s="225" t="s">
        <v>1354</v>
      </c>
      <c r="C309" s="226">
        <f t="shared" ref="C309:I309" si="239">SUM(C310:C314)</f>
        <v>82611730410.358017</v>
      </c>
      <c r="D309" s="226">
        <f t="shared" si="239"/>
        <v>57389547668</v>
      </c>
      <c r="E309" s="226">
        <f t="shared" si="239"/>
        <v>88173162516.220001</v>
      </c>
      <c r="F309" s="226">
        <f t="shared" si="239"/>
        <v>97566036813.154999</v>
      </c>
      <c r="G309" s="226">
        <f t="shared" si="239"/>
        <v>97566036813.154999</v>
      </c>
      <c r="H309" s="226">
        <f t="shared" si="239"/>
        <v>97566036813.154999</v>
      </c>
      <c r="I309" s="226">
        <f t="shared" si="239"/>
        <v>97566036813.154999</v>
      </c>
    </row>
    <row r="310" spans="2:9" ht="15.75" x14ac:dyDescent="0.25">
      <c r="B310" s="208" t="s">
        <v>1365</v>
      </c>
      <c r="C310" s="219">
        <f>+'[3]RESUMEN GENERAL 2022'!$H$18</f>
        <v>73612521507.728012</v>
      </c>
      <c r="D310" s="219">
        <f>+'[2]Ingresos Julio  2022'!$I$88</f>
        <v>45933341645</v>
      </c>
      <c r="E310" s="222">
        <f>('[4]Flujo de Caja_2022'!$BI$29*15)+'[4]Flujo de Caja_2022'!$BG$34</f>
        <v>73939779755</v>
      </c>
      <c r="F310" s="220">
        <v>82914245003.834991</v>
      </c>
      <c r="G310" s="220">
        <f>+F310*(1+D$3)</f>
        <v>82914245003.834991</v>
      </c>
      <c r="H310" s="220">
        <f>+G310*(1+E$3)</f>
        <v>82914245003.834991</v>
      </c>
      <c r="I310" s="220">
        <f>+H310*(1+F$3)</f>
        <v>82914245003.834991</v>
      </c>
    </row>
    <row r="311" spans="2:9" ht="15.75" x14ac:dyDescent="0.25">
      <c r="B311" s="208" t="s">
        <v>1366</v>
      </c>
      <c r="C311" s="219">
        <v>0</v>
      </c>
      <c r="D311" s="219">
        <f>+'[2]Ingresos Julio  2022'!$I$89</f>
        <v>2808635438</v>
      </c>
      <c r="E311" s="220">
        <f>+D311</f>
        <v>2808635438</v>
      </c>
      <c r="F311" s="220">
        <v>2500000000</v>
      </c>
      <c r="G311" s="220">
        <f>+F311*(1+D$4)</f>
        <v>2500000000</v>
      </c>
      <c r="H311" s="220">
        <f>+G311*(1+E$4)</f>
        <v>2500000000</v>
      </c>
      <c r="I311" s="220">
        <f>+H311*(1+F$4)</f>
        <v>2500000000</v>
      </c>
    </row>
    <row r="312" spans="2:9" ht="15.75" x14ac:dyDescent="0.25">
      <c r="B312" s="208" t="s">
        <v>1367</v>
      </c>
      <c r="C312" s="219">
        <f>+'[3]RESUMEN GENERAL 2022'!$H$20</f>
        <v>2777176738.2199998</v>
      </c>
      <c r="D312" s="219">
        <f>+'[1]Ingresos Junio  2022'!$I$88</f>
        <v>0</v>
      </c>
      <c r="E312" s="220">
        <f>+C312</f>
        <v>2777176738.2199998</v>
      </c>
      <c r="F312" s="220">
        <v>2985366989.2200003</v>
      </c>
      <c r="G312" s="220">
        <f>+F312*(1+D$5)</f>
        <v>2985366989.2200003</v>
      </c>
      <c r="H312" s="220">
        <f>+G312*(1+E$5)</f>
        <v>2985366989.2200003</v>
      </c>
      <c r="I312" s="220">
        <f>+H312*(1+F$5)</f>
        <v>2985366989.2200003</v>
      </c>
    </row>
    <row r="313" spans="2:9" ht="15.75" x14ac:dyDescent="0.25">
      <c r="B313" s="208" t="s">
        <v>1368</v>
      </c>
      <c r="C313" s="219">
        <f>+'[3]RESUMEN GENERAL 2022'!$H$21</f>
        <v>553630590.40999997</v>
      </c>
      <c r="D313" s="219">
        <f>+'[2]Ingresos Julio  2022'!$I$91</f>
        <v>1896149386</v>
      </c>
      <c r="E313" s="220">
        <f>+D313</f>
        <v>1896149386</v>
      </c>
      <c r="F313" s="220">
        <v>2009918349.1600001</v>
      </c>
      <c r="G313" s="220">
        <f t="shared" ref="G313:I314" si="240">+F313*(1+D$4)</f>
        <v>2009918349.1600001</v>
      </c>
      <c r="H313" s="220">
        <f t="shared" si="240"/>
        <v>2009918349.1600001</v>
      </c>
      <c r="I313" s="220">
        <f t="shared" si="240"/>
        <v>2009918349.1600001</v>
      </c>
    </row>
    <row r="314" spans="2:9" ht="15.75" x14ac:dyDescent="0.25">
      <c r="B314" s="208" t="s">
        <v>1369</v>
      </c>
      <c r="C314" s="219">
        <f>+'[3]RESUMEN GENERAL 2022'!$H$22</f>
        <v>5668401574</v>
      </c>
      <c r="D314" s="219">
        <f>+'[2]Ingresos Julio  2022'!$I$92</f>
        <v>6751421199</v>
      </c>
      <c r="E314" s="220">
        <f>+D314</f>
        <v>6751421199</v>
      </c>
      <c r="F314" s="220">
        <v>7156506470.9400005</v>
      </c>
      <c r="G314" s="220">
        <f t="shared" si="240"/>
        <v>7156506470.9400005</v>
      </c>
      <c r="H314" s="220">
        <f t="shared" si="240"/>
        <v>7156506470.9400005</v>
      </c>
      <c r="I314" s="220">
        <f t="shared" si="240"/>
        <v>7156506470.9400005</v>
      </c>
    </row>
    <row r="315" spans="2:9" ht="15.75" x14ac:dyDescent="0.25">
      <c r="B315" s="208" t="s">
        <v>1355</v>
      </c>
      <c r="C315" s="219">
        <v>9084014360.4401054</v>
      </c>
      <c r="D315" s="219">
        <v>0</v>
      </c>
      <c r="E315" s="222">
        <f>+'[3]RESUMEN GENERAL 2022'!$G$19*(1+5.6%)</f>
        <v>9268327695.2896137</v>
      </c>
      <c r="F315" s="220">
        <v>10072429571.996187</v>
      </c>
      <c r="G315" s="220">
        <f>+F315*(1+D$3)</f>
        <v>10072429571.996187</v>
      </c>
      <c r="H315" s="220">
        <f>+G315*(1+E$3)</f>
        <v>10072429571.996187</v>
      </c>
      <c r="I315" s="220">
        <f>+H315*(1+F$3)</f>
        <v>10072429571.996187</v>
      </c>
    </row>
    <row r="316" spans="2:9" ht="15.75" x14ac:dyDescent="0.25">
      <c r="B316" s="202" t="s">
        <v>1356</v>
      </c>
      <c r="C316" s="216">
        <f t="shared" ref="C316:I316" si="241">+C317</f>
        <v>216959602</v>
      </c>
      <c r="D316" s="216">
        <f t="shared" si="241"/>
        <v>229433580.03999999</v>
      </c>
      <c r="E316" s="216">
        <f t="shared" si="241"/>
        <v>458867160.07999998</v>
      </c>
      <c r="F316" s="216">
        <f t="shared" si="241"/>
        <v>502459540.28759998</v>
      </c>
      <c r="G316" s="216">
        <f t="shared" si="241"/>
        <v>502459540.28759998</v>
      </c>
      <c r="H316" s="216">
        <f t="shared" si="241"/>
        <v>502459540.28759998</v>
      </c>
      <c r="I316" s="216">
        <f t="shared" si="241"/>
        <v>502459540.28759998</v>
      </c>
    </row>
    <row r="317" spans="2:9" ht="15.75" x14ac:dyDescent="0.25">
      <c r="B317" s="205" t="s">
        <v>1357</v>
      </c>
      <c r="C317" s="218">
        <f>+'[1]Ingresos Junio  2022'!$F$97</f>
        <v>216959602</v>
      </c>
      <c r="D317" s="218">
        <f>+'[2]Ingresos Julio  2022'!$I$94+'[2]Ingresos Julio  2022'!$I$125</f>
        <v>229433580.03999999</v>
      </c>
      <c r="E317" s="221">
        <f>+D317*2</f>
        <v>458867160.07999998</v>
      </c>
      <c r="F317" s="221">
        <v>502459540.28759998</v>
      </c>
      <c r="G317" s="221">
        <f>+F317*(1+D$3)</f>
        <v>502459540.28759998</v>
      </c>
      <c r="H317" s="221">
        <f>+G317*(1+E$3)</f>
        <v>502459540.28759998</v>
      </c>
      <c r="I317" s="221">
        <f>+H317*(1+F$3)</f>
        <v>502459540.28759998</v>
      </c>
    </row>
  </sheetData>
  <mergeCells count="5">
    <mergeCell ref="A1:K2"/>
    <mergeCell ref="A3:K4"/>
    <mergeCell ref="A5:K6"/>
    <mergeCell ref="A217:B217"/>
    <mergeCell ref="B252:J25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92" t="s">
        <v>764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47" s="24" customFormat="1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47" s="24" customFormat="1" x14ac:dyDescent="0.25">
      <c r="A3" s="392" t="s">
        <v>765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47" s="24" customFormat="1" x14ac:dyDescent="0.2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47" s="24" customFormat="1" x14ac:dyDescent="0.25">
      <c r="A5" s="393" t="s">
        <v>850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47" s="24" customFormat="1" ht="26.25" x14ac:dyDescent="0.4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R6" s="396" t="s">
        <v>851</v>
      </c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</row>
    <row r="7" spans="1:47" ht="47.25" x14ac:dyDescent="0.25">
      <c r="A7" s="48" t="s">
        <v>804</v>
      </c>
      <c r="B7" s="48" t="s">
        <v>805</v>
      </c>
      <c r="C7" s="49" t="s">
        <v>806</v>
      </c>
      <c r="D7" s="50" t="s">
        <v>807</v>
      </c>
      <c r="E7" s="50" t="s">
        <v>808</v>
      </c>
      <c r="F7" s="50" t="s">
        <v>809</v>
      </c>
      <c r="G7" s="50" t="s">
        <v>810</v>
      </c>
      <c r="H7" s="50" t="s">
        <v>811</v>
      </c>
      <c r="I7" s="50" t="s">
        <v>812</v>
      </c>
      <c r="J7" s="50" t="s">
        <v>813</v>
      </c>
      <c r="K7" s="50" t="s">
        <v>814</v>
      </c>
      <c r="L7" s="50" t="s">
        <v>815</v>
      </c>
      <c r="M7" s="50" t="s">
        <v>816</v>
      </c>
      <c r="N7" s="50" t="s">
        <v>817</v>
      </c>
      <c r="O7" s="50" t="s">
        <v>818</v>
      </c>
      <c r="P7" s="50" t="s">
        <v>819</v>
      </c>
      <c r="R7" s="50" t="s">
        <v>807</v>
      </c>
      <c r="S7" s="50" t="s">
        <v>808</v>
      </c>
      <c r="T7" s="50" t="s">
        <v>809</v>
      </c>
      <c r="U7" s="50" t="s">
        <v>810</v>
      </c>
      <c r="V7" s="50" t="s">
        <v>811</v>
      </c>
      <c r="W7" s="50" t="s">
        <v>812</v>
      </c>
      <c r="X7" s="50" t="s">
        <v>813</v>
      </c>
      <c r="Y7" s="50" t="s">
        <v>814</v>
      </c>
      <c r="Z7" s="50" t="s">
        <v>815</v>
      </c>
      <c r="AA7" s="50" t="s">
        <v>816</v>
      </c>
      <c r="AB7" s="50" t="s">
        <v>817</v>
      </c>
      <c r="AC7" s="50" t="s">
        <v>818</v>
      </c>
      <c r="AD7" s="50" t="s">
        <v>819</v>
      </c>
      <c r="AF7" s="21" t="s">
        <v>0</v>
      </c>
      <c r="AG7" s="22" t="s">
        <v>1</v>
      </c>
      <c r="AH7" s="23" t="s">
        <v>771</v>
      </c>
      <c r="AI7" s="50" t="s">
        <v>807</v>
      </c>
      <c r="AJ7" s="50" t="s">
        <v>808</v>
      </c>
      <c r="AK7" s="50" t="s">
        <v>809</v>
      </c>
      <c r="AL7" s="50" t="s">
        <v>810</v>
      </c>
      <c r="AM7" s="50" t="s">
        <v>811</v>
      </c>
      <c r="AN7" s="50" t="s">
        <v>812</v>
      </c>
      <c r="AO7" s="50" t="s">
        <v>813</v>
      </c>
      <c r="AP7" s="50" t="s">
        <v>814</v>
      </c>
      <c r="AQ7" s="50" t="s">
        <v>815</v>
      </c>
      <c r="AR7" s="50" t="s">
        <v>816</v>
      </c>
      <c r="AS7" s="50" t="s">
        <v>817</v>
      </c>
      <c r="AT7" s="50" t="s">
        <v>818</v>
      </c>
      <c r="AU7" s="50" t="s">
        <v>819</v>
      </c>
    </row>
    <row r="8" spans="1:47" x14ac:dyDescent="0.25">
      <c r="A8" s="51">
        <v>2023</v>
      </c>
      <c r="B8" s="52">
        <v>2</v>
      </c>
      <c r="C8" s="53" t="s">
        <v>820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763</v>
      </c>
      <c r="AH8" s="20">
        <f t="shared" ref="AH8" si="0">+AH9+AH100+AH308+AH313+AH327</f>
        <v>9727380115</v>
      </c>
      <c r="AI8" s="55">
        <f>+(R8-D8)/D8</f>
        <v>-0.53580959526284377</v>
      </c>
      <c r="AJ8" s="55">
        <f t="shared" ref="AJ8:AU23" si="1">+(S8-E8)/E8</f>
        <v>-1</v>
      </c>
      <c r="AK8" s="55">
        <f t="shared" si="1"/>
        <v>-1</v>
      </c>
      <c r="AL8" s="55">
        <f t="shared" si="1"/>
        <v>-1</v>
      </c>
      <c r="AM8" s="55">
        <f t="shared" si="1"/>
        <v>-1</v>
      </c>
      <c r="AN8" s="55">
        <f t="shared" si="1"/>
        <v>-1</v>
      </c>
      <c r="AO8" s="55">
        <f t="shared" si="1"/>
        <v>-1</v>
      </c>
      <c r="AP8" s="55">
        <f t="shared" si="1"/>
        <v>-1</v>
      </c>
      <c r="AQ8" s="55">
        <f t="shared" si="1"/>
        <v>-1</v>
      </c>
      <c r="AR8" s="55">
        <f t="shared" si="1"/>
        <v>-1</v>
      </c>
      <c r="AS8" s="55">
        <f t="shared" si="1"/>
        <v>-1</v>
      </c>
      <c r="AT8" s="55">
        <f t="shared" si="1"/>
        <v>-1</v>
      </c>
      <c r="AU8" s="55">
        <f t="shared" si="1"/>
        <v>-0.94758709059115609</v>
      </c>
    </row>
    <row r="9" spans="1:47" x14ac:dyDescent="0.25">
      <c r="A9" s="56">
        <v>2023</v>
      </c>
      <c r="B9" s="57" t="s">
        <v>15</v>
      </c>
      <c r="C9" s="58" t="s">
        <v>16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2">SUM(R9:AC9)</f>
        <v>8913265034</v>
      </c>
      <c r="AF9" s="11" t="s">
        <v>15</v>
      </c>
      <c r="AG9" s="5" t="s">
        <v>16</v>
      </c>
      <c r="AH9" s="6">
        <f t="shared" ref="AH9" si="3">+AH10+AH47</f>
        <v>8913265034</v>
      </c>
      <c r="AI9" s="55">
        <f t="shared" ref="AI9:AI72" si="4">+(R9-D9)/D9</f>
        <v>-0.22729862359513622</v>
      </c>
      <c r="AJ9" s="55">
        <f t="shared" si="1"/>
        <v>-1</v>
      </c>
      <c r="AK9" s="55">
        <f t="shared" si="1"/>
        <v>-1</v>
      </c>
      <c r="AL9" s="55">
        <f t="shared" si="1"/>
        <v>-1</v>
      </c>
      <c r="AM9" s="55">
        <f t="shared" si="1"/>
        <v>-1</v>
      </c>
      <c r="AN9" s="55">
        <f t="shared" si="1"/>
        <v>-1</v>
      </c>
      <c r="AO9" s="55">
        <f t="shared" si="1"/>
        <v>-1</v>
      </c>
      <c r="AP9" s="55">
        <f t="shared" si="1"/>
        <v>-1</v>
      </c>
      <c r="AQ9" s="55">
        <f t="shared" si="1"/>
        <v>-1</v>
      </c>
      <c r="AR9" s="55">
        <f t="shared" si="1"/>
        <v>-1</v>
      </c>
      <c r="AS9" s="55">
        <f t="shared" si="1"/>
        <v>-1</v>
      </c>
      <c r="AT9" s="55">
        <f t="shared" si="1"/>
        <v>-1</v>
      </c>
      <c r="AU9" s="55">
        <f t="shared" si="1"/>
        <v>-0.94032818592662104</v>
      </c>
    </row>
    <row r="10" spans="1:47" x14ac:dyDescent="0.25">
      <c r="A10" s="56">
        <v>2023</v>
      </c>
      <c r="B10" s="57" t="s">
        <v>17</v>
      </c>
      <c r="C10" s="58" t="s">
        <v>18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2"/>
        <v>6445714997</v>
      </c>
      <c r="AF10" s="11" t="s">
        <v>17</v>
      </c>
      <c r="AG10" s="5" t="s">
        <v>18</v>
      </c>
      <c r="AH10" s="6">
        <f t="shared" ref="AH10" si="5">+AH11+AH26+AH39</f>
        <v>6445714997</v>
      </c>
      <c r="AI10" s="55">
        <f t="shared" si="4"/>
        <v>-0.22434888521000776</v>
      </c>
      <c r="AJ10" s="55">
        <f t="shared" si="1"/>
        <v>-1</v>
      </c>
      <c r="AK10" s="55">
        <f t="shared" si="1"/>
        <v>-1</v>
      </c>
      <c r="AL10" s="55">
        <f t="shared" si="1"/>
        <v>-1</v>
      </c>
      <c r="AM10" s="55">
        <f t="shared" si="1"/>
        <v>-1</v>
      </c>
      <c r="AN10" s="55">
        <f t="shared" si="1"/>
        <v>-1</v>
      </c>
      <c r="AO10" s="55">
        <f t="shared" si="1"/>
        <v>-1</v>
      </c>
      <c r="AP10" s="55">
        <f t="shared" si="1"/>
        <v>-1</v>
      </c>
      <c r="AQ10" s="55">
        <f t="shared" si="1"/>
        <v>-1</v>
      </c>
      <c r="AR10" s="55">
        <f t="shared" si="1"/>
        <v>-1</v>
      </c>
      <c r="AS10" s="55">
        <f t="shared" si="1"/>
        <v>-1</v>
      </c>
      <c r="AT10" s="55">
        <f t="shared" si="1"/>
        <v>-1</v>
      </c>
      <c r="AU10" s="55">
        <f t="shared" si="1"/>
        <v>-0.93643472463630328</v>
      </c>
    </row>
    <row r="11" spans="1:47" x14ac:dyDescent="0.25">
      <c r="A11" s="56">
        <v>2023</v>
      </c>
      <c r="B11" s="57" t="s">
        <v>19</v>
      </c>
      <c r="C11" s="58" t="s">
        <v>20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2"/>
        <v>4434754150</v>
      </c>
      <c r="AF11" s="11" t="s">
        <v>19</v>
      </c>
      <c r="AG11" s="5" t="s">
        <v>20</v>
      </c>
      <c r="AH11" s="6">
        <f t="shared" ref="AH11" si="6">+AH12+AH23</f>
        <v>4434754150</v>
      </c>
      <c r="AI11" s="55">
        <f t="shared" si="4"/>
        <v>-1.7598742084141427E-2</v>
      </c>
      <c r="AJ11" s="55">
        <f t="shared" si="1"/>
        <v>-1</v>
      </c>
      <c r="AK11" s="55">
        <f t="shared" si="1"/>
        <v>-1</v>
      </c>
      <c r="AL11" s="55">
        <f t="shared" si="1"/>
        <v>-1</v>
      </c>
      <c r="AM11" s="55">
        <f t="shared" si="1"/>
        <v>-1</v>
      </c>
      <c r="AN11" s="55">
        <f t="shared" si="1"/>
        <v>-1</v>
      </c>
      <c r="AO11" s="55">
        <f t="shared" si="1"/>
        <v>-1</v>
      </c>
      <c r="AP11" s="55">
        <f t="shared" si="1"/>
        <v>-1</v>
      </c>
      <c r="AQ11" s="55">
        <f t="shared" si="1"/>
        <v>-1</v>
      </c>
      <c r="AR11" s="55">
        <f t="shared" si="1"/>
        <v>-1</v>
      </c>
      <c r="AS11" s="55">
        <f t="shared" si="1"/>
        <v>-1</v>
      </c>
      <c r="AT11" s="55">
        <f t="shared" si="1"/>
        <v>-1</v>
      </c>
      <c r="AU11" s="55">
        <f t="shared" si="1"/>
        <v>-0.93612009450533928</v>
      </c>
    </row>
    <row r="12" spans="1:47" x14ac:dyDescent="0.25">
      <c r="A12" s="56">
        <v>2023</v>
      </c>
      <c r="B12" s="57" t="s">
        <v>21</v>
      </c>
      <c r="C12" s="58" t="s">
        <v>22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2"/>
        <v>4404808437</v>
      </c>
      <c r="AF12" s="12" t="s">
        <v>21</v>
      </c>
      <c r="AG12" s="7" t="s">
        <v>22</v>
      </c>
      <c r="AH12" s="8">
        <f t="shared" ref="AH12" si="7">+AH13+AH14+AH15+AH16+AH17+AH18+AH19+AH20+AH21+AH22</f>
        <v>4404808437</v>
      </c>
      <c r="AI12" s="55">
        <f t="shared" si="4"/>
        <v>-1.5148980751934505E-2</v>
      </c>
      <c r="AJ12" s="55">
        <f t="shared" si="1"/>
        <v>-1</v>
      </c>
      <c r="AK12" s="55">
        <f t="shared" si="1"/>
        <v>-1</v>
      </c>
      <c r="AL12" s="55">
        <f t="shared" si="1"/>
        <v>-1</v>
      </c>
      <c r="AM12" s="55">
        <f t="shared" si="1"/>
        <v>-1</v>
      </c>
      <c r="AN12" s="55">
        <f t="shared" si="1"/>
        <v>-1</v>
      </c>
      <c r="AO12" s="55">
        <f t="shared" si="1"/>
        <v>-1</v>
      </c>
      <c r="AP12" s="55">
        <f t="shared" si="1"/>
        <v>-1</v>
      </c>
      <c r="AQ12" s="55">
        <f t="shared" si="1"/>
        <v>-1</v>
      </c>
      <c r="AR12" s="55">
        <f t="shared" si="1"/>
        <v>-1</v>
      </c>
      <c r="AS12" s="55">
        <f t="shared" si="1"/>
        <v>-1</v>
      </c>
      <c r="AT12" s="55">
        <f t="shared" si="1"/>
        <v>-1</v>
      </c>
      <c r="AU12" s="55">
        <f t="shared" si="1"/>
        <v>-0.93609151098237509</v>
      </c>
    </row>
    <row r="13" spans="1:47" x14ac:dyDescent="0.25">
      <c r="A13" s="59">
        <v>2023</v>
      </c>
      <c r="B13" s="60" t="s">
        <v>23</v>
      </c>
      <c r="C13" s="61" t="s">
        <v>24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2"/>
        <v>2702345118</v>
      </c>
      <c r="AF13" s="13" t="s">
        <v>23</v>
      </c>
      <c r="AG13" s="25" t="s">
        <v>24</v>
      </c>
      <c r="AH13" s="26">
        <v>2702345118</v>
      </c>
      <c r="AI13" s="62">
        <f t="shared" si="4"/>
        <v>-1.3841324200549466E-2</v>
      </c>
      <c r="AJ13" s="62">
        <f t="shared" si="1"/>
        <v>-1</v>
      </c>
      <c r="AK13" s="62">
        <f t="shared" si="1"/>
        <v>-1</v>
      </c>
      <c r="AL13" s="62">
        <f t="shared" si="1"/>
        <v>-1</v>
      </c>
      <c r="AM13" s="62">
        <f t="shared" si="1"/>
        <v>-1</v>
      </c>
      <c r="AN13" s="62">
        <f t="shared" si="1"/>
        <v>-1</v>
      </c>
      <c r="AO13" s="62">
        <f t="shared" si="1"/>
        <v>-1</v>
      </c>
      <c r="AP13" s="62">
        <f t="shared" si="1"/>
        <v>-1</v>
      </c>
      <c r="AQ13" s="62">
        <f t="shared" si="1"/>
        <v>-1</v>
      </c>
      <c r="AR13" s="62">
        <f t="shared" si="1"/>
        <v>-1</v>
      </c>
      <c r="AS13" s="62">
        <f t="shared" si="1"/>
        <v>-1</v>
      </c>
      <c r="AT13" s="62">
        <f t="shared" si="1"/>
        <v>-1</v>
      </c>
      <c r="AU13" s="62">
        <f t="shared" si="1"/>
        <v>-0.91911008683659934</v>
      </c>
    </row>
    <row r="14" spans="1:47" x14ac:dyDescent="0.25">
      <c r="A14" s="59">
        <v>2023</v>
      </c>
      <c r="B14" s="60" t="s">
        <v>25</v>
      </c>
      <c r="C14" s="61" t="s">
        <v>26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2"/>
        <v>1292730754</v>
      </c>
      <c r="AF14" s="13" t="s">
        <v>25</v>
      </c>
      <c r="AG14" s="25" t="s">
        <v>26</v>
      </c>
      <c r="AH14" s="26">
        <v>1292730754</v>
      </c>
      <c r="AI14" s="62">
        <f t="shared" si="4"/>
        <v>-6.0704336975880922E-2</v>
      </c>
      <c r="AJ14" s="62">
        <f t="shared" si="1"/>
        <v>-1</v>
      </c>
      <c r="AK14" s="62">
        <f t="shared" si="1"/>
        <v>-1</v>
      </c>
      <c r="AL14" s="62">
        <f t="shared" si="1"/>
        <v>-1</v>
      </c>
      <c r="AM14" s="62">
        <f t="shared" si="1"/>
        <v>-1</v>
      </c>
      <c r="AN14" s="62">
        <f t="shared" si="1"/>
        <v>-1</v>
      </c>
      <c r="AO14" s="62">
        <f t="shared" si="1"/>
        <v>-1</v>
      </c>
      <c r="AP14" s="62">
        <f t="shared" si="1"/>
        <v>-1</v>
      </c>
      <c r="AQ14" s="62">
        <f t="shared" si="1"/>
        <v>-1</v>
      </c>
      <c r="AR14" s="62">
        <f t="shared" si="1"/>
        <v>-1</v>
      </c>
      <c r="AS14" s="62">
        <f t="shared" si="1"/>
        <v>-1</v>
      </c>
      <c r="AT14" s="62">
        <f t="shared" si="1"/>
        <v>-1</v>
      </c>
      <c r="AU14" s="62">
        <f t="shared" si="1"/>
        <v>-0.92172536141465677</v>
      </c>
    </row>
    <row r="15" spans="1:47" x14ac:dyDescent="0.25">
      <c r="A15" s="59">
        <v>2023</v>
      </c>
      <c r="B15" s="60" t="s">
        <v>27</v>
      </c>
      <c r="C15" s="61" t="s">
        <v>28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2"/>
        <v>25167328</v>
      </c>
      <c r="AF15" s="13" t="s">
        <v>27</v>
      </c>
      <c r="AG15" s="25" t="s">
        <v>28</v>
      </c>
      <c r="AH15" s="26">
        <v>25167328</v>
      </c>
      <c r="AI15" s="62">
        <f t="shared" si="4"/>
        <v>5.8871805866597675E-2</v>
      </c>
      <c r="AJ15" s="62">
        <f t="shared" si="1"/>
        <v>-1</v>
      </c>
      <c r="AK15" s="62">
        <f t="shared" si="1"/>
        <v>-1</v>
      </c>
      <c r="AL15" s="62">
        <f t="shared" si="1"/>
        <v>-1</v>
      </c>
      <c r="AM15" s="62">
        <f t="shared" si="1"/>
        <v>-1</v>
      </c>
      <c r="AN15" s="62">
        <f t="shared" si="1"/>
        <v>-1</v>
      </c>
      <c r="AO15" s="62">
        <f t="shared" si="1"/>
        <v>-1</v>
      </c>
      <c r="AP15" s="62">
        <f t="shared" si="1"/>
        <v>-1</v>
      </c>
      <c r="AQ15" s="62">
        <f t="shared" si="1"/>
        <v>-1</v>
      </c>
      <c r="AR15" s="62">
        <f t="shared" si="1"/>
        <v>-1</v>
      </c>
      <c r="AS15" s="62">
        <f t="shared" si="1"/>
        <v>-1</v>
      </c>
      <c r="AT15" s="62">
        <f t="shared" si="1"/>
        <v>-1</v>
      </c>
      <c r="AU15" s="62">
        <f t="shared" si="1"/>
        <v>-0.91176068284445022</v>
      </c>
    </row>
    <row r="16" spans="1:47" x14ac:dyDescent="0.25">
      <c r="A16" s="59">
        <v>2023</v>
      </c>
      <c r="B16" s="60" t="s">
        <v>29</v>
      </c>
      <c r="C16" s="61" t="s">
        <v>30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2"/>
        <v>38482871</v>
      </c>
      <c r="AF16" s="13" t="s">
        <v>29</v>
      </c>
      <c r="AG16" s="25" t="s">
        <v>30</v>
      </c>
      <c r="AH16" s="26">
        <v>38482871</v>
      </c>
      <c r="AI16" s="62">
        <f t="shared" si="4"/>
        <v>0.22296953791513832</v>
      </c>
      <c r="AJ16" s="62">
        <f t="shared" si="1"/>
        <v>-1</v>
      </c>
      <c r="AK16" s="62">
        <f t="shared" si="1"/>
        <v>-1</v>
      </c>
      <c r="AL16" s="62">
        <f t="shared" si="1"/>
        <v>-1</v>
      </c>
      <c r="AM16" s="62">
        <f t="shared" si="1"/>
        <v>-1</v>
      </c>
      <c r="AN16" s="62">
        <f t="shared" si="1"/>
        <v>-1</v>
      </c>
      <c r="AO16" s="62">
        <f t="shared" si="1"/>
        <v>-1</v>
      </c>
      <c r="AP16" s="62">
        <f t="shared" si="1"/>
        <v>-1</v>
      </c>
      <c r="AQ16" s="62">
        <f t="shared" si="1"/>
        <v>-1</v>
      </c>
      <c r="AR16" s="62">
        <f t="shared" si="1"/>
        <v>-1</v>
      </c>
      <c r="AS16" s="62">
        <f t="shared" si="1"/>
        <v>-1</v>
      </c>
      <c r="AT16" s="62">
        <f t="shared" si="1"/>
        <v>-1</v>
      </c>
      <c r="AU16" s="62">
        <f t="shared" si="1"/>
        <v>-0.89808587184040511</v>
      </c>
    </row>
    <row r="17" spans="1:47" x14ac:dyDescent="0.25">
      <c r="A17" s="59">
        <v>2023</v>
      </c>
      <c r="B17" s="60" t="s">
        <v>31</v>
      </c>
      <c r="C17" s="61" t="s">
        <v>32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2"/>
        <v>0</v>
      </c>
      <c r="AF17" s="13" t="s">
        <v>31</v>
      </c>
      <c r="AG17" s="25" t="s">
        <v>32</v>
      </c>
      <c r="AH17" s="26">
        <v>0</v>
      </c>
      <c r="AI17" s="62" t="e">
        <f t="shared" si="4"/>
        <v>#DIV/0!</v>
      </c>
      <c r="AJ17" s="62" t="e">
        <f t="shared" si="1"/>
        <v>#DIV/0!</v>
      </c>
      <c r="AK17" s="62" t="e">
        <f t="shared" si="1"/>
        <v>#DIV/0!</v>
      </c>
      <c r="AL17" s="62" t="e">
        <f t="shared" si="1"/>
        <v>#DIV/0!</v>
      </c>
      <c r="AM17" s="62" t="e">
        <f t="shared" si="1"/>
        <v>#DIV/0!</v>
      </c>
      <c r="AN17" s="62">
        <f t="shared" si="1"/>
        <v>-1</v>
      </c>
      <c r="AO17" s="62" t="e">
        <f t="shared" si="1"/>
        <v>#DIV/0!</v>
      </c>
      <c r="AP17" s="62" t="e">
        <f t="shared" si="1"/>
        <v>#DIV/0!</v>
      </c>
      <c r="AQ17" s="62" t="e">
        <f t="shared" si="1"/>
        <v>#DIV/0!</v>
      </c>
      <c r="AR17" s="62" t="e">
        <f t="shared" si="1"/>
        <v>#DIV/0!</v>
      </c>
      <c r="AS17" s="62" t="e">
        <f t="shared" si="1"/>
        <v>#DIV/0!</v>
      </c>
      <c r="AT17" s="62" t="e">
        <f t="shared" si="1"/>
        <v>#DIV/0!</v>
      </c>
      <c r="AU17" s="62">
        <f t="shared" si="1"/>
        <v>-1</v>
      </c>
    </row>
    <row r="18" spans="1:47" x14ac:dyDescent="0.25">
      <c r="A18" s="59">
        <v>2023</v>
      </c>
      <c r="B18" s="60" t="s">
        <v>33</v>
      </c>
      <c r="C18" s="61" t="s">
        <v>34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2"/>
        <v>251274543</v>
      </c>
      <c r="AF18" s="13" t="s">
        <v>33</v>
      </c>
      <c r="AG18" s="25" t="s">
        <v>34</v>
      </c>
      <c r="AH18" s="26">
        <v>251274543</v>
      </c>
      <c r="AI18" s="62">
        <f t="shared" si="4"/>
        <v>0.93363215507522646</v>
      </c>
      <c r="AJ18" s="62">
        <f t="shared" si="1"/>
        <v>-1</v>
      </c>
      <c r="AK18" s="62">
        <f t="shared" si="1"/>
        <v>-1</v>
      </c>
      <c r="AL18" s="62">
        <f t="shared" si="1"/>
        <v>-1</v>
      </c>
      <c r="AM18" s="62">
        <f t="shared" si="1"/>
        <v>-1</v>
      </c>
      <c r="AN18" s="62">
        <f t="shared" si="1"/>
        <v>-1</v>
      </c>
      <c r="AO18" s="62">
        <f t="shared" si="1"/>
        <v>-1</v>
      </c>
      <c r="AP18" s="62">
        <f t="shared" si="1"/>
        <v>-1</v>
      </c>
      <c r="AQ18" s="62">
        <f t="shared" si="1"/>
        <v>-1</v>
      </c>
      <c r="AR18" s="62">
        <f t="shared" si="1"/>
        <v>-1</v>
      </c>
      <c r="AS18" s="62">
        <f t="shared" si="1"/>
        <v>-1</v>
      </c>
      <c r="AT18" s="62">
        <f t="shared" si="1"/>
        <v>-1</v>
      </c>
      <c r="AU18" s="62">
        <f t="shared" si="1"/>
        <v>-0.83886398707706444</v>
      </c>
    </row>
    <row r="19" spans="1:47" x14ac:dyDescent="0.25">
      <c r="A19" s="59">
        <v>2023</v>
      </c>
      <c r="B19" s="60" t="s">
        <v>35</v>
      </c>
      <c r="C19" s="61" t="s">
        <v>36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2"/>
        <v>92390206</v>
      </c>
      <c r="AF19" s="13" t="s">
        <v>35</v>
      </c>
      <c r="AG19" s="25" t="s">
        <v>36</v>
      </c>
      <c r="AH19" s="26">
        <v>92390206</v>
      </c>
      <c r="AI19" s="62">
        <f t="shared" si="4"/>
        <v>-0.45113003113930006</v>
      </c>
      <c r="AJ19" s="62">
        <f t="shared" si="1"/>
        <v>-1</v>
      </c>
      <c r="AK19" s="62">
        <f t="shared" si="1"/>
        <v>-1</v>
      </c>
      <c r="AL19" s="62">
        <f t="shared" si="1"/>
        <v>-1</v>
      </c>
      <c r="AM19" s="62">
        <f t="shared" si="1"/>
        <v>-1</v>
      </c>
      <c r="AN19" s="62">
        <f t="shared" si="1"/>
        <v>-1</v>
      </c>
      <c r="AO19" s="62">
        <f t="shared" si="1"/>
        <v>-1</v>
      </c>
      <c r="AP19" s="62">
        <f t="shared" si="1"/>
        <v>-1</v>
      </c>
      <c r="AQ19" s="62">
        <f t="shared" si="1"/>
        <v>-1</v>
      </c>
      <c r="AR19" s="62">
        <f t="shared" si="1"/>
        <v>-1</v>
      </c>
      <c r="AS19" s="62">
        <f t="shared" si="1"/>
        <v>-1</v>
      </c>
      <c r="AT19" s="62">
        <f t="shared" si="1"/>
        <v>-1</v>
      </c>
      <c r="AU19" s="62">
        <f t="shared" si="1"/>
        <v>-0.95426083592827504</v>
      </c>
    </row>
    <row r="20" spans="1:47" x14ac:dyDescent="0.25">
      <c r="A20" s="59">
        <v>2023</v>
      </c>
      <c r="B20" s="60" t="s">
        <v>37</v>
      </c>
      <c r="C20" s="61" t="s">
        <v>38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2"/>
        <v>106830</v>
      </c>
      <c r="AF20" s="13" t="s">
        <v>37</v>
      </c>
      <c r="AG20" s="25" t="s">
        <v>38</v>
      </c>
      <c r="AH20" s="26">
        <v>106830</v>
      </c>
      <c r="AI20" s="62" t="e">
        <f t="shared" si="4"/>
        <v>#DIV/0!</v>
      </c>
      <c r="AJ20" s="62" t="e">
        <f t="shared" si="1"/>
        <v>#DIV/0!</v>
      </c>
      <c r="AK20" s="62" t="e">
        <f t="shared" si="1"/>
        <v>#DIV/0!</v>
      </c>
      <c r="AL20" s="62" t="e">
        <f t="shared" si="1"/>
        <v>#DIV/0!</v>
      </c>
      <c r="AM20" s="62" t="e">
        <f t="shared" si="1"/>
        <v>#DIV/0!</v>
      </c>
      <c r="AN20" s="62" t="e">
        <f t="shared" si="1"/>
        <v>#DIV/0!</v>
      </c>
      <c r="AO20" s="62" t="e">
        <f t="shared" si="1"/>
        <v>#DIV/0!</v>
      </c>
      <c r="AP20" s="62" t="e">
        <f t="shared" si="1"/>
        <v>#DIV/0!</v>
      </c>
      <c r="AQ20" s="62" t="e">
        <f t="shared" si="1"/>
        <v>#DIV/0!</v>
      </c>
      <c r="AR20" s="62" t="e">
        <f t="shared" si="1"/>
        <v>#DIV/0!</v>
      </c>
      <c r="AS20" s="62" t="e">
        <f t="shared" si="1"/>
        <v>#DIV/0!</v>
      </c>
      <c r="AT20" s="62">
        <f t="shared" si="1"/>
        <v>-1</v>
      </c>
      <c r="AU20" s="62">
        <f t="shared" si="1"/>
        <v>-0.99998052662643533</v>
      </c>
    </row>
    <row r="21" spans="1:47" x14ac:dyDescent="0.25">
      <c r="A21" s="59">
        <v>2023</v>
      </c>
      <c r="B21" s="60" t="s">
        <v>39</v>
      </c>
      <c r="C21" s="61" t="s">
        <v>40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2"/>
        <v>2310787</v>
      </c>
      <c r="AF21" s="13" t="s">
        <v>39</v>
      </c>
      <c r="AG21" s="25" t="s">
        <v>40</v>
      </c>
      <c r="AH21" s="26">
        <v>2310787</v>
      </c>
      <c r="AI21" s="62">
        <f t="shared" si="4"/>
        <v>-7.5685199999999994E-2</v>
      </c>
      <c r="AJ21" s="62">
        <f t="shared" si="1"/>
        <v>-1</v>
      </c>
      <c r="AK21" s="62">
        <f t="shared" si="1"/>
        <v>-1</v>
      </c>
      <c r="AL21" s="62">
        <f t="shared" si="1"/>
        <v>-1</v>
      </c>
      <c r="AM21" s="62">
        <f t="shared" si="1"/>
        <v>-1</v>
      </c>
      <c r="AN21" s="62">
        <f t="shared" si="1"/>
        <v>-1</v>
      </c>
      <c r="AO21" s="62">
        <f t="shared" si="1"/>
        <v>-1</v>
      </c>
      <c r="AP21" s="62">
        <f t="shared" si="1"/>
        <v>-1</v>
      </c>
      <c r="AQ21" s="62">
        <f t="shared" si="1"/>
        <v>-1</v>
      </c>
      <c r="AR21" s="62">
        <f t="shared" si="1"/>
        <v>-1</v>
      </c>
      <c r="AS21" s="62">
        <f t="shared" si="1"/>
        <v>-1</v>
      </c>
      <c r="AT21" s="62">
        <f t="shared" si="1"/>
        <v>-1</v>
      </c>
      <c r="AU21" s="62">
        <f t="shared" si="1"/>
        <v>-0.99943850118031263</v>
      </c>
    </row>
    <row r="22" spans="1:47" x14ac:dyDescent="0.25">
      <c r="A22" s="59">
        <v>2023</v>
      </c>
      <c r="B22" s="60" t="s">
        <v>41</v>
      </c>
      <c r="C22" s="61" t="s">
        <v>42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2"/>
        <v>0</v>
      </c>
      <c r="AF22" s="13" t="s">
        <v>41</v>
      </c>
      <c r="AG22" s="25" t="s">
        <v>42</v>
      </c>
      <c r="AH22" s="26">
        <v>0</v>
      </c>
      <c r="AI22" s="62" t="e">
        <f t="shared" si="4"/>
        <v>#DIV/0!</v>
      </c>
      <c r="AJ22" s="62" t="e">
        <f t="shared" si="1"/>
        <v>#DIV/0!</v>
      </c>
      <c r="AK22" s="62" t="e">
        <f t="shared" si="1"/>
        <v>#DIV/0!</v>
      </c>
      <c r="AL22" s="62">
        <f t="shared" si="1"/>
        <v>-1</v>
      </c>
      <c r="AM22" s="62" t="e">
        <f t="shared" si="1"/>
        <v>#DIV/0!</v>
      </c>
      <c r="AN22" s="62" t="e">
        <f t="shared" si="1"/>
        <v>#DIV/0!</v>
      </c>
      <c r="AO22" s="62" t="e">
        <f t="shared" si="1"/>
        <v>#DIV/0!</v>
      </c>
      <c r="AP22" s="62" t="e">
        <f t="shared" si="1"/>
        <v>#DIV/0!</v>
      </c>
      <c r="AQ22" s="62" t="e">
        <f t="shared" si="1"/>
        <v>#DIV/0!</v>
      </c>
      <c r="AR22" s="62">
        <f t="shared" si="1"/>
        <v>-1</v>
      </c>
      <c r="AS22" s="62" t="e">
        <f t="shared" si="1"/>
        <v>#DIV/0!</v>
      </c>
      <c r="AT22" s="62" t="e">
        <f t="shared" si="1"/>
        <v>#DIV/0!</v>
      </c>
      <c r="AU22" s="62">
        <f t="shared" si="1"/>
        <v>-1</v>
      </c>
    </row>
    <row r="23" spans="1:47" x14ac:dyDescent="0.25">
      <c r="A23" s="56">
        <v>2023</v>
      </c>
      <c r="B23" s="57" t="s">
        <v>43</v>
      </c>
      <c r="C23" s="58" t="s">
        <v>44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2"/>
        <v>29945713</v>
      </c>
      <c r="AF23" s="14" t="s">
        <v>43</v>
      </c>
      <c r="AG23" s="9" t="s">
        <v>44</v>
      </c>
      <c r="AH23" s="10">
        <f t="shared" ref="AH23" si="8">+AH24+AH25</f>
        <v>29945713</v>
      </c>
      <c r="AI23" s="55">
        <f t="shared" si="4"/>
        <v>-0.28075888347958</v>
      </c>
      <c r="AJ23" s="55">
        <f t="shared" si="1"/>
        <v>-1</v>
      </c>
      <c r="AK23" s="55">
        <f t="shared" si="1"/>
        <v>-1</v>
      </c>
      <c r="AL23" s="55">
        <f t="shared" si="1"/>
        <v>-1</v>
      </c>
      <c r="AM23" s="55">
        <f t="shared" si="1"/>
        <v>-1</v>
      </c>
      <c r="AN23" s="55">
        <f t="shared" si="1"/>
        <v>-1</v>
      </c>
      <c r="AO23" s="55">
        <f t="shared" si="1"/>
        <v>-1</v>
      </c>
      <c r="AP23" s="55">
        <f t="shared" si="1"/>
        <v>-1</v>
      </c>
      <c r="AQ23" s="55">
        <f t="shared" si="1"/>
        <v>-1</v>
      </c>
      <c r="AR23" s="55">
        <f t="shared" si="1"/>
        <v>-1</v>
      </c>
      <c r="AS23" s="55">
        <f t="shared" si="1"/>
        <v>-1</v>
      </c>
      <c r="AT23" s="55">
        <f t="shared" si="1"/>
        <v>-1</v>
      </c>
      <c r="AU23" s="55">
        <f t="shared" si="1"/>
        <v>-0.94006324028996502</v>
      </c>
    </row>
    <row r="24" spans="1:47" x14ac:dyDescent="0.25">
      <c r="A24" s="59">
        <v>2023</v>
      </c>
      <c r="B24" s="60" t="s">
        <v>45</v>
      </c>
      <c r="C24" s="61" t="s">
        <v>46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2"/>
        <v>6727247</v>
      </c>
      <c r="AF24" s="13" t="s">
        <v>45</v>
      </c>
      <c r="AG24" s="25" t="s">
        <v>46</v>
      </c>
      <c r="AH24" s="26">
        <v>6727247</v>
      </c>
      <c r="AI24" s="62">
        <f t="shared" si="4"/>
        <v>-7.4476979688054001E-2</v>
      </c>
      <c r="AJ24" s="62">
        <f t="shared" ref="AJ24:AJ87" si="9">+(S24-E24)/E24</f>
        <v>-1</v>
      </c>
      <c r="AK24" s="62">
        <f t="shared" ref="AK24:AK87" si="10">+(T24-F24)/F24</f>
        <v>-1</v>
      </c>
      <c r="AL24" s="62">
        <f t="shared" ref="AL24:AL87" si="11">+(U24-G24)/G24</f>
        <v>-1</v>
      </c>
      <c r="AM24" s="62">
        <f t="shared" ref="AM24:AM87" si="12">+(V24-H24)/H24</f>
        <v>-1</v>
      </c>
      <c r="AN24" s="62">
        <f t="shared" ref="AN24:AN87" si="13">+(W24-I24)/I24</f>
        <v>-1</v>
      </c>
      <c r="AO24" s="62">
        <f t="shared" ref="AO24:AO87" si="14">+(X24-J24)/J24</f>
        <v>-1</v>
      </c>
      <c r="AP24" s="62">
        <f t="shared" ref="AP24:AP87" si="15">+(Y24-K24)/K24</f>
        <v>-1</v>
      </c>
      <c r="AQ24" s="62">
        <f t="shared" ref="AQ24:AQ87" si="16">+(Z24-L24)/L24</f>
        <v>-1</v>
      </c>
      <c r="AR24" s="62">
        <f t="shared" ref="AR24:AR87" si="17">+(AA24-M24)/M24</f>
        <v>-1</v>
      </c>
      <c r="AS24" s="62">
        <f t="shared" ref="AS24:AS87" si="18">+(AB24-N24)/N24</f>
        <v>-1</v>
      </c>
      <c r="AT24" s="62">
        <f t="shared" ref="AT24:AT87" si="19">+(AC24-O24)/O24</f>
        <v>-1</v>
      </c>
      <c r="AU24" s="62">
        <f t="shared" ref="AU24:AU87" si="20">+(AD24-P24)/P24</f>
        <v>-0.92287308164067117</v>
      </c>
    </row>
    <row r="25" spans="1:47" x14ac:dyDescent="0.25">
      <c r="A25" s="59">
        <v>2023</v>
      </c>
      <c r="B25" s="60" t="s">
        <v>47</v>
      </c>
      <c r="C25" s="61" t="s">
        <v>48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2"/>
        <v>23218466</v>
      </c>
      <c r="AF25" s="13" t="s">
        <v>47</v>
      </c>
      <c r="AG25" s="25" t="s">
        <v>48</v>
      </c>
      <c r="AH25" s="26">
        <v>23218466</v>
      </c>
      <c r="AI25" s="62">
        <f t="shared" si="4"/>
        <v>-0.32438787656633472</v>
      </c>
      <c r="AJ25" s="62">
        <f t="shared" si="9"/>
        <v>-1</v>
      </c>
      <c r="AK25" s="62">
        <f t="shared" si="10"/>
        <v>-1</v>
      </c>
      <c r="AL25" s="62">
        <f t="shared" si="11"/>
        <v>-1</v>
      </c>
      <c r="AM25" s="62">
        <f t="shared" si="12"/>
        <v>-1</v>
      </c>
      <c r="AN25" s="62">
        <f t="shared" si="13"/>
        <v>-1</v>
      </c>
      <c r="AO25" s="62">
        <f t="shared" si="14"/>
        <v>-1</v>
      </c>
      <c r="AP25" s="62">
        <f t="shared" si="15"/>
        <v>-1</v>
      </c>
      <c r="AQ25" s="62">
        <f t="shared" si="16"/>
        <v>-1</v>
      </c>
      <c r="AR25" s="62">
        <f t="shared" si="17"/>
        <v>-1</v>
      </c>
      <c r="AS25" s="62">
        <f t="shared" si="18"/>
        <v>-1</v>
      </c>
      <c r="AT25" s="62">
        <f t="shared" si="19"/>
        <v>-1</v>
      </c>
      <c r="AU25" s="62">
        <f t="shared" si="20"/>
        <v>-0.94369898971386124</v>
      </c>
    </row>
    <row r="26" spans="1:47" x14ac:dyDescent="0.25">
      <c r="A26" s="56">
        <v>2023</v>
      </c>
      <c r="B26" s="57" t="s">
        <v>49</v>
      </c>
      <c r="C26" s="58" t="s">
        <v>50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2"/>
        <v>1951241676</v>
      </c>
      <c r="AF26" s="11" t="s">
        <v>49</v>
      </c>
      <c r="AG26" s="5" t="s">
        <v>50</v>
      </c>
      <c r="AH26" s="6">
        <f t="shared" ref="AH26" si="21">+AH27+AH29+AH31+AH33+AH35+AH37</f>
        <v>1951241676</v>
      </c>
      <c r="AI26" s="55">
        <f t="shared" si="4"/>
        <v>0.15268318025649469</v>
      </c>
      <c r="AJ26" s="55">
        <f t="shared" si="9"/>
        <v>-1</v>
      </c>
      <c r="AK26" s="55">
        <f t="shared" si="10"/>
        <v>-1</v>
      </c>
      <c r="AL26" s="55">
        <f t="shared" si="11"/>
        <v>-1</v>
      </c>
      <c r="AM26" s="55">
        <f t="shared" si="12"/>
        <v>-1</v>
      </c>
      <c r="AN26" s="55">
        <f t="shared" si="13"/>
        <v>-1</v>
      </c>
      <c r="AO26" s="55">
        <f t="shared" si="14"/>
        <v>-1</v>
      </c>
      <c r="AP26" s="55">
        <f t="shared" si="15"/>
        <v>-1</v>
      </c>
      <c r="AQ26" s="55">
        <f t="shared" si="16"/>
        <v>-1</v>
      </c>
      <c r="AR26" s="55">
        <f t="shared" si="17"/>
        <v>-1</v>
      </c>
      <c r="AS26" s="55">
        <f t="shared" si="18"/>
        <v>-1</v>
      </c>
      <c r="AT26" s="55">
        <f t="shared" si="19"/>
        <v>-1</v>
      </c>
      <c r="AU26" s="55">
        <f t="shared" si="20"/>
        <v>-0.92470333724739617</v>
      </c>
    </row>
    <row r="27" spans="1:47" x14ac:dyDescent="0.25">
      <c r="A27" s="56">
        <v>2023</v>
      </c>
      <c r="B27" s="57" t="s">
        <v>51</v>
      </c>
      <c r="C27" s="58" t="s">
        <v>52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2"/>
        <v>499583804</v>
      </c>
      <c r="AF27" s="14" t="s">
        <v>51</v>
      </c>
      <c r="AG27" s="9" t="s">
        <v>52</v>
      </c>
      <c r="AH27" s="10">
        <f t="shared" ref="AH27" si="22">+AH28</f>
        <v>499583804</v>
      </c>
      <c r="AI27" s="55">
        <f t="shared" si="4"/>
        <v>-0.33057811725389458</v>
      </c>
      <c r="AJ27" s="55">
        <f t="shared" si="9"/>
        <v>-1</v>
      </c>
      <c r="AK27" s="55">
        <f t="shared" si="10"/>
        <v>-1</v>
      </c>
      <c r="AL27" s="55">
        <f t="shared" si="11"/>
        <v>-1</v>
      </c>
      <c r="AM27" s="55">
        <f t="shared" si="12"/>
        <v>-1</v>
      </c>
      <c r="AN27" s="55">
        <f t="shared" si="13"/>
        <v>-1</v>
      </c>
      <c r="AO27" s="55">
        <f t="shared" si="14"/>
        <v>-1</v>
      </c>
      <c r="AP27" s="55">
        <f t="shared" si="15"/>
        <v>-1</v>
      </c>
      <c r="AQ27" s="55">
        <f t="shared" si="16"/>
        <v>-1</v>
      </c>
      <c r="AR27" s="55">
        <f t="shared" si="17"/>
        <v>-1</v>
      </c>
      <c r="AS27" s="55">
        <f t="shared" si="18"/>
        <v>-1</v>
      </c>
      <c r="AT27" s="55">
        <f t="shared" si="19"/>
        <v>-1</v>
      </c>
      <c r="AU27" s="55">
        <f t="shared" si="20"/>
        <v>-0.94421484310449122</v>
      </c>
    </row>
    <row r="28" spans="1:47" x14ac:dyDescent="0.25">
      <c r="A28" s="59">
        <v>2023</v>
      </c>
      <c r="B28" s="60" t="s">
        <v>53</v>
      </c>
      <c r="C28" s="61" t="s">
        <v>52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2"/>
        <v>499583804</v>
      </c>
      <c r="AF28" s="13" t="s">
        <v>53</v>
      </c>
      <c r="AG28" s="25" t="s">
        <v>52</v>
      </c>
      <c r="AH28" s="26">
        <v>499583804</v>
      </c>
      <c r="AI28" s="62">
        <f t="shared" si="4"/>
        <v>-0.33057811725389458</v>
      </c>
      <c r="AJ28" s="62">
        <f t="shared" si="9"/>
        <v>-1</v>
      </c>
      <c r="AK28" s="62">
        <f t="shared" si="10"/>
        <v>-1</v>
      </c>
      <c r="AL28" s="62">
        <f t="shared" si="11"/>
        <v>-1</v>
      </c>
      <c r="AM28" s="62">
        <f t="shared" si="12"/>
        <v>-1</v>
      </c>
      <c r="AN28" s="62">
        <f t="shared" si="13"/>
        <v>-1</v>
      </c>
      <c r="AO28" s="62">
        <f t="shared" si="14"/>
        <v>-1</v>
      </c>
      <c r="AP28" s="62">
        <f t="shared" si="15"/>
        <v>-1</v>
      </c>
      <c r="AQ28" s="62">
        <f t="shared" si="16"/>
        <v>-1</v>
      </c>
      <c r="AR28" s="62">
        <f t="shared" si="17"/>
        <v>-1</v>
      </c>
      <c r="AS28" s="62">
        <f t="shared" si="18"/>
        <v>-1</v>
      </c>
      <c r="AT28" s="62">
        <f t="shared" si="19"/>
        <v>-1</v>
      </c>
      <c r="AU28" s="62">
        <f t="shared" si="20"/>
        <v>-0.94421484310449122</v>
      </c>
    </row>
    <row r="29" spans="1:47" x14ac:dyDescent="0.25">
      <c r="A29" s="56">
        <v>2023</v>
      </c>
      <c r="B29" s="57" t="s">
        <v>54</v>
      </c>
      <c r="C29" s="58" t="s">
        <v>55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2"/>
        <v>443027147</v>
      </c>
      <c r="AF29" s="14" t="s">
        <v>54</v>
      </c>
      <c r="AG29" s="9" t="s">
        <v>55</v>
      </c>
      <c r="AH29" s="10">
        <f t="shared" ref="AH29" si="23">+AH30</f>
        <v>443027147</v>
      </c>
      <c r="AI29" s="55">
        <f t="shared" si="4"/>
        <v>0.11743675003194068</v>
      </c>
      <c r="AJ29" s="55">
        <f t="shared" si="9"/>
        <v>-1</v>
      </c>
      <c r="AK29" s="55">
        <f t="shared" si="10"/>
        <v>-1</v>
      </c>
      <c r="AL29" s="55">
        <f t="shared" si="11"/>
        <v>-1</v>
      </c>
      <c r="AM29" s="55">
        <f t="shared" si="12"/>
        <v>-1</v>
      </c>
      <c r="AN29" s="55">
        <f t="shared" si="13"/>
        <v>-1</v>
      </c>
      <c r="AO29" s="55">
        <f t="shared" si="14"/>
        <v>-1</v>
      </c>
      <c r="AP29" s="55">
        <f t="shared" si="15"/>
        <v>-1</v>
      </c>
      <c r="AQ29" s="55">
        <f t="shared" si="16"/>
        <v>-1</v>
      </c>
      <c r="AR29" s="55">
        <f t="shared" si="17"/>
        <v>-1</v>
      </c>
      <c r="AS29" s="55">
        <f t="shared" si="18"/>
        <v>-1</v>
      </c>
      <c r="AT29" s="55">
        <f t="shared" si="19"/>
        <v>-1</v>
      </c>
      <c r="AU29" s="55">
        <f t="shared" si="20"/>
        <v>-0.90688027083067158</v>
      </c>
    </row>
    <row r="30" spans="1:47" x14ac:dyDescent="0.25">
      <c r="A30" s="59">
        <v>2023</v>
      </c>
      <c r="B30" s="60" t="s">
        <v>56</v>
      </c>
      <c r="C30" s="61" t="s">
        <v>55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2"/>
        <v>443027147</v>
      </c>
      <c r="AF30" s="13" t="s">
        <v>56</v>
      </c>
      <c r="AG30" s="25" t="s">
        <v>55</v>
      </c>
      <c r="AH30" s="26">
        <v>443027147</v>
      </c>
      <c r="AI30" s="62">
        <f t="shared" si="4"/>
        <v>0.11743675003194068</v>
      </c>
      <c r="AJ30" s="62">
        <f t="shared" si="9"/>
        <v>-1</v>
      </c>
      <c r="AK30" s="62">
        <f t="shared" si="10"/>
        <v>-1</v>
      </c>
      <c r="AL30" s="62">
        <f t="shared" si="11"/>
        <v>-1</v>
      </c>
      <c r="AM30" s="62">
        <f t="shared" si="12"/>
        <v>-1</v>
      </c>
      <c r="AN30" s="62">
        <f t="shared" si="13"/>
        <v>-1</v>
      </c>
      <c r="AO30" s="62">
        <f t="shared" si="14"/>
        <v>-1</v>
      </c>
      <c r="AP30" s="62">
        <f t="shared" si="15"/>
        <v>-1</v>
      </c>
      <c r="AQ30" s="62">
        <f t="shared" si="16"/>
        <v>-1</v>
      </c>
      <c r="AR30" s="62">
        <f t="shared" si="17"/>
        <v>-1</v>
      </c>
      <c r="AS30" s="62">
        <f t="shared" si="18"/>
        <v>-1</v>
      </c>
      <c r="AT30" s="62">
        <f t="shared" si="19"/>
        <v>-1</v>
      </c>
      <c r="AU30" s="62">
        <f t="shared" si="20"/>
        <v>-0.90688027083067158</v>
      </c>
    </row>
    <row r="31" spans="1:47" x14ac:dyDescent="0.25">
      <c r="A31" s="56">
        <v>2023</v>
      </c>
      <c r="B31" s="57" t="s">
        <v>57</v>
      </c>
      <c r="C31" s="58" t="s">
        <v>58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2"/>
        <v>620187074</v>
      </c>
      <c r="AF31" s="14" t="s">
        <v>57</v>
      </c>
      <c r="AG31" s="9" t="s">
        <v>58</v>
      </c>
      <c r="AH31" s="10">
        <f t="shared" ref="AH31" si="24">+AH32</f>
        <v>620187074</v>
      </c>
      <c r="AI31" s="55" t="e">
        <f t="shared" si="4"/>
        <v>#DIV/0!</v>
      </c>
      <c r="AJ31" s="55">
        <f t="shared" si="9"/>
        <v>-1</v>
      </c>
      <c r="AK31" s="55" t="e">
        <f t="shared" si="10"/>
        <v>#DIV/0!</v>
      </c>
      <c r="AL31" s="55" t="e">
        <f t="shared" si="11"/>
        <v>#DIV/0!</v>
      </c>
      <c r="AM31" s="55" t="e">
        <f t="shared" si="12"/>
        <v>#DIV/0!</v>
      </c>
      <c r="AN31" s="55" t="e">
        <f t="shared" si="13"/>
        <v>#DIV/0!</v>
      </c>
      <c r="AO31" s="55" t="e">
        <f t="shared" si="14"/>
        <v>#DIV/0!</v>
      </c>
      <c r="AP31" s="55" t="e">
        <f t="shared" si="15"/>
        <v>#DIV/0!</v>
      </c>
      <c r="AQ31" s="55" t="e">
        <f t="shared" si="16"/>
        <v>#DIV/0!</v>
      </c>
      <c r="AR31" s="55" t="e">
        <f t="shared" si="17"/>
        <v>#DIV/0!</v>
      </c>
      <c r="AS31" s="55" t="e">
        <f t="shared" si="18"/>
        <v>#DIV/0!</v>
      </c>
      <c r="AT31" s="55" t="e">
        <f t="shared" si="19"/>
        <v>#DIV/0!</v>
      </c>
      <c r="AU31" s="55">
        <f t="shared" si="20"/>
        <v>-0.88389537932601758</v>
      </c>
    </row>
    <row r="32" spans="1:47" x14ac:dyDescent="0.25">
      <c r="A32" s="59">
        <v>2023</v>
      </c>
      <c r="B32" s="60" t="s">
        <v>59</v>
      </c>
      <c r="C32" s="61" t="s">
        <v>58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2"/>
        <v>620187074</v>
      </c>
      <c r="AF32" s="13" t="s">
        <v>59</v>
      </c>
      <c r="AG32" s="25" t="s">
        <v>58</v>
      </c>
      <c r="AH32" s="26">
        <v>620187074</v>
      </c>
      <c r="AI32" s="62" t="e">
        <f t="shared" si="4"/>
        <v>#DIV/0!</v>
      </c>
      <c r="AJ32" s="62">
        <f t="shared" si="9"/>
        <v>-1</v>
      </c>
      <c r="AK32" s="62" t="e">
        <f t="shared" si="10"/>
        <v>#DIV/0!</v>
      </c>
      <c r="AL32" s="62" t="e">
        <f t="shared" si="11"/>
        <v>#DIV/0!</v>
      </c>
      <c r="AM32" s="62" t="e">
        <f t="shared" si="12"/>
        <v>#DIV/0!</v>
      </c>
      <c r="AN32" s="62" t="e">
        <f t="shared" si="13"/>
        <v>#DIV/0!</v>
      </c>
      <c r="AO32" s="62" t="e">
        <f t="shared" si="14"/>
        <v>#DIV/0!</v>
      </c>
      <c r="AP32" s="62" t="e">
        <f t="shared" si="15"/>
        <v>#DIV/0!</v>
      </c>
      <c r="AQ32" s="62" t="e">
        <f t="shared" si="16"/>
        <v>#DIV/0!</v>
      </c>
      <c r="AR32" s="62" t="e">
        <f t="shared" si="17"/>
        <v>#DIV/0!</v>
      </c>
      <c r="AS32" s="62" t="e">
        <f t="shared" si="18"/>
        <v>#DIV/0!</v>
      </c>
      <c r="AT32" s="62" t="e">
        <f t="shared" si="19"/>
        <v>#DIV/0!</v>
      </c>
      <c r="AU32" s="62">
        <f t="shared" si="20"/>
        <v>-0.88389537932601758</v>
      </c>
    </row>
    <row r="33" spans="1:47" x14ac:dyDescent="0.25">
      <c r="A33" s="56">
        <v>2023</v>
      </c>
      <c r="B33" s="57" t="s">
        <v>60</v>
      </c>
      <c r="C33" s="58" t="s">
        <v>61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2"/>
        <v>189672134</v>
      </c>
      <c r="AF33" s="14" t="s">
        <v>60</v>
      </c>
      <c r="AG33" s="9" t="s">
        <v>61</v>
      </c>
      <c r="AH33" s="10">
        <f t="shared" ref="AH33" si="25">+AH34</f>
        <v>189672134</v>
      </c>
      <c r="AI33" s="55">
        <f t="shared" si="4"/>
        <v>4.7138336309980608E-3</v>
      </c>
      <c r="AJ33" s="55">
        <f t="shared" si="9"/>
        <v>-1</v>
      </c>
      <c r="AK33" s="55">
        <f t="shared" si="10"/>
        <v>-1</v>
      </c>
      <c r="AL33" s="55">
        <f t="shared" si="11"/>
        <v>-1</v>
      </c>
      <c r="AM33" s="55">
        <f t="shared" si="12"/>
        <v>-1</v>
      </c>
      <c r="AN33" s="55">
        <f t="shared" si="13"/>
        <v>-1</v>
      </c>
      <c r="AO33" s="55">
        <f t="shared" si="14"/>
        <v>-1</v>
      </c>
      <c r="AP33" s="55">
        <f t="shared" si="15"/>
        <v>-1</v>
      </c>
      <c r="AQ33" s="55">
        <f t="shared" si="16"/>
        <v>-1</v>
      </c>
      <c r="AR33" s="55">
        <f t="shared" si="17"/>
        <v>-1</v>
      </c>
      <c r="AS33" s="55">
        <f t="shared" si="18"/>
        <v>-1</v>
      </c>
      <c r="AT33" s="55">
        <f t="shared" si="19"/>
        <v>-1</v>
      </c>
      <c r="AU33" s="55">
        <f t="shared" si="20"/>
        <v>-0.91627384719741678</v>
      </c>
    </row>
    <row r="34" spans="1:47" x14ac:dyDescent="0.25">
      <c r="A34" s="59">
        <v>2023</v>
      </c>
      <c r="B34" s="60" t="s">
        <v>62</v>
      </c>
      <c r="C34" s="61" t="s">
        <v>61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2"/>
        <v>189672134</v>
      </c>
      <c r="AF34" s="13" t="s">
        <v>62</v>
      </c>
      <c r="AG34" s="25" t="s">
        <v>61</v>
      </c>
      <c r="AH34" s="26">
        <v>189672134</v>
      </c>
      <c r="AI34" s="62">
        <f t="shared" si="4"/>
        <v>4.7138336309980608E-3</v>
      </c>
      <c r="AJ34" s="62">
        <f t="shared" si="9"/>
        <v>-1</v>
      </c>
      <c r="AK34" s="62">
        <f t="shared" si="10"/>
        <v>-1</v>
      </c>
      <c r="AL34" s="62">
        <f t="shared" si="11"/>
        <v>-1</v>
      </c>
      <c r="AM34" s="62">
        <f t="shared" si="12"/>
        <v>-1</v>
      </c>
      <c r="AN34" s="62">
        <f t="shared" si="13"/>
        <v>-1</v>
      </c>
      <c r="AO34" s="62">
        <f t="shared" si="14"/>
        <v>-1</v>
      </c>
      <c r="AP34" s="62">
        <f t="shared" si="15"/>
        <v>-1</v>
      </c>
      <c r="AQ34" s="62">
        <f t="shared" si="16"/>
        <v>-1</v>
      </c>
      <c r="AR34" s="62">
        <f t="shared" si="17"/>
        <v>-1</v>
      </c>
      <c r="AS34" s="62">
        <f t="shared" si="18"/>
        <v>-1</v>
      </c>
      <c r="AT34" s="62">
        <f t="shared" si="19"/>
        <v>-1</v>
      </c>
      <c r="AU34" s="62">
        <f t="shared" si="20"/>
        <v>-0.91627384719741678</v>
      </c>
    </row>
    <row r="35" spans="1:47" x14ac:dyDescent="0.25">
      <c r="A35" s="56">
        <v>2023</v>
      </c>
      <c r="B35" s="57" t="s">
        <v>63</v>
      </c>
      <c r="C35" s="58" t="s">
        <v>64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2"/>
        <v>30571700</v>
      </c>
      <c r="AF35" s="14" t="s">
        <v>63</v>
      </c>
      <c r="AG35" s="9" t="s">
        <v>64</v>
      </c>
      <c r="AH35" s="10">
        <f t="shared" ref="AH35" si="26">+AH36</f>
        <v>30571700</v>
      </c>
      <c r="AI35" s="55">
        <f t="shared" si="4"/>
        <v>-0.86081923425379947</v>
      </c>
      <c r="AJ35" s="55">
        <f t="shared" si="9"/>
        <v>-1</v>
      </c>
      <c r="AK35" s="55">
        <f t="shared" si="10"/>
        <v>-1</v>
      </c>
      <c r="AL35" s="55">
        <f t="shared" si="11"/>
        <v>-1</v>
      </c>
      <c r="AM35" s="55">
        <f t="shared" si="12"/>
        <v>-1</v>
      </c>
      <c r="AN35" s="55">
        <f t="shared" si="13"/>
        <v>-1</v>
      </c>
      <c r="AO35" s="55">
        <f t="shared" si="14"/>
        <v>-1</v>
      </c>
      <c r="AP35" s="55">
        <f t="shared" si="15"/>
        <v>-1</v>
      </c>
      <c r="AQ35" s="55">
        <f t="shared" si="16"/>
        <v>-1</v>
      </c>
      <c r="AR35" s="55">
        <f t="shared" si="17"/>
        <v>-1</v>
      </c>
      <c r="AS35" s="55">
        <f t="shared" si="18"/>
        <v>-1</v>
      </c>
      <c r="AT35" s="55">
        <f t="shared" si="19"/>
        <v>-1</v>
      </c>
      <c r="AU35" s="55">
        <f t="shared" si="20"/>
        <v>-0.98943945511666176</v>
      </c>
    </row>
    <row r="36" spans="1:47" x14ac:dyDescent="0.25">
      <c r="A36" s="59">
        <v>2023</v>
      </c>
      <c r="B36" s="60" t="s">
        <v>65</v>
      </c>
      <c r="C36" s="61" t="s">
        <v>64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2"/>
        <v>30571700</v>
      </c>
      <c r="AF36" s="13" t="s">
        <v>65</v>
      </c>
      <c r="AG36" s="25" t="s">
        <v>64</v>
      </c>
      <c r="AH36" s="26">
        <v>30571700</v>
      </c>
      <c r="AI36" s="62">
        <f t="shared" si="4"/>
        <v>-0.86081923425379947</v>
      </c>
      <c r="AJ36" s="62">
        <f t="shared" si="9"/>
        <v>-1</v>
      </c>
      <c r="AK36" s="62">
        <f t="shared" si="10"/>
        <v>-1</v>
      </c>
      <c r="AL36" s="62">
        <f t="shared" si="11"/>
        <v>-1</v>
      </c>
      <c r="AM36" s="62">
        <f t="shared" si="12"/>
        <v>-1</v>
      </c>
      <c r="AN36" s="62">
        <f t="shared" si="13"/>
        <v>-1</v>
      </c>
      <c r="AO36" s="62">
        <f t="shared" si="14"/>
        <v>-1</v>
      </c>
      <c r="AP36" s="62">
        <f t="shared" si="15"/>
        <v>-1</v>
      </c>
      <c r="AQ36" s="62">
        <f t="shared" si="16"/>
        <v>-1</v>
      </c>
      <c r="AR36" s="62">
        <f t="shared" si="17"/>
        <v>-1</v>
      </c>
      <c r="AS36" s="62">
        <f t="shared" si="18"/>
        <v>-1</v>
      </c>
      <c r="AT36" s="62">
        <f t="shared" si="19"/>
        <v>-1</v>
      </c>
      <c r="AU36" s="62">
        <f t="shared" si="20"/>
        <v>-0.98943945511666176</v>
      </c>
    </row>
    <row r="37" spans="1:47" x14ac:dyDescent="0.25">
      <c r="A37" s="56">
        <v>2023</v>
      </c>
      <c r="B37" s="57" t="s">
        <v>66</v>
      </c>
      <c r="C37" s="58" t="s">
        <v>67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2"/>
        <v>168199817</v>
      </c>
      <c r="AF37" s="14" t="s">
        <v>66</v>
      </c>
      <c r="AG37" s="9" t="s">
        <v>67</v>
      </c>
      <c r="AH37" s="10">
        <f t="shared" ref="AH37" si="27">+AH38</f>
        <v>168199817</v>
      </c>
      <c r="AI37" s="55">
        <f t="shared" si="4"/>
        <v>0.18796352695718796</v>
      </c>
      <c r="AJ37" s="55">
        <f t="shared" si="9"/>
        <v>-1</v>
      </c>
      <c r="AK37" s="55">
        <f t="shared" si="10"/>
        <v>-1</v>
      </c>
      <c r="AL37" s="55">
        <f t="shared" si="11"/>
        <v>-1</v>
      </c>
      <c r="AM37" s="55">
        <f t="shared" si="12"/>
        <v>-1</v>
      </c>
      <c r="AN37" s="55">
        <f t="shared" si="13"/>
        <v>-1</v>
      </c>
      <c r="AO37" s="55">
        <f t="shared" si="14"/>
        <v>-1</v>
      </c>
      <c r="AP37" s="55">
        <f t="shared" si="15"/>
        <v>-1</v>
      </c>
      <c r="AQ37" s="55">
        <f t="shared" si="16"/>
        <v>-1</v>
      </c>
      <c r="AR37" s="55">
        <f t="shared" si="17"/>
        <v>-1</v>
      </c>
      <c r="AS37" s="55">
        <f t="shared" si="18"/>
        <v>-1</v>
      </c>
      <c r="AT37" s="55">
        <f t="shared" si="19"/>
        <v>-1</v>
      </c>
      <c r="AU37" s="55">
        <f t="shared" si="20"/>
        <v>-0.90100303942023441</v>
      </c>
    </row>
    <row r="38" spans="1:47" x14ac:dyDescent="0.25">
      <c r="A38" s="59">
        <v>2023</v>
      </c>
      <c r="B38" s="60" t="s">
        <v>68</v>
      </c>
      <c r="C38" s="61" t="s">
        <v>67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2"/>
        <v>168199817</v>
      </c>
      <c r="AF38" s="13" t="s">
        <v>68</v>
      </c>
      <c r="AG38" s="25" t="s">
        <v>67</v>
      </c>
      <c r="AH38" s="26">
        <v>168199817</v>
      </c>
      <c r="AI38" s="62">
        <f t="shared" si="4"/>
        <v>0.18796352695718796</v>
      </c>
      <c r="AJ38" s="62">
        <f t="shared" si="9"/>
        <v>-1</v>
      </c>
      <c r="AK38" s="62">
        <f t="shared" si="10"/>
        <v>-1</v>
      </c>
      <c r="AL38" s="62">
        <f t="shared" si="11"/>
        <v>-1</v>
      </c>
      <c r="AM38" s="62">
        <f t="shared" si="12"/>
        <v>-1</v>
      </c>
      <c r="AN38" s="62">
        <f t="shared" si="13"/>
        <v>-1</v>
      </c>
      <c r="AO38" s="62">
        <f t="shared" si="14"/>
        <v>-1</v>
      </c>
      <c r="AP38" s="62">
        <f t="shared" si="15"/>
        <v>-1</v>
      </c>
      <c r="AQ38" s="62">
        <f t="shared" si="16"/>
        <v>-1</v>
      </c>
      <c r="AR38" s="62">
        <f t="shared" si="17"/>
        <v>-1</v>
      </c>
      <c r="AS38" s="62">
        <f t="shared" si="18"/>
        <v>-1</v>
      </c>
      <c r="AT38" s="62">
        <f t="shared" si="19"/>
        <v>-1</v>
      </c>
      <c r="AU38" s="62">
        <f t="shared" si="20"/>
        <v>-0.90100303942023441</v>
      </c>
    </row>
    <row r="39" spans="1:47" x14ac:dyDescent="0.25">
      <c r="A39" s="56">
        <v>2023</v>
      </c>
      <c r="B39" s="57" t="s">
        <v>69</v>
      </c>
      <c r="C39" s="58" t="s">
        <v>70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2"/>
        <v>59719171</v>
      </c>
      <c r="AF39" s="11" t="s">
        <v>69</v>
      </c>
      <c r="AG39" s="5" t="s">
        <v>70</v>
      </c>
      <c r="AH39" s="6">
        <f t="shared" ref="AH39" si="28">+AH40</f>
        <v>59719171</v>
      </c>
      <c r="AI39" s="55">
        <f t="shared" si="4"/>
        <v>-0.97160407215923428</v>
      </c>
      <c r="AJ39" s="55">
        <f t="shared" si="9"/>
        <v>-1</v>
      </c>
      <c r="AK39" s="55">
        <f t="shared" si="10"/>
        <v>-1</v>
      </c>
      <c r="AL39" s="55">
        <f t="shared" si="11"/>
        <v>-1</v>
      </c>
      <c r="AM39" s="55">
        <f t="shared" si="12"/>
        <v>-1</v>
      </c>
      <c r="AN39" s="55">
        <f t="shared" si="13"/>
        <v>-1</v>
      </c>
      <c r="AO39" s="55">
        <f t="shared" si="14"/>
        <v>-1</v>
      </c>
      <c r="AP39" s="55">
        <f t="shared" si="15"/>
        <v>-1</v>
      </c>
      <c r="AQ39" s="55">
        <f t="shared" si="16"/>
        <v>-1</v>
      </c>
      <c r="AR39" s="55">
        <f t="shared" si="17"/>
        <v>-1</v>
      </c>
      <c r="AS39" s="55">
        <f t="shared" si="18"/>
        <v>-1</v>
      </c>
      <c r="AT39" s="55">
        <f t="shared" si="19"/>
        <v>-1</v>
      </c>
      <c r="AU39" s="55">
        <f t="shared" si="20"/>
        <v>-0.99015465608738806</v>
      </c>
    </row>
    <row r="40" spans="1:47" x14ac:dyDescent="0.25">
      <c r="A40" s="56">
        <v>2023</v>
      </c>
      <c r="B40" s="57" t="s">
        <v>71</v>
      </c>
      <c r="C40" s="58" t="s">
        <v>72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2"/>
        <v>59719171</v>
      </c>
      <c r="AF40" s="14" t="s">
        <v>71</v>
      </c>
      <c r="AG40" s="9" t="s">
        <v>72</v>
      </c>
      <c r="AH40" s="10">
        <f t="shared" ref="AH40" si="29">+AH41+AH42+AH43+AH44+AH45+AH46</f>
        <v>59719171</v>
      </c>
      <c r="AI40" s="55">
        <f t="shared" si="4"/>
        <v>-0.97160407215923428</v>
      </c>
      <c r="AJ40" s="55">
        <f t="shared" si="9"/>
        <v>-1</v>
      </c>
      <c r="AK40" s="55">
        <f t="shared" si="10"/>
        <v>-1</v>
      </c>
      <c r="AL40" s="55">
        <f t="shared" si="11"/>
        <v>-1</v>
      </c>
      <c r="AM40" s="55">
        <f t="shared" si="12"/>
        <v>-1</v>
      </c>
      <c r="AN40" s="55">
        <f t="shared" si="13"/>
        <v>-1</v>
      </c>
      <c r="AO40" s="55">
        <f t="shared" si="14"/>
        <v>-1</v>
      </c>
      <c r="AP40" s="55">
        <f t="shared" si="15"/>
        <v>-1</v>
      </c>
      <c r="AQ40" s="55">
        <f t="shared" si="16"/>
        <v>-1</v>
      </c>
      <c r="AR40" s="55">
        <f t="shared" si="17"/>
        <v>-1</v>
      </c>
      <c r="AS40" s="55">
        <f t="shared" si="18"/>
        <v>-1</v>
      </c>
      <c r="AT40" s="55">
        <f t="shared" si="19"/>
        <v>-1</v>
      </c>
      <c r="AU40" s="55">
        <f t="shared" si="20"/>
        <v>-0.99015465608738806</v>
      </c>
    </row>
    <row r="41" spans="1:47" x14ac:dyDescent="0.25">
      <c r="A41" s="59">
        <v>2023</v>
      </c>
      <c r="B41" s="60" t="s">
        <v>73</v>
      </c>
      <c r="C41" s="61" t="s">
        <v>74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2"/>
        <v>0</v>
      </c>
      <c r="AF41" s="13" t="s">
        <v>73</v>
      </c>
      <c r="AG41" s="25" t="s">
        <v>74</v>
      </c>
      <c r="AH41" s="26">
        <v>0</v>
      </c>
      <c r="AI41" s="62">
        <f t="shared" si="4"/>
        <v>-1</v>
      </c>
      <c r="AJ41" s="62" t="e">
        <f t="shared" si="9"/>
        <v>#DIV/0!</v>
      </c>
      <c r="AK41" s="62" t="e">
        <f t="shared" si="10"/>
        <v>#DIV/0!</v>
      </c>
      <c r="AL41" s="62" t="e">
        <f t="shared" si="11"/>
        <v>#DIV/0!</v>
      </c>
      <c r="AM41" s="62" t="e">
        <f t="shared" si="12"/>
        <v>#DIV/0!</v>
      </c>
      <c r="AN41" s="62" t="e">
        <f t="shared" si="13"/>
        <v>#DIV/0!</v>
      </c>
      <c r="AO41" s="62" t="e">
        <f t="shared" si="14"/>
        <v>#DIV/0!</v>
      </c>
      <c r="AP41" s="62" t="e">
        <f t="shared" si="15"/>
        <v>#DIV/0!</v>
      </c>
      <c r="AQ41" s="62" t="e">
        <f t="shared" si="16"/>
        <v>#DIV/0!</v>
      </c>
      <c r="AR41" s="62" t="e">
        <f t="shared" si="17"/>
        <v>#DIV/0!</v>
      </c>
      <c r="AS41" s="62" t="e">
        <f t="shared" si="18"/>
        <v>#DIV/0!</v>
      </c>
      <c r="AT41" s="62" t="e">
        <f t="shared" si="19"/>
        <v>#DIV/0!</v>
      </c>
      <c r="AU41" s="62">
        <f t="shared" si="20"/>
        <v>-1</v>
      </c>
    </row>
    <row r="42" spans="1:47" x14ac:dyDescent="0.25">
      <c r="A42" s="59">
        <v>2023</v>
      </c>
      <c r="B42" s="60" t="s">
        <v>75</v>
      </c>
      <c r="C42" s="61" t="s">
        <v>76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2"/>
        <v>0</v>
      </c>
      <c r="AF42" s="13" t="s">
        <v>75</v>
      </c>
      <c r="AG42" s="25" t="s">
        <v>76</v>
      </c>
      <c r="AH42" s="26">
        <v>0</v>
      </c>
      <c r="AI42" s="62" t="e">
        <f t="shared" si="4"/>
        <v>#DIV/0!</v>
      </c>
      <c r="AJ42" s="62" t="e">
        <f t="shared" si="9"/>
        <v>#DIV/0!</v>
      </c>
      <c r="AK42" s="62" t="e">
        <f t="shared" si="10"/>
        <v>#DIV/0!</v>
      </c>
      <c r="AL42" s="62" t="e">
        <f t="shared" si="11"/>
        <v>#DIV/0!</v>
      </c>
      <c r="AM42" s="62" t="e">
        <f t="shared" si="12"/>
        <v>#DIV/0!</v>
      </c>
      <c r="AN42" s="62" t="e">
        <f t="shared" si="13"/>
        <v>#DIV/0!</v>
      </c>
      <c r="AO42" s="62" t="e">
        <f t="shared" si="14"/>
        <v>#DIV/0!</v>
      </c>
      <c r="AP42" s="62" t="e">
        <f t="shared" si="15"/>
        <v>#DIV/0!</v>
      </c>
      <c r="AQ42" s="62" t="e">
        <f t="shared" si="16"/>
        <v>#DIV/0!</v>
      </c>
      <c r="AR42" s="62" t="e">
        <f t="shared" si="17"/>
        <v>#DIV/0!</v>
      </c>
      <c r="AS42" s="62" t="e">
        <f t="shared" si="18"/>
        <v>#DIV/0!</v>
      </c>
      <c r="AT42" s="62">
        <f t="shared" si="19"/>
        <v>-1</v>
      </c>
      <c r="AU42" s="62">
        <f t="shared" si="20"/>
        <v>-1</v>
      </c>
    </row>
    <row r="43" spans="1:47" x14ac:dyDescent="0.25">
      <c r="A43" s="59">
        <v>2023</v>
      </c>
      <c r="B43" s="60" t="s">
        <v>77</v>
      </c>
      <c r="C43" s="61" t="s">
        <v>78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2"/>
        <v>24811466</v>
      </c>
      <c r="AF43" s="13" t="s">
        <v>77</v>
      </c>
      <c r="AG43" s="25" t="s">
        <v>78</v>
      </c>
      <c r="AH43" s="26">
        <v>24811466</v>
      </c>
      <c r="AI43" s="62">
        <f t="shared" si="4"/>
        <v>0.13756664068589244</v>
      </c>
      <c r="AJ43" s="62">
        <f t="shared" si="9"/>
        <v>-1</v>
      </c>
      <c r="AK43" s="62">
        <f t="shared" si="10"/>
        <v>-1</v>
      </c>
      <c r="AL43" s="62">
        <f t="shared" si="11"/>
        <v>-1</v>
      </c>
      <c r="AM43" s="62">
        <f t="shared" si="12"/>
        <v>-1</v>
      </c>
      <c r="AN43" s="62">
        <f t="shared" si="13"/>
        <v>-1</v>
      </c>
      <c r="AO43" s="62">
        <f t="shared" si="14"/>
        <v>-1</v>
      </c>
      <c r="AP43" s="62">
        <f t="shared" si="15"/>
        <v>-1</v>
      </c>
      <c r="AQ43" s="62">
        <f t="shared" si="16"/>
        <v>-1</v>
      </c>
      <c r="AR43" s="62">
        <f t="shared" si="17"/>
        <v>-1</v>
      </c>
      <c r="AS43" s="62">
        <f t="shared" si="18"/>
        <v>-1</v>
      </c>
      <c r="AT43" s="62">
        <f t="shared" si="19"/>
        <v>-1</v>
      </c>
      <c r="AU43" s="62">
        <f t="shared" si="20"/>
        <v>-0.90520277994284226</v>
      </c>
    </row>
    <row r="44" spans="1:47" x14ac:dyDescent="0.25">
      <c r="A44" s="59">
        <v>2023</v>
      </c>
      <c r="B44" s="60" t="s">
        <v>81</v>
      </c>
      <c r="C44" s="61" t="s">
        <v>82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2"/>
        <v>0</v>
      </c>
      <c r="AF44" s="13" t="s">
        <v>79</v>
      </c>
      <c r="AG44" s="25" t="s">
        <v>80</v>
      </c>
      <c r="AH44" s="26">
        <v>0</v>
      </c>
      <c r="AI44" s="62" t="e">
        <f t="shared" si="4"/>
        <v>#DIV/0!</v>
      </c>
      <c r="AJ44" s="62" t="e">
        <f t="shared" si="9"/>
        <v>#DIV/0!</v>
      </c>
      <c r="AK44" s="62" t="e">
        <f t="shared" si="10"/>
        <v>#DIV/0!</v>
      </c>
      <c r="AL44" s="62" t="e">
        <f t="shared" si="11"/>
        <v>#DIV/0!</v>
      </c>
      <c r="AM44" s="62" t="e">
        <f t="shared" si="12"/>
        <v>#DIV/0!</v>
      </c>
      <c r="AN44" s="62" t="e">
        <f t="shared" si="13"/>
        <v>#DIV/0!</v>
      </c>
      <c r="AO44" s="62">
        <f t="shared" si="14"/>
        <v>-1</v>
      </c>
      <c r="AP44" s="62" t="e">
        <f t="shared" si="15"/>
        <v>#DIV/0!</v>
      </c>
      <c r="AQ44" s="62" t="e">
        <f t="shared" si="16"/>
        <v>#DIV/0!</v>
      </c>
      <c r="AR44" s="62" t="e">
        <f t="shared" si="17"/>
        <v>#DIV/0!</v>
      </c>
      <c r="AS44" s="62" t="e">
        <f t="shared" si="18"/>
        <v>#DIV/0!</v>
      </c>
      <c r="AT44" s="62">
        <f t="shared" si="19"/>
        <v>-1</v>
      </c>
      <c r="AU44" s="62">
        <f t="shared" si="20"/>
        <v>-1</v>
      </c>
    </row>
    <row r="45" spans="1:47" x14ac:dyDescent="0.25">
      <c r="A45" s="59">
        <v>2023</v>
      </c>
      <c r="B45" s="60" t="s">
        <v>83</v>
      </c>
      <c r="C45" s="61" t="s">
        <v>84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2"/>
        <v>0</v>
      </c>
      <c r="AF45" s="13" t="s">
        <v>81</v>
      </c>
      <c r="AG45" s="25" t="s">
        <v>82</v>
      </c>
      <c r="AH45" s="26">
        <v>0</v>
      </c>
      <c r="AI45" s="62">
        <f t="shared" si="4"/>
        <v>-1</v>
      </c>
      <c r="AJ45" s="62">
        <f t="shared" si="9"/>
        <v>-1</v>
      </c>
      <c r="AK45" s="62">
        <f t="shared" si="10"/>
        <v>-1</v>
      </c>
      <c r="AL45" s="62">
        <f t="shared" si="11"/>
        <v>-1</v>
      </c>
      <c r="AM45" s="62">
        <f t="shared" si="12"/>
        <v>-1</v>
      </c>
      <c r="AN45" s="62">
        <f t="shared" si="13"/>
        <v>-1</v>
      </c>
      <c r="AO45" s="62">
        <f t="shared" si="14"/>
        <v>-1</v>
      </c>
      <c r="AP45" s="62">
        <f t="shared" si="15"/>
        <v>-1</v>
      </c>
      <c r="AQ45" s="62">
        <f t="shared" si="16"/>
        <v>-1</v>
      </c>
      <c r="AR45" s="62">
        <f t="shared" si="17"/>
        <v>-1</v>
      </c>
      <c r="AS45" s="62">
        <f t="shared" si="18"/>
        <v>-1</v>
      </c>
      <c r="AT45" s="62">
        <f t="shared" si="19"/>
        <v>-1</v>
      </c>
      <c r="AU45" s="62">
        <f t="shared" si="20"/>
        <v>-1</v>
      </c>
    </row>
    <row r="46" spans="1:47" x14ac:dyDescent="0.25">
      <c r="A46" s="59">
        <v>2023</v>
      </c>
      <c r="B46" s="60" t="s">
        <v>821</v>
      </c>
      <c r="C46" s="61" t="s">
        <v>80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2"/>
        <v>34907705</v>
      </c>
      <c r="AF46" s="13" t="s">
        <v>83</v>
      </c>
      <c r="AG46" s="25" t="s">
        <v>84</v>
      </c>
      <c r="AH46" s="26">
        <v>34907705</v>
      </c>
      <c r="AI46" s="62">
        <f t="shared" si="4"/>
        <v>-0.7091024583333333</v>
      </c>
      <c r="AJ46" s="62">
        <f t="shared" si="9"/>
        <v>-1</v>
      </c>
      <c r="AK46" s="62">
        <f t="shared" si="10"/>
        <v>-1</v>
      </c>
      <c r="AL46" s="62">
        <f t="shared" si="11"/>
        <v>-1</v>
      </c>
      <c r="AM46" s="62">
        <f t="shared" si="12"/>
        <v>-1</v>
      </c>
      <c r="AN46" s="62">
        <f t="shared" si="13"/>
        <v>-1</v>
      </c>
      <c r="AO46" s="62">
        <f t="shared" si="14"/>
        <v>-1</v>
      </c>
      <c r="AP46" s="62">
        <f t="shared" si="15"/>
        <v>-1</v>
      </c>
      <c r="AQ46" s="62">
        <f t="shared" si="16"/>
        <v>-1</v>
      </c>
      <c r="AR46" s="62">
        <f t="shared" si="17"/>
        <v>-1</v>
      </c>
      <c r="AS46" s="62">
        <f t="shared" si="18"/>
        <v>-1</v>
      </c>
      <c r="AT46" s="62">
        <f t="shared" si="19"/>
        <v>-1</v>
      </c>
      <c r="AU46" s="62">
        <f t="shared" si="20"/>
        <v>-0.97575853819444447</v>
      </c>
    </row>
    <row r="47" spans="1:47" x14ac:dyDescent="0.25">
      <c r="A47" s="56">
        <v>2023</v>
      </c>
      <c r="B47" s="57" t="s">
        <v>85</v>
      </c>
      <c r="C47" s="58" t="s">
        <v>86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2"/>
        <v>2467550037</v>
      </c>
      <c r="AF47" s="11" t="s">
        <v>85</v>
      </c>
      <c r="AG47" s="5" t="s">
        <v>86</v>
      </c>
      <c r="AH47" s="6">
        <f t="shared" ref="AH47" si="30">+AH48+AH72+AH95</f>
        <v>2467550037</v>
      </c>
      <c r="AI47" s="55">
        <f t="shared" si="4"/>
        <v>-0.23489910185877952</v>
      </c>
      <c r="AJ47" s="55">
        <f t="shared" si="9"/>
        <v>-1</v>
      </c>
      <c r="AK47" s="55">
        <f t="shared" si="10"/>
        <v>-1</v>
      </c>
      <c r="AL47" s="55">
        <f t="shared" si="11"/>
        <v>-1</v>
      </c>
      <c r="AM47" s="55">
        <f t="shared" si="12"/>
        <v>-1</v>
      </c>
      <c r="AN47" s="55">
        <f t="shared" si="13"/>
        <v>-1</v>
      </c>
      <c r="AO47" s="55">
        <f t="shared" si="14"/>
        <v>-1</v>
      </c>
      <c r="AP47" s="55">
        <f t="shared" si="15"/>
        <v>-1</v>
      </c>
      <c r="AQ47" s="55">
        <f t="shared" si="16"/>
        <v>-1</v>
      </c>
      <c r="AR47" s="55">
        <f t="shared" si="17"/>
        <v>-1</v>
      </c>
      <c r="AS47" s="55">
        <f t="shared" si="18"/>
        <v>-1</v>
      </c>
      <c r="AT47" s="55">
        <f t="shared" si="19"/>
        <v>-1</v>
      </c>
      <c r="AU47" s="55">
        <f t="shared" si="20"/>
        <v>-0.94855879856168845</v>
      </c>
    </row>
    <row r="48" spans="1:47" x14ac:dyDescent="0.25">
      <c r="A48" s="56">
        <v>2023</v>
      </c>
      <c r="B48" s="57" t="s">
        <v>87</v>
      </c>
      <c r="C48" s="58" t="s">
        <v>20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2"/>
        <v>2467550037</v>
      </c>
      <c r="AF48" s="11" t="s">
        <v>87</v>
      </c>
      <c r="AG48" s="5" t="s">
        <v>20</v>
      </c>
      <c r="AH48" s="6">
        <f t="shared" ref="AH48" si="31">+AH49</f>
        <v>2467550037</v>
      </c>
      <c r="AI48" s="55">
        <f t="shared" si="4"/>
        <v>-6.2560470659134809E-2</v>
      </c>
      <c r="AJ48" s="55">
        <f t="shared" si="9"/>
        <v>-1</v>
      </c>
      <c r="AK48" s="55">
        <f t="shared" si="10"/>
        <v>-1</v>
      </c>
      <c r="AL48" s="55">
        <f t="shared" si="11"/>
        <v>-1</v>
      </c>
      <c r="AM48" s="55">
        <f t="shared" si="12"/>
        <v>-1</v>
      </c>
      <c r="AN48" s="55">
        <f t="shared" si="13"/>
        <v>-1</v>
      </c>
      <c r="AO48" s="55">
        <f t="shared" si="14"/>
        <v>-1</v>
      </c>
      <c r="AP48" s="55">
        <f t="shared" si="15"/>
        <v>-1</v>
      </c>
      <c r="AQ48" s="55">
        <f t="shared" si="16"/>
        <v>-1</v>
      </c>
      <c r="AR48" s="55">
        <f t="shared" si="17"/>
        <v>-1</v>
      </c>
      <c r="AS48" s="55">
        <f t="shared" si="18"/>
        <v>-1</v>
      </c>
      <c r="AT48" s="55">
        <f t="shared" si="19"/>
        <v>-1</v>
      </c>
      <c r="AU48" s="55">
        <f t="shared" si="20"/>
        <v>-0.93565946961560764</v>
      </c>
    </row>
    <row r="49" spans="1:47" x14ac:dyDescent="0.25">
      <c r="A49" s="56">
        <v>2023</v>
      </c>
      <c r="B49" s="57" t="s">
        <v>88</v>
      </c>
      <c r="C49" s="58" t="s">
        <v>22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2"/>
        <v>2467550037</v>
      </c>
      <c r="AF49" s="14" t="s">
        <v>88</v>
      </c>
      <c r="AG49" s="9" t="s">
        <v>22</v>
      </c>
      <c r="AH49" s="10">
        <f t="shared" ref="AH49" si="32">+AH50+AH54+AH57+AH59+AH61+AH63+AH65+AH68+AH71</f>
        <v>2467550037</v>
      </c>
      <c r="AI49" s="55">
        <f t="shared" si="4"/>
        <v>-6.2560470659134809E-2</v>
      </c>
      <c r="AJ49" s="55">
        <f t="shared" si="9"/>
        <v>-1</v>
      </c>
      <c r="AK49" s="55">
        <f t="shared" si="10"/>
        <v>-1</v>
      </c>
      <c r="AL49" s="55">
        <f t="shared" si="11"/>
        <v>-1</v>
      </c>
      <c r="AM49" s="55">
        <f t="shared" si="12"/>
        <v>-1</v>
      </c>
      <c r="AN49" s="55">
        <f t="shared" si="13"/>
        <v>-1</v>
      </c>
      <c r="AO49" s="55">
        <f t="shared" si="14"/>
        <v>-1</v>
      </c>
      <c r="AP49" s="55">
        <f t="shared" si="15"/>
        <v>-1</v>
      </c>
      <c r="AQ49" s="55">
        <f t="shared" si="16"/>
        <v>-1</v>
      </c>
      <c r="AR49" s="55">
        <f t="shared" si="17"/>
        <v>-1</v>
      </c>
      <c r="AS49" s="55">
        <f t="shared" si="18"/>
        <v>-1</v>
      </c>
      <c r="AT49" s="55">
        <f t="shared" si="19"/>
        <v>-1</v>
      </c>
      <c r="AU49" s="55">
        <f t="shared" si="20"/>
        <v>-0.93565946961560764</v>
      </c>
    </row>
    <row r="50" spans="1:47" x14ac:dyDescent="0.25">
      <c r="A50" s="56">
        <v>2023</v>
      </c>
      <c r="B50" s="57" t="s">
        <v>89</v>
      </c>
      <c r="C50" s="58" t="s">
        <v>24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2"/>
        <v>2467550037</v>
      </c>
      <c r="AF50" s="14" t="s">
        <v>89</v>
      </c>
      <c r="AG50" s="9" t="s">
        <v>24</v>
      </c>
      <c r="AH50" s="10">
        <f t="shared" ref="AH50" si="33">+AH51+AH52+AH53</f>
        <v>2467550037</v>
      </c>
      <c r="AI50" s="55">
        <f t="shared" si="4"/>
        <v>4.5611196393784713E-2</v>
      </c>
      <c r="AJ50" s="55">
        <f t="shared" si="9"/>
        <v>-1</v>
      </c>
      <c r="AK50" s="55">
        <f t="shared" si="10"/>
        <v>-1</v>
      </c>
      <c r="AL50" s="55">
        <f t="shared" si="11"/>
        <v>-1</v>
      </c>
      <c r="AM50" s="55">
        <f t="shared" si="12"/>
        <v>-1</v>
      </c>
      <c r="AN50" s="55">
        <f t="shared" si="13"/>
        <v>-1</v>
      </c>
      <c r="AO50" s="55">
        <f t="shared" si="14"/>
        <v>-1</v>
      </c>
      <c r="AP50" s="55">
        <f t="shared" si="15"/>
        <v>-1</v>
      </c>
      <c r="AQ50" s="55">
        <f t="shared" si="16"/>
        <v>-1</v>
      </c>
      <c r="AR50" s="55">
        <f t="shared" si="17"/>
        <v>-1</v>
      </c>
      <c r="AS50" s="55">
        <f t="shared" si="18"/>
        <v>-1</v>
      </c>
      <c r="AT50" s="55">
        <f t="shared" si="19"/>
        <v>-1</v>
      </c>
      <c r="AU50" s="55">
        <f t="shared" si="20"/>
        <v>-0.92511988095594833</v>
      </c>
    </row>
    <row r="51" spans="1:47" x14ac:dyDescent="0.25">
      <c r="A51" s="59">
        <v>2023</v>
      </c>
      <c r="B51" s="64">
        <v>10201010101</v>
      </c>
      <c r="C51" s="65" t="s">
        <v>91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2"/>
        <v>2313681120</v>
      </c>
      <c r="AF51" s="13" t="s">
        <v>90</v>
      </c>
      <c r="AG51" s="25" t="s">
        <v>91</v>
      </c>
      <c r="AH51" s="26">
        <v>2313681120</v>
      </c>
      <c r="AI51" s="62">
        <f t="shared" si="4"/>
        <v>0.18315795723394526</v>
      </c>
      <c r="AJ51" s="62">
        <f t="shared" si="9"/>
        <v>-1</v>
      </c>
      <c r="AK51" s="62">
        <f t="shared" si="10"/>
        <v>-1</v>
      </c>
      <c r="AL51" s="62">
        <f t="shared" si="11"/>
        <v>-1</v>
      </c>
      <c r="AM51" s="62">
        <f t="shared" si="12"/>
        <v>-1</v>
      </c>
      <c r="AN51" s="62">
        <f t="shared" si="13"/>
        <v>-1</v>
      </c>
      <c r="AO51" s="62">
        <f t="shared" si="14"/>
        <v>-1</v>
      </c>
      <c r="AP51" s="62">
        <f t="shared" si="15"/>
        <v>-1</v>
      </c>
      <c r="AQ51" s="62">
        <f t="shared" si="16"/>
        <v>-1</v>
      </c>
      <c r="AR51" s="62">
        <f t="shared" si="17"/>
        <v>-1</v>
      </c>
      <c r="AS51" s="62">
        <f t="shared" si="18"/>
        <v>-1</v>
      </c>
      <c r="AT51" s="62">
        <f t="shared" si="19"/>
        <v>-1</v>
      </c>
      <c r="AU51" s="62">
        <f t="shared" si="20"/>
        <v>-0.92105860483170976</v>
      </c>
    </row>
    <row r="52" spans="1:47" x14ac:dyDescent="0.25">
      <c r="A52" s="59">
        <v>2023</v>
      </c>
      <c r="B52" s="64">
        <v>10201010102</v>
      </c>
      <c r="C52" s="61" t="s">
        <v>93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2"/>
        <v>146618917</v>
      </c>
      <c r="AF52" s="13" t="s">
        <v>92</v>
      </c>
      <c r="AG52" s="25" t="s">
        <v>93</v>
      </c>
      <c r="AH52" s="26">
        <v>146618917</v>
      </c>
      <c r="AI52" s="62">
        <f t="shared" si="4"/>
        <v>-0.43694374416469717</v>
      </c>
      <c r="AJ52" s="62">
        <f t="shared" si="9"/>
        <v>-1</v>
      </c>
      <c r="AK52" s="62">
        <f t="shared" si="10"/>
        <v>-1</v>
      </c>
      <c r="AL52" s="62">
        <f t="shared" si="11"/>
        <v>-1</v>
      </c>
      <c r="AM52" s="62">
        <f t="shared" si="12"/>
        <v>-1</v>
      </c>
      <c r="AN52" s="62">
        <f t="shared" si="13"/>
        <v>-1</v>
      </c>
      <c r="AO52" s="62">
        <f t="shared" si="14"/>
        <v>-1</v>
      </c>
      <c r="AP52" s="62">
        <f t="shared" si="15"/>
        <v>-1</v>
      </c>
      <c r="AQ52" s="62">
        <f t="shared" si="16"/>
        <v>-1</v>
      </c>
      <c r="AR52" s="62">
        <f t="shared" si="17"/>
        <v>-1</v>
      </c>
      <c r="AS52" s="62">
        <f t="shared" si="18"/>
        <v>-1</v>
      </c>
      <c r="AT52" s="62">
        <f t="shared" si="19"/>
        <v>-1</v>
      </c>
      <c r="AU52" s="62">
        <f t="shared" si="20"/>
        <v>-0.95307864534705811</v>
      </c>
    </row>
    <row r="53" spans="1:47" x14ac:dyDescent="0.25">
      <c r="A53" s="59">
        <v>2023</v>
      </c>
      <c r="B53" s="64">
        <v>10201010103</v>
      </c>
      <c r="C53" s="61" t="s">
        <v>95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2"/>
        <v>7250000</v>
      </c>
      <c r="AF53" s="13" t="s">
        <v>94</v>
      </c>
      <c r="AG53" s="25" t="s">
        <v>95</v>
      </c>
      <c r="AH53" s="26">
        <v>7250000</v>
      </c>
      <c r="AI53" s="62">
        <f t="shared" si="4"/>
        <v>-0.94965277777777779</v>
      </c>
      <c r="AJ53" s="62">
        <f t="shared" si="9"/>
        <v>-1</v>
      </c>
      <c r="AK53" s="62">
        <f t="shared" si="10"/>
        <v>-1</v>
      </c>
      <c r="AL53" s="62">
        <f t="shared" si="11"/>
        <v>-1</v>
      </c>
      <c r="AM53" s="62">
        <f t="shared" si="12"/>
        <v>-1</v>
      </c>
      <c r="AN53" s="62">
        <f t="shared" si="13"/>
        <v>-1</v>
      </c>
      <c r="AO53" s="62">
        <f t="shared" si="14"/>
        <v>-1</v>
      </c>
      <c r="AP53" s="62">
        <f t="shared" si="15"/>
        <v>-1</v>
      </c>
      <c r="AQ53" s="62">
        <f t="shared" si="16"/>
        <v>-1</v>
      </c>
      <c r="AR53" s="62">
        <f t="shared" si="17"/>
        <v>-1</v>
      </c>
      <c r="AS53" s="62">
        <f t="shared" si="18"/>
        <v>-1</v>
      </c>
      <c r="AT53" s="62">
        <f t="shared" si="19"/>
        <v>-1</v>
      </c>
      <c r="AU53" s="62">
        <f t="shared" si="20"/>
        <v>-0.98605004666018881</v>
      </c>
    </row>
    <row r="54" spans="1:47" x14ac:dyDescent="0.25">
      <c r="A54" s="56">
        <v>2023</v>
      </c>
      <c r="B54" s="57" t="s">
        <v>96</v>
      </c>
      <c r="C54" s="58" t="s">
        <v>28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2"/>
        <v>0</v>
      </c>
      <c r="AF54" s="14" t="s">
        <v>96</v>
      </c>
      <c r="AG54" s="9" t="s">
        <v>28</v>
      </c>
      <c r="AH54" s="10">
        <f t="shared" ref="AH54" si="34">+AH55+AH56</f>
        <v>0</v>
      </c>
      <c r="AI54" s="55">
        <f t="shared" si="4"/>
        <v>-1</v>
      </c>
      <c r="AJ54" s="55">
        <f t="shared" si="9"/>
        <v>-1</v>
      </c>
      <c r="AK54" s="55">
        <f t="shared" si="10"/>
        <v>-1</v>
      </c>
      <c r="AL54" s="55">
        <f t="shared" si="11"/>
        <v>-1</v>
      </c>
      <c r="AM54" s="55">
        <f t="shared" si="12"/>
        <v>-1</v>
      </c>
      <c r="AN54" s="55">
        <f t="shared" si="13"/>
        <v>-1</v>
      </c>
      <c r="AO54" s="55">
        <f t="shared" si="14"/>
        <v>-1</v>
      </c>
      <c r="AP54" s="55">
        <f t="shared" si="15"/>
        <v>-1</v>
      </c>
      <c r="AQ54" s="55">
        <f t="shared" si="16"/>
        <v>-1</v>
      </c>
      <c r="AR54" s="55">
        <f t="shared" si="17"/>
        <v>-1</v>
      </c>
      <c r="AS54" s="55">
        <f t="shared" si="18"/>
        <v>-1</v>
      </c>
      <c r="AT54" s="55">
        <f t="shared" si="19"/>
        <v>-1</v>
      </c>
      <c r="AU54" s="55">
        <f t="shared" si="20"/>
        <v>-1</v>
      </c>
    </row>
    <row r="55" spans="1:47" x14ac:dyDescent="0.25">
      <c r="A55" s="59">
        <v>2023</v>
      </c>
      <c r="B55" s="64">
        <v>10201010401</v>
      </c>
      <c r="C55" s="61" t="s">
        <v>91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2"/>
        <v>0</v>
      </c>
      <c r="AF55" s="13" t="s">
        <v>97</v>
      </c>
      <c r="AG55" s="25" t="s">
        <v>91</v>
      </c>
      <c r="AH55" s="26">
        <v>0</v>
      </c>
      <c r="AI55" s="62" t="e">
        <f t="shared" si="4"/>
        <v>#DIV/0!</v>
      </c>
      <c r="AJ55" s="62" t="e">
        <f t="shared" si="9"/>
        <v>#DIV/0!</v>
      </c>
      <c r="AK55" s="62">
        <f t="shared" si="10"/>
        <v>-1</v>
      </c>
      <c r="AL55" s="62" t="e">
        <f t="shared" si="11"/>
        <v>#DIV/0!</v>
      </c>
      <c r="AM55" s="62" t="e">
        <f t="shared" si="12"/>
        <v>#DIV/0!</v>
      </c>
      <c r="AN55" s="62" t="e">
        <f t="shared" si="13"/>
        <v>#DIV/0!</v>
      </c>
      <c r="AO55" s="62">
        <f t="shared" si="14"/>
        <v>-1</v>
      </c>
      <c r="AP55" s="62" t="e">
        <f t="shared" si="15"/>
        <v>#DIV/0!</v>
      </c>
      <c r="AQ55" s="62" t="e">
        <f t="shared" si="16"/>
        <v>#DIV/0!</v>
      </c>
      <c r="AR55" s="62" t="e">
        <f t="shared" si="17"/>
        <v>#DIV/0!</v>
      </c>
      <c r="AS55" s="62" t="e">
        <f t="shared" si="18"/>
        <v>#DIV/0!</v>
      </c>
      <c r="AT55" s="62" t="e">
        <f t="shared" si="19"/>
        <v>#DIV/0!</v>
      </c>
      <c r="AU55" s="62">
        <f t="shared" si="20"/>
        <v>-1</v>
      </c>
    </row>
    <row r="56" spans="1:47" x14ac:dyDescent="0.25">
      <c r="A56" s="59">
        <v>2023</v>
      </c>
      <c r="B56" s="64">
        <v>10201010402</v>
      </c>
      <c r="C56" s="61" t="s">
        <v>93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2"/>
        <v>0</v>
      </c>
      <c r="AF56" s="13" t="s">
        <v>98</v>
      </c>
      <c r="AG56" s="25" t="s">
        <v>93</v>
      </c>
      <c r="AH56" s="26">
        <v>0</v>
      </c>
      <c r="AI56" s="62">
        <f t="shared" si="4"/>
        <v>-1</v>
      </c>
      <c r="AJ56" s="62">
        <f t="shared" si="9"/>
        <v>-1</v>
      </c>
      <c r="AK56" s="62">
        <f t="shared" si="10"/>
        <v>-1</v>
      </c>
      <c r="AL56" s="62">
        <f t="shared" si="11"/>
        <v>-1</v>
      </c>
      <c r="AM56" s="62">
        <f t="shared" si="12"/>
        <v>-1</v>
      </c>
      <c r="AN56" s="62">
        <f t="shared" si="13"/>
        <v>-1</v>
      </c>
      <c r="AO56" s="62">
        <f t="shared" si="14"/>
        <v>-1</v>
      </c>
      <c r="AP56" s="62">
        <f t="shared" si="15"/>
        <v>-1</v>
      </c>
      <c r="AQ56" s="62">
        <f t="shared" si="16"/>
        <v>-1</v>
      </c>
      <c r="AR56" s="62">
        <f t="shared" si="17"/>
        <v>-1</v>
      </c>
      <c r="AS56" s="62">
        <f t="shared" si="18"/>
        <v>-1</v>
      </c>
      <c r="AT56" s="62">
        <f t="shared" si="19"/>
        <v>-1</v>
      </c>
      <c r="AU56" s="62">
        <f t="shared" si="20"/>
        <v>-1</v>
      </c>
    </row>
    <row r="57" spans="1:47" x14ac:dyDescent="0.25">
      <c r="A57" s="56">
        <v>2023</v>
      </c>
      <c r="B57" s="57" t="s">
        <v>99</v>
      </c>
      <c r="C57" s="58" t="s">
        <v>30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2"/>
        <v>0</v>
      </c>
      <c r="AF57" s="14" t="s">
        <v>99</v>
      </c>
      <c r="AG57" s="9" t="s">
        <v>30</v>
      </c>
      <c r="AH57" s="10">
        <f t="shared" ref="AH57" si="35">+AH58</f>
        <v>0</v>
      </c>
      <c r="AI57" s="55">
        <f t="shared" si="4"/>
        <v>-1</v>
      </c>
      <c r="AJ57" s="55">
        <f t="shared" si="9"/>
        <v>-1</v>
      </c>
      <c r="AK57" s="55">
        <f t="shared" si="10"/>
        <v>-1</v>
      </c>
      <c r="AL57" s="55">
        <f t="shared" si="11"/>
        <v>-1</v>
      </c>
      <c r="AM57" s="55">
        <f t="shared" si="12"/>
        <v>-1</v>
      </c>
      <c r="AN57" s="55">
        <f t="shared" si="13"/>
        <v>-1</v>
      </c>
      <c r="AO57" s="55">
        <f t="shared" si="14"/>
        <v>-1</v>
      </c>
      <c r="AP57" s="55">
        <f t="shared" si="15"/>
        <v>-1</v>
      </c>
      <c r="AQ57" s="55">
        <f t="shared" si="16"/>
        <v>-1</v>
      </c>
      <c r="AR57" s="55">
        <f t="shared" si="17"/>
        <v>-1</v>
      </c>
      <c r="AS57" s="55">
        <f t="shared" si="18"/>
        <v>-1</v>
      </c>
      <c r="AT57" s="55">
        <f t="shared" si="19"/>
        <v>-1</v>
      </c>
      <c r="AU57" s="55">
        <f t="shared" si="20"/>
        <v>-1</v>
      </c>
    </row>
    <row r="58" spans="1:47" x14ac:dyDescent="0.25">
      <c r="A58" s="59">
        <v>2023</v>
      </c>
      <c r="B58" s="64">
        <v>10201010502</v>
      </c>
      <c r="C58" s="61" t="s">
        <v>93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36">SUM(R58:AC58)</f>
        <v>0</v>
      </c>
      <c r="AF58" s="13" t="s">
        <v>100</v>
      </c>
      <c r="AG58" s="25" t="s">
        <v>93</v>
      </c>
      <c r="AH58" s="26">
        <v>0</v>
      </c>
      <c r="AI58" s="62">
        <f t="shared" si="4"/>
        <v>-1</v>
      </c>
      <c r="AJ58" s="62">
        <f t="shared" si="9"/>
        <v>-1</v>
      </c>
      <c r="AK58" s="62">
        <f t="shared" si="10"/>
        <v>-1</v>
      </c>
      <c r="AL58" s="62">
        <f t="shared" si="11"/>
        <v>-1</v>
      </c>
      <c r="AM58" s="62">
        <f t="shared" si="12"/>
        <v>-1</v>
      </c>
      <c r="AN58" s="62">
        <f t="shared" si="13"/>
        <v>-1</v>
      </c>
      <c r="AO58" s="62">
        <f t="shared" si="14"/>
        <v>-1</v>
      </c>
      <c r="AP58" s="62">
        <f t="shared" si="15"/>
        <v>-1</v>
      </c>
      <c r="AQ58" s="62">
        <f t="shared" si="16"/>
        <v>-1</v>
      </c>
      <c r="AR58" s="62">
        <f t="shared" si="17"/>
        <v>-1</v>
      </c>
      <c r="AS58" s="62">
        <f t="shared" si="18"/>
        <v>-1</v>
      </c>
      <c r="AT58" s="62">
        <f t="shared" si="19"/>
        <v>-1</v>
      </c>
      <c r="AU58" s="62">
        <f t="shared" si="20"/>
        <v>-1</v>
      </c>
    </row>
    <row r="59" spans="1:47" x14ac:dyDescent="0.25">
      <c r="A59" s="56">
        <v>2023</v>
      </c>
      <c r="B59" s="57" t="s">
        <v>101</v>
      </c>
      <c r="C59" s="58" t="s">
        <v>32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36"/>
        <v>0</v>
      </c>
      <c r="AF59" s="14" t="s">
        <v>101</v>
      </c>
      <c r="AG59" s="9" t="s">
        <v>32</v>
      </c>
      <c r="AH59" s="10">
        <f t="shared" ref="AH59" si="37">+AH60</f>
        <v>0</v>
      </c>
      <c r="AI59" s="55" t="e">
        <f t="shared" si="4"/>
        <v>#DIV/0!</v>
      </c>
      <c r="AJ59" s="55" t="e">
        <f t="shared" si="9"/>
        <v>#DIV/0!</v>
      </c>
      <c r="AK59" s="55" t="e">
        <f t="shared" si="10"/>
        <v>#DIV/0!</v>
      </c>
      <c r="AL59" s="55" t="e">
        <f t="shared" si="11"/>
        <v>#DIV/0!</v>
      </c>
      <c r="AM59" s="55" t="e">
        <f t="shared" si="12"/>
        <v>#DIV/0!</v>
      </c>
      <c r="AN59" s="55" t="e">
        <f t="shared" si="13"/>
        <v>#DIV/0!</v>
      </c>
      <c r="AO59" s="55" t="e">
        <f t="shared" si="14"/>
        <v>#DIV/0!</v>
      </c>
      <c r="AP59" s="55" t="e">
        <f t="shared" si="15"/>
        <v>#DIV/0!</v>
      </c>
      <c r="AQ59" s="55" t="e">
        <f t="shared" si="16"/>
        <v>#DIV/0!</v>
      </c>
      <c r="AR59" s="55" t="e">
        <f t="shared" si="17"/>
        <v>#DIV/0!</v>
      </c>
      <c r="AS59" s="55">
        <f t="shared" si="18"/>
        <v>-1</v>
      </c>
      <c r="AT59" s="55" t="e">
        <f t="shared" si="19"/>
        <v>#DIV/0!</v>
      </c>
      <c r="AU59" s="55">
        <f t="shared" si="20"/>
        <v>-1</v>
      </c>
    </row>
    <row r="60" spans="1:47" x14ac:dyDescent="0.25">
      <c r="A60" s="59">
        <v>2023</v>
      </c>
      <c r="B60" s="64">
        <v>10201010602</v>
      </c>
      <c r="C60" s="61" t="s">
        <v>93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36"/>
        <v>0</v>
      </c>
      <c r="AF60" s="13" t="s">
        <v>102</v>
      </c>
      <c r="AG60" s="25" t="s">
        <v>93</v>
      </c>
      <c r="AH60" s="26">
        <v>0</v>
      </c>
      <c r="AI60" s="62" t="e">
        <f t="shared" si="4"/>
        <v>#DIV/0!</v>
      </c>
      <c r="AJ60" s="62" t="e">
        <f t="shared" si="9"/>
        <v>#DIV/0!</v>
      </c>
      <c r="AK60" s="62" t="e">
        <f t="shared" si="10"/>
        <v>#DIV/0!</v>
      </c>
      <c r="AL60" s="62" t="e">
        <f t="shared" si="11"/>
        <v>#DIV/0!</v>
      </c>
      <c r="AM60" s="62" t="e">
        <f t="shared" si="12"/>
        <v>#DIV/0!</v>
      </c>
      <c r="AN60" s="62" t="e">
        <f t="shared" si="13"/>
        <v>#DIV/0!</v>
      </c>
      <c r="AO60" s="62" t="e">
        <f t="shared" si="14"/>
        <v>#DIV/0!</v>
      </c>
      <c r="AP60" s="62" t="e">
        <f t="shared" si="15"/>
        <v>#DIV/0!</v>
      </c>
      <c r="AQ60" s="62" t="e">
        <f t="shared" si="16"/>
        <v>#DIV/0!</v>
      </c>
      <c r="AR60" s="62" t="e">
        <f t="shared" si="17"/>
        <v>#DIV/0!</v>
      </c>
      <c r="AS60" s="62">
        <f t="shared" si="18"/>
        <v>-1</v>
      </c>
      <c r="AT60" s="62" t="e">
        <f t="shared" si="19"/>
        <v>#DIV/0!</v>
      </c>
      <c r="AU60" s="62">
        <f t="shared" si="20"/>
        <v>-1</v>
      </c>
    </row>
    <row r="61" spans="1:47" x14ac:dyDescent="0.25">
      <c r="A61" s="56">
        <v>2023</v>
      </c>
      <c r="B61" s="57" t="s">
        <v>103</v>
      </c>
      <c r="C61" s="58" t="s">
        <v>34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36"/>
        <v>0</v>
      </c>
      <c r="AF61" s="14" t="s">
        <v>103</v>
      </c>
      <c r="AG61" s="9" t="s">
        <v>34</v>
      </c>
      <c r="AH61" s="10">
        <f t="shared" ref="AH61" si="38">+AH62</f>
        <v>0</v>
      </c>
      <c r="AI61" s="55" t="e">
        <f t="shared" si="4"/>
        <v>#DIV/0!</v>
      </c>
      <c r="AJ61" s="55" t="e">
        <f t="shared" si="9"/>
        <v>#DIV/0!</v>
      </c>
      <c r="AK61" s="55" t="e">
        <f t="shared" si="10"/>
        <v>#DIV/0!</v>
      </c>
      <c r="AL61" s="55" t="e">
        <f t="shared" si="11"/>
        <v>#DIV/0!</v>
      </c>
      <c r="AM61" s="55" t="e">
        <f t="shared" si="12"/>
        <v>#DIV/0!</v>
      </c>
      <c r="AN61" s="55" t="e">
        <f t="shared" si="13"/>
        <v>#DIV/0!</v>
      </c>
      <c r="AO61" s="55" t="e">
        <f t="shared" si="14"/>
        <v>#DIV/0!</v>
      </c>
      <c r="AP61" s="55" t="e">
        <f t="shared" si="15"/>
        <v>#DIV/0!</v>
      </c>
      <c r="AQ61" s="55" t="e">
        <f t="shared" si="16"/>
        <v>#DIV/0!</v>
      </c>
      <c r="AR61" s="55" t="e">
        <f t="shared" si="17"/>
        <v>#DIV/0!</v>
      </c>
      <c r="AS61" s="55">
        <f t="shared" si="18"/>
        <v>-1</v>
      </c>
      <c r="AT61" s="55" t="e">
        <f t="shared" si="19"/>
        <v>#DIV/0!</v>
      </c>
      <c r="AU61" s="55">
        <f t="shared" si="20"/>
        <v>-1</v>
      </c>
    </row>
    <row r="62" spans="1:47" x14ac:dyDescent="0.25">
      <c r="A62" s="59">
        <v>2023</v>
      </c>
      <c r="B62" s="64">
        <v>10201010702</v>
      </c>
      <c r="C62" s="61" t="s">
        <v>93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36"/>
        <v>0</v>
      </c>
      <c r="AF62" s="13" t="s">
        <v>104</v>
      </c>
      <c r="AG62" s="25" t="s">
        <v>93</v>
      </c>
      <c r="AH62" s="26">
        <v>0</v>
      </c>
      <c r="AI62" s="62" t="e">
        <f t="shared" si="4"/>
        <v>#DIV/0!</v>
      </c>
      <c r="AJ62" s="62" t="e">
        <f t="shared" si="9"/>
        <v>#DIV/0!</v>
      </c>
      <c r="AK62" s="62" t="e">
        <f t="shared" si="10"/>
        <v>#DIV/0!</v>
      </c>
      <c r="AL62" s="62" t="e">
        <f t="shared" si="11"/>
        <v>#DIV/0!</v>
      </c>
      <c r="AM62" s="62" t="e">
        <f t="shared" si="12"/>
        <v>#DIV/0!</v>
      </c>
      <c r="AN62" s="62" t="e">
        <f t="shared" si="13"/>
        <v>#DIV/0!</v>
      </c>
      <c r="AO62" s="62" t="e">
        <f t="shared" si="14"/>
        <v>#DIV/0!</v>
      </c>
      <c r="AP62" s="62" t="e">
        <f t="shared" si="15"/>
        <v>#DIV/0!</v>
      </c>
      <c r="AQ62" s="62" t="e">
        <f t="shared" si="16"/>
        <v>#DIV/0!</v>
      </c>
      <c r="AR62" s="62" t="e">
        <f t="shared" si="17"/>
        <v>#DIV/0!</v>
      </c>
      <c r="AS62" s="62">
        <f t="shared" si="18"/>
        <v>-1</v>
      </c>
      <c r="AT62" s="62" t="e">
        <f t="shared" si="19"/>
        <v>#DIV/0!</v>
      </c>
      <c r="AU62" s="62">
        <f t="shared" si="20"/>
        <v>-1</v>
      </c>
    </row>
    <row r="63" spans="1:47" x14ac:dyDescent="0.25">
      <c r="A63" s="56">
        <v>2023</v>
      </c>
      <c r="B63" s="57" t="s">
        <v>105</v>
      </c>
      <c r="C63" s="58" t="s">
        <v>36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36"/>
        <v>0</v>
      </c>
      <c r="AF63" s="14" t="s">
        <v>105</v>
      </c>
      <c r="AG63" s="9" t="s">
        <v>36</v>
      </c>
      <c r="AH63" s="10">
        <f t="shared" ref="AH63" si="39">+AH64</f>
        <v>0</v>
      </c>
      <c r="AI63" s="55">
        <f t="shared" si="4"/>
        <v>-1</v>
      </c>
      <c r="AJ63" s="55">
        <f t="shared" si="9"/>
        <v>-1</v>
      </c>
      <c r="AK63" s="55">
        <f t="shared" si="10"/>
        <v>-1</v>
      </c>
      <c r="AL63" s="55">
        <f t="shared" si="11"/>
        <v>-1</v>
      </c>
      <c r="AM63" s="55">
        <f t="shared" si="12"/>
        <v>-1</v>
      </c>
      <c r="AN63" s="55">
        <f t="shared" si="13"/>
        <v>-1</v>
      </c>
      <c r="AO63" s="55">
        <f t="shared" si="14"/>
        <v>-1</v>
      </c>
      <c r="AP63" s="55">
        <f t="shared" si="15"/>
        <v>-1</v>
      </c>
      <c r="AQ63" s="55">
        <f t="shared" si="16"/>
        <v>-1</v>
      </c>
      <c r="AR63" s="55">
        <f t="shared" si="17"/>
        <v>-1</v>
      </c>
      <c r="AS63" s="55">
        <f t="shared" si="18"/>
        <v>-1</v>
      </c>
      <c r="AT63" s="55">
        <f t="shared" si="19"/>
        <v>-1</v>
      </c>
      <c r="AU63" s="55">
        <f t="shared" si="20"/>
        <v>-1</v>
      </c>
    </row>
    <row r="64" spans="1:47" x14ac:dyDescent="0.25">
      <c r="A64" s="59">
        <v>2023</v>
      </c>
      <c r="B64" s="64">
        <v>10201010802</v>
      </c>
      <c r="C64" s="61" t="s">
        <v>93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36"/>
        <v>0</v>
      </c>
      <c r="AF64" s="13" t="s">
        <v>106</v>
      </c>
      <c r="AG64" s="25" t="s">
        <v>93</v>
      </c>
      <c r="AH64" s="26">
        <v>0</v>
      </c>
      <c r="AI64" s="62">
        <f t="shared" si="4"/>
        <v>-1</v>
      </c>
      <c r="AJ64" s="62">
        <f t="shared" si="9"/>
        <v>-1</v>
      </c>
      <c r="AK64" s="62">
        <f t="shared" si="10"/>
        <v>-1</v>
      </c>
      <c r="AL64" s="62">
        <f t="shared" si="11"/>
        <v>-1</v>
      </c>
      <c r="AM64" s="62">
        <f t="shared" si="12"/>
        <v>-1</v>
      </c>
      <c r="AN64" s="62">
        <f t="shared" si="13"/>
        <v>-1</v>
      </c>
      <c r="AO64" s="62">
        <f t="shared" si="14"/>
        <v>-1</v>
      </c>
      <c r="AP64" s="62">
        <f t="shared" si="15"/>
        <v>-1</v>
      </c>
      <c r="AQ64" s="62">
        <f t="shared" si="16"/>
        <v>-1</v>
      </c>
      <c r="AR64" s="62">
        <f t="shared" si="17"/>
        <v>-1</v>
      </c>
      <c r="AS64" s="62">
        <f t="shared" si="18"/>
        <v>-1</v>
      </c>
      <c r="AT64" s="62">
        <f t="shared" si="19"/>
        <v>-1</v>
      </c>
      <c r="AU64" s="62">
        <f t="shared" si="20"/>
        <v>-1</v>
      </c>
    </row>
    <row r="65" spans="1:47" x14ac:dyDescent="0.25">
      <c r="A65" s="56">
        <v>2023</v>
      </c>
      <c r="B65" s="57" t="s">
        <v>107</v>
      </c>
      <c r="C65" s="58" t="s">
        <v>38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36"/>
        <v>0</v>
      </c>
      <c r="AF65" s="14" t="s">
        <v>107</v>
      </c>
      <c r="AG65" s="9" t="s">
        <v>38</v>
      </c>
      <c r="AH65" s="10">
        <f t="shared" ref="AH65" si="40">+AH66+AH67</f>
        <v>0</v>
      </c>
      <c r="AI65" s="55">
        <f t="shared" si="4"/>
        <v>-1</v>
      </c>
      <c r="AJ65" s="55">
        <f t="shared" si="9"/>
        <v>-1</v>
      </c>
      <c r="AK65" s="55">
        <f t="shared" si="10"/>
        <v>-1</v>
      </c>
      <c r="AL65" s="55">
        <f t="shared" si="11"/>
        <v>-1</v>
      </c>
      <c r="AM65" s="55">
        <f t="shared" si="12"/>
        <v>-1</v>
      </c>
      <c r="AN65" s="55">
        <f t="shared" si="13"/>
        <v>-1</v>
      </c>
      <c r="AO65" s="55">
        <f t="shared" si="14"/>
        <v>-1</v>
      </c>
      <c r="AP65" s="55">
        <f t="shared" si="15"/>
        <v>-1</v>
      </c>
      <c r="AQ65" s="55">
        <f t="shared" si="16"/>
        <v>-1</v>
      </c>
      <c r="AR65" s="55">
        <f t="shared" si="17"/>
        <v>-1</v>
      </c>
      <c r="AS65" s="55">
        <f t="shared" si="18"/>
        <v>-1</v>
      </c>
      <c r="AT65" s="55">
        <f t="shared" si="19"/>
        <v>-1</v>
      </c>
      <c r="AU65" s="55">
        <f t="shared" si="20"/>
        <v>-1</v>
      </c>
    </row>
    <row r="66" spans="1:47" x14ac:dyDescent="0.25">
      <c r="A66" s="59">
        <v>2023</v>
      </c>
      <c r="B66" s="64">
        <v>10201010901</v>
      </c>
      <c r="C66" s="61" t="s">
        <v>91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36"/>
        <v>0</v>
      </c>
      <c r="AF66" s="13" t="s">
        <v>108</v>
      </c>
      <c r="AG66" s="25" t="s">
        <v>91</v>
      </c>
      <c r="AH66" s="26">
        <v>0</v>
      </c>
      <c r="AI66" s="62">
        <f t="shared" si="4"/>
        <v>-1</v>
      </c>
      <c r="AJ66" s="62">
        <f t="shared" si="9"/>
        <v>-1</v>
      </c>
      <c r="AK66" s="62">
        <f t="shared" si="10"/>
        <v>-1</v>
      </c>
      <c r="AL66" s="62">
        <f t="shared" si="11"/>
        <v>-1</v>
      </c>
      <c r="AM66" s="62">
        <f t="shared" si="12"/>
        <v>-1</v>
      </c>
      <c r="AN66" s="62">
        <f t="shared" si="13"/>
        <v>-1</v>
      </c>
      <c r="AO66" s="62">
        <f t="shared" si="14"/>
        <v>-1</v>
      </c>
      <c r="AP66" s="62">
        <f t="shared" si="15"/>
        <v>-1</v>
      </c>
      <c r="AQ66" s="62">
        <f t="shared" si="16"/>
        <v>-1</v>
      </c>
      <c r="AR66" s="62">
        <f t="shared" si="17"/>
        <v>-1</v>
      </c>
      <c r="AS66" s="62">
        <f t="shared" si="18"/>
        <v>-1</v>
      </c>
      <c r="AT66" s="62">
        <f t="shared" si="19"/>
        <v>-1</v>
      </c>
      <c r="AU66" s="62">
        <f t="shared" si="20"/>
        <v>-1</v>
      </c>
    </row>
    <row r="67" spans="1:47" x14ac:dyDescent="0.25">
      <c r="A67" s="59">
        <v>2023</v>
      </c>
      <c r="B67" s="64">
        <v>10201010902</v>
      </c>
      <c r="C67" s="61" t="s">
        <v>93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36"/>
        <v>0</v>
      </c>
      <c r="AF67" s="13" t="s">
        <v>109</v>
      </c>
      <c r="AG67" s="25" t="s">
        <v>93</v>
      </c>
      <c r="AH67" s="26">
        <v>0</v>
      </c>
      <c r="AI67" s="62" t="e">
        <f t="shared" si="4"/>
        <v>#DIV/0!</v>
      </c>
      <c r="AJ67" s="62" t="e">
        <f t="shared" si="9"/>
        <v>#DIV/0!</v>
      </c>
      <c r="AK67" s="62" t="e">
        <f t="shared" si="10"/>
        <v>#DIV/0!</v>
      </c>
      <c r="AL67" s="62" t="e">
        <f t="shared" si="11"/>
        <v>#DIV/0!</v>
      </c>
      <c r="AM67" s="62" t="e">
        <f t="shared" si="12"/>
        <v>#DIV/0!</v>
      </c>
      <c r="AN67" s="62" t="e">
        <f t="shared" si="13"/>
        <v>#DIV/0!</v>
      </c>
      <c r="AO67" s="62" t="e">
        <f t="shared" si="14"/>
        <v>#DIV/0!</v>
      </c>
      <c r="AP67" s="62" t="e">
        <f t="shared" si="15"/>
        <v>#DIV/0!</v>
      </c>
      <c r="AQ67" s="62" t="e">
        <f t="shared" si="16"/>
        <v>#DIV/0!</v>
      </c>
      <c r="AR67" s="62" t="e">
        <f t="shared" si="17"/>
        <v>#DIV/0!</v>
      </c>
      <c r="AS67" s="62" t="e">
        <f t="shared" si="18"/>
        <v>#DIV/0!</v>
      </c>
      <c r="AT67" s="62">
        <f t="shared" si="19"/>
        <v>-1</v>
      </c>
      <c r="AU67" s="62">
        <f t="shared" si="20"/>
        <v>-1</v>
      </c>
    </row>
    <row r="68" spans="1:47" x14ac:dyDescent="0.25">
      <c r="A68" s="56">
        <v>2023</v>
      </c>
      <c r="B68" s="57" t="s">
        <v>110</v>
      </c>
      <c r="C68" s="58" t="s">
        <v>40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36"/>
        <v>0</v>
      </c>
      <c r="AF68" s="14" t="s">
        <v>110</v>
      </c>
      <c r="AG68" s="9" t="s">
        <v>40</v>
      </c>
      <c r="AH68" s="10">
        <f t="shared" ref="AH68" si="41">+AH69+AH70</f>
        <v>0</v>
      </c>
      <c r="AI68" s="55" t="e">
        <f t="shared" si="4"/>
        <v>#DIV/0!</v>
      </c>
      <c r="AJ68" s="55">
        <f t="shared" si="9"/>
        <v>-1</v>
      </c>
      <c r="AK68" s="55">
        <f t="shared" si="10"/>
        <v>-1</v>
      </c>
      <c r="AL68" s="55" t="e">
        <f t="shared" si="11"/>
        <v>#DIV/0!</v>
      </c>
      <c r="AM68" s="55">
        <f t="shared" si="12"/>
        <v>-1</v>
      </c>
      <c r="AN68" s="55" t="e">
        <f t="shared" si="13"/>
        <v>#DIV/0!</v>
      </c>
      <c r="AO68" s="55" t="e">
        <f t="shared" si="14"/>
        <v>#DIV/0!</v>
      </c>
      <c r="AP68" s="55">
        <f t="shared" si="15"/>
        <v>-1</v>
      </c>
      <c r="AQ68" s="55" t="e">
        <f t="shared" si="16"/>
        <v>#DIV/0!</v>
      </c>
      <c r="AR68" s="55" t="e">
        <f t="shared" si="17"/>
        <v>#DIV/0!</v>
      </c>
      <c r="AS68" s="55" t="e">
        <f t="shared" si="18"/>
        <v>#DIV/0!</v>
      </c>
      <c r="AT68" s="55">
        <f t="shared" si="19"/>
        <v>-1</v>
      </c>
      <c r="AU68" s="55">
        <f t="shared" si="20"/>
        <v>-1</v>
      </c>
    </row>
    <row r="69" spans="1:47" x14ac:dyDescent="0.25">
      <c r="A69" s="59">
        <v>2023</v>
      </c>
      <c r="B69" s="64">
        <v>10201011001</v>
      </c>
      <c r="C69" s="61" t="s">
        <v>91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36"/>
        <v>0</v>
      </c>
      <c r="AF69" s="13" t="s">
        <v>111</v>
      </c>
      <c r="AG69" s="25" t="s">
        <v>91</v>
      </c>
      <c r="AH69" s="26">
        <v>0</v>
      </c>
      <c r="AI69" s="62" t="e">
        <f t="shared" si="4"/>
        <v>#DIV/0!</v>
      </c>
      <c r="AJ69" s="62">
        <f t="shared" si="9"/>
        <v>-1</v>
      </c>
      <c r="AK69" s="62">
        <f t="shared" si="10"/>
        <v>-1</v>
      </c>
      <c r="AL69" s="62" t="e">
        <f t="shared" si="11"/>
        <v>#DIV/0!</v>
      </c>
      <c r="AM69" s="62">
        <f t="shared" si="12"/>
        <v>-1</v>
      </c>
      <c r="AN69" s="62" t="e">
        <f t="shared" si="13"/>
        <v>#DIV/0!</v>
      </c>
      <c r="AO69" s="62" t="e">
        <f t="shared" si="14"/>
        <v>#DIV/0!</v>
      </c>
      <c r="AP69" s="62">
        <f t="shared" si="15"/>
        <v>-1</v>
      </c>
      <c r="AQ69" s="62" t="e">
        <f t="shared" si="16"/>
        <v>#DIV/0!</v>
      </c>
      <c r="AR69" s="62" t="e">
        <f t="shared" si="17"/>
        <v>#DIV/0!</v>
      </c>
      <c r="AS69" s="62" t="e">
        <f t="shared" si="18"/>
        <v>#DIV/0!</v>
      </c>
      <c r="AT69" s="62">
        <f t="shared" si="19"/>
        <v>-1</v>
      </c>
      <c r="AU69" s="62">
        <f t="shared" si="20"/>
        <v>-1</v>
      </c>
    </row>
    <row r="70" spans="1:47" x14ac:dyDescent="0.25">
      <c r="A70" s="59">
        <v>2023</v>
      </c>
      <c r="B70" s="64">
        <v>10201011002</v>
      </c>
      <c r="C70" s="61" t="s">
        <v>93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36"/>
        <v>0</v>
      </c>
      <c r="AF70" s="13" t="s">
        <v>112</v>
      </c>
      <c r="AG70" s="25" t="s">
        <v>93</v>
      </c>
      <c r="AH70" s="26">
        <v>0</v>
      </c>
      <c r="AI70" s="62" t="e">
        <f t="shared" si="4"/>
        <v>#DIV/0!</v>
      </c>
      <c r="AJ70" s="62" t="e">
        <f t="shared" si="9"/>
        <v>#DIV/0!</v>
      </c>
      <c r="AK70" s="62" t="e">
        <f t="shared" si="10"/>
        <v>#DIV/0!</v>
      </c>
      <c r="AL70" s="62" t="e">
        <f t="shared" si="11"/>
        <v>#DIV/0!</v>
      </c>
      <c r="AM70" s="62" t="e">
        <f t="shared" si="12"/>
        <v>#DIV/0!</v>
      </c>
      <c r="AN70" s="62" t="e">
        <f t="shared" si="13"/>
        <v>#DIV/0!</v>
      </c>
      <c r="AO70" s="62" t="e">
        <f t="shared" si="14"/>
        <v>#DIV/0!</v>
      </c>
      <c r="AP70" s="62" t="e">
        <f t="shared" si="15"/>
        <v>#DIV/0!</v>
      </c>
      <c r="AQ70" s="62" t="e">
        <f t="shared" si="16"/>
        <v>#DIV/0!</v>
      </c>
      <c r="AR70" s="62" t="e">
        <f t="shared" si="17"/>
        <v>#DIV/0!</v>
      </c>
      <c r="AS70" s="62" t="e">
        <f t="shared" si="18"/>
        <v>#DIV/0!</v>
      </c>
      <c r="AT70" s="62">
        <f t="shared" si="19"/>
        <v>-1</v>
      </c>
      <c r="AU70" s="62">
        <f t="shared" si="20"/>
        <v>-1</v>
      </c>
    </row>
    <row r="71" spans="1:47" x14ac:dyDescent="0.25">
      <c r="A71" s="59">
        <v>2023</v>
      </c>
      <c r="B71" s="60" t="s">
        <v>113</v>
      </c>
      <c r="C71" s="61" t="s">
        <v>42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36"/>
        <v>0</v>
      </c>
      <c r="AF71" s="13" t="s">
        <v>113</v>
      </c>
      <c r="AG71" s="25" t="s">
        <v>42</v>
      </c>
      <c r="AH71" s="26">
        <v>0</v>
      </c>
      <c r="AI71" s="62">
        <f t="shared" si="4"/>
        <v>-1</v>
      </c>
      <c r="AJ71" s="62">
        <f t="shared" si="9"/>
        <v>-1</v>
      </c>
      <c r="AK71" s="62">
        <f t="shared" si="10"/>
        <v>-1</v>
      </c>
      <c r="AL71" s="62">
        <f t="shared" si="11"/>
        <v>-1</v>
      </c>
      <c r="AM71" s="62">
        <f t="shared" si="12"/>
        <v>-1</v>
      </c>
      <c r="AN71" s="62">
        <f t="shared" si="13"/>
        <v>-1</v>
      </c>
      <c r="AO71" s="62">
        <f t="shared" si="14"/>
        <v>-1</v>
      </c>
      <c r="AP71" s="62">
        <f t="shared" si="15"/>
        <v>-1</v>
      </c>
      <c r="AQ71" s="62">
        <f t="shared" si="16"/>
        <v>-1</v>
      </c>
      <c r="AR71" s="62">
        <f t="shared" si="17"/>
        <v>-1</v>
      </c>
      <c r="AS71" s="62">
        <f t="shared" si="18"/>
        <v>-1</v>
      </c>
      <c r="AT71" s="62">
        <f t="shared" si="19"/>
        <v>-1</v>
      </c>
      <c r="AU71" s="62">
        <f t="shared" si="20"/>
        <v>-1</v>
      </c>
    </row>
    <row r="72" spans="1:47" x14ac:dyDescent="0.25">
      <c r="A72" s="56">
        <v>2023</v>
      </c>
      <c r="B72" s="57" t="s">
        <v>114</v>
      </c>
      <c r="C72" s="58" t="s">
        <v>50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36"/>
        <v>0</v>
      </c>
      <c r="AF72" s="11" t="s">
        <v>114</v>
      </c>
      <c r="AG72" s="5" t="s">
        <v>50</v>
      </c>
      <c r="AH72" s="6">
        <f t="shared" ref="AH72" si="42">+AH73+AH77+AH80+AH84+AH88+AH92</f>
        <v>0</v>
      </c>
      <c r="AI72" s="55">
        <f t="shared" si="4"/>
        <v>-1</v>
      </c>
      <c r="AJ72" s="55">
        <f t="shared" si="9"/>
        <v>-1</v>
      </c>
      <c r="AK72" s="55">
        <f t="shared" si="10"/>
        <v>-1</v>
      </c>
      <c r="AL72" s="55">
        <f t="shared" si="11"/>
        <v>-1</v>
      </c>
      <c r="AM72" s="55">
        <f t="shared" si="12"/>
        <v>-1</v>
      </c>
      <c r="AN72" s="55">
        <f t="shared" si="13"/>
        <v>-1</v>
      </c>
      <c r="AO72" s="55">
        <f t="shared" si="14"/>
        <v>-1</v>
      </c>
      <c r="AP72" s="55">
        <f t="shared" si="15"/>
        <v>-1</v>
      </c>
      <c r="AQ72" s="55">
        <f t="shared" si="16"/>
        <v>-1</v>
      </c>
      <c r="AR72" s="55">
        <f t="shared" si="17"/>
        <v>-1</v>
      </c>
      <c r="AS72" s="55">
        <f t="shared" si="18"/>
        <v>-1</v>
      </c>
      <c r="AT72" s="55">
        <f t="shared" si="19"/>
        <v>-1</v>
      </c>
      <c r="AU72" s="55">
        <f t="shared" si="20"/>
        <v>-1</v>
      </c>
    </row>
    <row r="73" spans="1:47" x14ac:dyDescent="0.25">
      <c r="A73" s="56">
        <v>2023</v>
      </c>
      <c r="B73" s="57" t="s">
        <v>115</v>
      </c>
      <c r="C73" s="58" t="s">
        <v>52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36"/>
        <v>0</v>
      </c>
      <c r="AF73" s="14" t="s">
        <v>115</v>
      </c>
      <c r="AG73" s="9" t="s">
        <v>52</v>
      </c>
      <c r="AH73" s="10">
        <f t="shared" ref="AH73" si="43">+AH74</f>
        <v>0</v>
      </c>
      <c r="AI73" s="55">
        <f t="shared" ref="AI73:AI136" si="44">+(R73-D73)/D73</f>
        <v>-1</v>
      </c>
      <c r="AJ73" s="55">
        <f t="shared" si="9"/>
        <v>-1</v>
      </c>
      <c r="AK73" s="55">
        <f t="shared" si="10"/>
        <v>-1</v>
      </c>
      <c r="AL73" s="55">
        <f t="shared" si="11"/>
        <v>-1</v>
      </c>
      <c r="AM73" s="55">
        <f t="shared" si="12"/>
        <v>-1</v>
      </c>
      <c r="AN73" s="55">
        <f t="shared" si="13"/>
        <v>-1</v>
      </c>
      <c r="AO73" s="55">
        <f t="shared" si="14"/>
        <v>-1</v>
      </c>
      <c r="AP73" s="55">
        <f t="shared" si="15"/>
        <v>-1</v>
      </c>
      <c r="AQ73" s="55">
        <f t="shared" si="16"/>
        <v>-1</v>
      </c>
      <c r="AR73" s="55">
        <f t="shared" si="17"/>
        <v>-1</v>
      </c>
      <c r="AS73" s="55">
        <f t="shared" si="18"/>
        <v>-1</v>
      </c>
      <c r="AT73" s="55">
        <f t="shared" si="19"/>
        <v>-1</v>
      </c>
      <c r="AU73" s="55">
        <f t="shared" si="20"/>
        <v>-1</v>
      </c>
    </row>
    <row r="74" spans="1:47" x14ac:dyDescent="0.25">
      <c r="A74" s="56">
        <v>2023</v>
      </c>
      <c r="B74" s="57" t="s">
        <v>116</v>
      </c>
      <c r="C74" s="58" t="s">
        <v>52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36"/>
        <v>0</v>
      </c>
      <c r="AF74" s="14" t="s">
        <v>116</v>
      </c>
      <c r="AG74" s="9" t="s">
        <v>52</v>
      </c>
      <c r="AH74" s="10">
        <f t="shared" ref="AH74" si="45">+AH75+AH76</f>
        <v>0</v>
      </c>
      <c r="AI74" s="55">
        <f t="shared" si="44"/>
        <v>-1</v>
      </c>
      <c r="AJ74" s="55">
        <f t="shared" si="9"/>
        <v>-1</v>
      </c>
      <c r="AK74" s="55">
        <f t="shared" si="10"/>
        <v>-1</v>
      </c>
      <c r="AL74" s="55">
        <f t="shared" si="11"/>
        <v>-1</v>
      </c>
      <c r="AM74" s="55">
        <f t="shared" si="12"/>
        <v>-1</v>
      </c>
      <c r="AN74" s="55">
        <f t="shared" si="13"/>
        <v>-1</v>
      </c>
      <c r="AO74" s="55">
        <f t="shared" si="14"/>
        <v>-1</v>
      </c>
      <c r="AP74" s="55">
        <f t="shared" si="15"/>
        <v>-1</v>
      </c>
      <c r="AQ74" s="55">
        <f t="shared" si="16"/>
        <v>-1</v>
      </c>
      <c r="AR74" s="55">
        <f t="shared" si="17"/>
        <v>-1</v>
      </c>
      <c r="AS74" s="55">
        <f t="shared" si="18"/>
        <v>-1</v>
      </c>
      <c r="AT74" s="55">
        <f t="shared" si="19"/>
        <v>-1</v>
      </c>
      <c r="AU74" s="55">
        <f t="shared" si="20"/>
        <v>-1</v>
      </c>
    </row>
    <row r="75" spans="1:47" x14ac:dyDescent="0.25">
      <c r="A75" s="59"/>
      <c r="B75" s="64">
        <v>10202010101</v>
      </c>
      <c r="C75" s="61" t="s">
        <v>91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36"/>
        <v>0</v>
      </c>
      <c r="AF75" s="13" t="s">
        <v>117</v>
      </c>
      <c r="AG75" s="25" t="s">
        <v>91</v>
      </c>
      <c r="AH75" s="26">
        <v>0</v>
      </c>
      <c r="AI75" s="62">
        <f t="shared" si="44"/>
        <v>-1</v>
      </c>
      <c r="AJ75" s="62">
        <f t="shared" si="9"/>
        <v>-1</v>
      </c>
      <c r="AK75" s="62">
        <f t="shared" si="10"/>
        <v>-1</v>
      </c>
      <c r="AL75" s="62">
        <f t="shared" si="11"/>
        <v>-1</v>
      </c>
      <c r="AM75" s="62">
        <f t="shared" si="12"/>
        <v>-1</v>
      </c>
      <c r="AN75" s="62">
        <f t="shared" si="13"/>
        <v>-1</v>
      </c>
      <c r="AO75" s="62">
        <f t="shared" si="14"/>
        <v>-1</v>
      </c>
      <c r="AP75" s="62">
        <f t="shared" si="15"/>
        <v>-1</v>
      </c>
      <c r="AQ75" s="62">
        <f t="shared" si="16"/>
        <v>-1</v>
      </c>
      <c r="AR75" s="62">
        <f t="shared" si="17"/>
        <v>-1</v>
      </c>
      <c r="AS75" s="62">
        <f t="shared" si="18"/>
        <v>-1</v>
      </c>
      <c r="AT75" s="62">
        <f t="shared" si="19"/>
        <v>-1</v>
      </c>
      <c r="AU75" s="62">
        <f t="shared" si="20"/>
        <v>-1</v>
      </c>
    </row>
    <row r="76" spans="1:47" x14ac:dyDescent="0.25">
      <c r="A76" s="59"/>
      <c r="B76" s="64">
        <v>10202010102</v>
      </c>
      <c r="C76" s="61" t="s">
        <v>93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36"/>
        <v>0</v>
      </c>
      <c r="AF76" s="13" t="s">
        <v>118</v>
      </c>
      <c r="AG76" s="25" t="s">
        <v>93</v>
      </c>
      <c r="AH76" s="26">
        <v>0</v>
      </c>
      <c r="AI76" s="62">
        <f t="shared" si="44"/>
        <v>-1</v>
      </c>
      <c r="AJ76" s="62">
        <f t="shared" si="9"/>
        <v>-1</v>
      </c>
      <c r="AK76" s="62">
        <f t="shared" si="10"/>
        <v>-1</v>
      </c>
      <c r="AL76" s="62">
        <f t="shared" si="11"/>
        <v>-1</v>
      </c>
      <c r="AM76" s="62">
        <f t="shared" si="12"/>
        <v>-1</v>
      </c>
      <c r="AN76" s="62">
        <f t="shared" si="13"/>
        <v>-1</v>
      </c>
      <c r="AO76" s="62">
        <f t="shared" si="14"/>
        <v>-1</v>
      </c>
      <c r="AP76" s="62">
        <f t="shared" si="15"/>
        <v>-1</v>
      </c>
      <c r="AQ76" s="62">
        <f t="shared" si="16"/>
        <v>-1</v>
      </c>
      <c r="AR76" s="62">
        <f t="shared" si="17"/>
        <v>-1</v>
      </c>
      <c r="AS76" s="62">
        <f t="shared" si="18"/>
        <v>-1</v>
      </c>
      <c r="AT76" s="62">
        <f t="shared" si="19"/>
        <v>-1</v>
      </c>
      <c r="AU76" s="62">
        <f t="shared" si="20"/>
        <v>-1</v>
      </c>
    </row>
    <row r="77" spans="1:47" x14ac:dyDescent="0.25">
      <c r="A77" s="56">
        <v>2023</v>
      </c>
      <c r="B77" s="57" t="s">
        <v>119</v>
      </c>
      <c r="C77" s="58" t="s">
        <v>55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36"/>
        <v>0</v>
      </c>
      <c r="AF77" s="14" t="s">
        <v>119</v>
      </c>
      <c r="AG77" s="9" t="s">
        <v>55</v>
      </c>
      <c r="AH77" s="10">
        <f t="shared" ref="AH77" si="46">+AH78+AH79</f>
        <v>0</v>
      </c>
      <c r="AI77" s="55">
        <f t="shared" si="44"/>
        <v>-1</v>
      </c>
      <c r="AJ77" s="55">
        <f t="shared" si="9"/>
        <v>-1</v>
      </c>
      <c r="AK77" s="55">
        <f t="shared" si="10"/>
        <v>-1</v>
      </c>
      <c r="AL77" s="55">
        <f t="shared" si="11"/>
        <v>-1</v>
      </c>
      <c r="AM77" s="55">
        <f t="shared" si="12"/>
        <v>-1</v>
      </c>
      <c r="AN77" s="55">
        <f t="shared" si="13"/>
        <v>-1</v>
      </c>
      <c r="AO77" s="55">
        <f t="shared" si="14"/>
        <v>-1</v>
      </c>
      <c r="AP77" s="55">
        <f t="shared" si="15"/>
        <v>-1</v>
      </c>
      <c r="AQ77" s="55">
        <f t="shared" si="16"/>
        <v>-1</v>
      </c>
      <c r="AR77" s="55">
        <f t="shared" si="17"/>
        <v>-1</v>
      </c>
      <c r="AS77" s="55">
        <f t="shared" si="18"/>
        <v>-1</v>
      </c>
      <c r="AT77" s="55">
        <f t="shared" si="19"/>
        <v>-1</v>
      </c>
      <c r="AU77" s="55">
        <f t="shared" si="20"/>
        <v>-1</v>
      </c>
    </row>
    <row r="78" spans="1:47" x14ac:dyDescent="0.25">
      <c r="A78" s="59"/>
      <c r="B78" s="64">
        <v>10202020101</v>
      </c>
      <c r="C78" s="61" t="s">
        <v>91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36"/>
        <v>0</v>
      </c>
      <c r="AF78" s="13" t="s">
        <v>120</v>
      </c>
      <c r="AG78" s="25" t="s">
        <v>91</v>
      </c>
      <c r="AH78" s="26">
        <v>0</v>
      </c>
      <c r="AI78" s="62">
        <f t="shared" si="44"/>
        <v>-1</v>
      </c>
      <c r="AJ78" s="62">
        <f t="shared" si="9"/>
        <v>-1</v>
      </c>
      <c r="AK78" s="62">
        <f t="shared" si="10"/>
        <v>-1</v>
      </c>
      <c r="AL78" s="62">
        <f t="shared" si="11"/>
        <v>-1</v>
      </c>
      <c r="AM78" s="62">
        <f t="shared" si="12"/>
        <v>-1</v>
      </c>
      <c r="AN78" s="62">
        <f t="shared" si="13"/>
        <v>-1</v>
      </c>
      <c r="AO78" s="62">
        <f t="shared" si="14"/>
        <v>-1</v>
      </c>
      <c r="AP78" s="62">
        <f t="shared" si="15"/>
        <v>-1</v>
      </c>
      <c r="AQ78" s="62">
        <f t="shared" si="16"/>
        <v>-1</v>
      </c>
      <c r="AR78" s="62">
        <f t="shared" si="17"/>
        <v>-1</v>
      </c>
      <c r="AS78" s="62">
        <f t="shared" si="18"/>
        <v>-1</v>
      </c>
      <c r="AT78" s="62">
        <f t="shared" si="19"/>
        <v>-1</v>
      </c>
      <c r="AU78" s="62">
        <f t="shared" si="20"/>
        <v>-1</v>
      </c>
    </row>
    <row r="79" spans="1:47" x14ac:dyDescent="0.25">
      <c r="A79" s="59"/>
      <c r="B79" s="64">
        <v>10202020102</v>
      </c>
      <c r="C79" s="61" t="s">
        <v>93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36"/>
        <v>0</v>
      </c>
      <c r="AF79" s="13" t="s">
        <v>121</v>
      </c>
      <c r="AG79" s="25" t="s">
        <v>93</v>
      </c>
      <c r="AH79" s="26">
        <v>0</v>
      </c>
      <c r="AI79" s="62">
        <f t="shared" si="44"/>
        <v>-1</v>
      </c>
      <c r="AJ79" s="62">
        <f t="shared" si="9"/>
        <v>-1</v>
      </c>
      <c r="AK79" s="62">
        <f t="shared" si="10"/>
        <v>-1</v>
      </c>
      <c r="AL79" s="62">
        <f t="shared" si="11"/>
        <v>-1</v>
      </c>
      <c r="AM79" s="62">
        <f t="shared" si="12"/>
        <v>-1</v>
      </c>
      <c r="AN79" s="62">
        <f t="shared" si="13"/>
        <v>-1</v>
      </c>
      <c r="AO79" s="62">
        <f t="shared" si="14"/>
        <v>-1</v>
      </c>
      <c r="AP79" s="62">
        <f t="shared" si="15"/>
        <v>-1</v>
      </c>
      <c r="AQ79" s="62">
        <f t="shared" si="16"/>
        <v>-1</v>
      </c>
      <c r="AR79" s="62">
        <f t="shared" si="17"/>
        <v>-1</v>
      </c>
      <c r="AS79" s="62">
        <f t="shared" si="18"/>
        <v>-1</v>
      </c>
      <c r="AT79" s="62">
        <f t="shared" si="19"/>
        <v>-1</v>
      </c>
      <c r="AU79" s="62">
        <f t="shared" si="20"/>
        <v>-1</v>
      </c>
    </row>
    <row r="80" spans="1:47" x14ac:dyDescent="0.25">
      <c r="A80" s="56">
        <v>2023</v>
      </c>
      <c r="B80" s="57" t="s">
        <v>122</v>
      </c>
      <c r="C80" s="58" t="s">
        <v>58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36"/>
        <v>0</v>
      </c>
      <c r="AF80" s="14" t="s">
        <v>122</v>
      </c>
      <c r="AG80" s="9" t="s">
        <v>58</v>
      </c>
      <c r="AH80" s="10">
        <f t="shared" ref="AH80" si="47">+AH81</f>
        <v>0</v>
      </c>
      <c r="AI80" s="55">
        <f t="shared" si="44"/>
        <v>-1</v>
      </c>
      <c r="AJ80" s="55">
        <f t="shared" si="9"/>
        <v>-1</v>
      </c>
      <c r="AK80" s="55">
        <f t="shared" si="10"/>
        <v>-1</v>
      </c>
      <c r="AL80" s="55">
        <f t="shared" si="11"/>
        <v>-1</v>
      </c>
      <c r="AM80" s="55">
        <f t="shared" si="12"/>
        <v>-1</v>
      </c>
      <c r="AN80" s="55">
        <f t="shared" si="13"/>
        <v>-1</v>
      </c>
      <c r="AO80" s="55">
        <f t="shared" si="14"/>
        <v>-1</v>
      </c>
      <c r="AP80" s="55">
        <f t="shared" si="15"/>
        <v>-1</v>
      </c>
      <c r="AQ80" s="55">
        <f t="shared" si="16"/>
        <v>-1</v>
      </c>
      <c r="AR80" s="55">
        <f t="shared" si="17"/>
        <v>-1</v>
      </c>
      <c r="AS80" s="55">
        <f t="shared" si="18"/>
        <v>-1</v>
      </c>
      <c r="AT80" s="55">
        <f t="shared" si="19"/>
        <v>-1</v>
      </c>
      <c r="AU80" s="55">
        <f t="shared" si="20"/>
        <v>-1</v>
      </c>
    </row>
    <row r="81" spans="1:47" x14ac:dyDescent="0.25">
      <c r="A81" s="56">
        <v>2023</v>
      </c>
      <c r="B81" s="57" t="s">
        <v>123</v>
      </c>
      <c r="C81" s="58" t="s">
        <v>58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36"/>
        <v>0</v>
      </c>
      <c r="AF81" s="14" t="s">
        <v>123</v>
      </c>
      <c r="AG81" s="9" t="s">
        <v>58</v>
      </c>
      <c r="AH81" s="10">
        <f t="shared" ref="AH81" si="48">+AH82+AH83</f>
        <v>0</v>
      </c>
      <c r="AI81" s="55">
        <f t="shared" si="44"/>
        <v>-1</v>
      </c>
      <c r="AJ81" s="55">
        <f t="shared" si="9"/>
        <v>-1</v>
      </c>
      <c r="AK81" s="55">
        <f t="shared" si="10"/>
        <v>-1</v>
      </c>
      <c r="AL81" s="55">
        <f t="shared" si="11"/>
        <v>-1</v>
      </c>
      <c r="AM81" s="55">
        <f t="shared" si="12"/>
        <v>-1</v>
      </c>
      <c r="AN81" s="55">
        <f t="shared" si="13"/>
        <v>-1</v>
      </c>
      <c r="AO81" s="55">
        <f t="shared" si="14"/>
        <v>-1</v>
      </c>
      <c r="AP81" s="55">
        <f t="shared" si="15"/>
        <v>-1</v>
      </c>
      <c r="AQ81" s="55">
        <f t="shared" si="16"/>
        <v>-1</v>
      </c>
      <c r="AR81" s="55">
        <f t="shared" si="17"/>
        <v>-1</v>
      </c>
      <c r="AS81" s="55">
        <f t="shared" si="18"/>
        <v>-1</v>
      </c>
      <c r="AT81" s="55">
        <f t="shared" si="19"/>
        <v>-1</v>
      </c>
      <c r="AU81" s="55">
        <f t="shared" si="20"/>
        <v>-1</v>
      </c>
    </row>
    <row r="82" spans="1:47" x14ac:dyDescent="0.25">
      <c r="A82" s="59"/>
      <c r="B82" s="64">
        <v>10202030101</v>
      </c>
      <c r="C82" s="61" t="s">
        <v>91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36"/>
        <v>0</v>
      </c>
      <c r="AF82" s="13" t="s">
        <v>124</v>
      </c>
      <c r="AG82" s="25" t="s">
        <v>91</v>
      </c>
      <c r="AH82" s="26">
        <v>0</v>
      </c>
      <c r="AI82" s="62">
        <f t="shared" si="44"/>
        <v>-1</v>
      </c>
      <c r="AJ82" s="62">
        <f t="shared" si="9"/>
        <v>-1</v>
      </c>
      <c r="AK82" s="62">
        <f t="shared" si="10"/>
        <v>-1</v>
      </c>
      <c r="AL82" s="62">
        <f t="shared" si="11"/>
        <v>-1</v>
      </c>
      <c r="AM82" s="62">
        <f t="shared" si="12"/>
        <v>-1</v>
      </c>
      <c r="AN82" s="62">
        <f t="shared" si="13"/>
        <v>-1</v>
      </c>
      <c r="AO82" s="62">
        <f t="shared" si="14"/>
        <v>-1</v>
      </c>
      <c r="AP82" s="62">
        <f t="shared" si="15"/>
        <v>-1</v>
      </c>
      <c r="AQ82" s="62">
        <f t="shared" si="16"/>
        <v>-1</v>
      </c>
      <c r="AR82" s="62">
        <f t="shared" si="17"/>
        <v>-1</v>
      </c>
      <c r="AS82" s="62">
        <f t="shared" si="18"/>
        <v>-1</v>
      </c>
      <c r="AT82" s="62">
        <f t="shared" si="19"/>
        <v>-1</v>
      </c>
      <c r="AU82" s="62">
        <f t="shared" si="20"/>
        <v>-1</v>
      </c>
    </row>
    <row r="83" spans="1:47" x14ac:dyDescent="0.25">
      <c r="A83" s="59"/>
      <c r="B83" s="64">
        <v>10202030102</v>
      </c>
      <c r="C83" s="61" t="s">
        <v>93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36"/>
        <v>0</v>
      </c>
      <c r="AF83" s="13" t="s">
        <v>125</v>
      </c>
      <c r="AG83" s="25" t="s">
        <v>93</v>
      </c>
      <c r="AH83" s="26">
        <v>0</v>
      </c>
      <c r="AI83" s="62" t="e">
        <f t="shared" si="44"/>
        <v>#DIV/0!</v>
      </c>
      <c r="AJ83" s="62" t="e">
        <f t="shared" si="9"/>
        <v>#DIV/0!</v>
      </c>
      <c r="AK83" s="62" t="e">
        <f t="shared" si="10"/>
        <v>#DIV/0!</v>
      </c>
      <c r="AL83" s="62" t="e">
        <f t="shared" si="11"/>
        <v>#DIV/0!</v>
      </c>
      <c r="AM83" s="62" t="e">
        <f t="shared" si="12"/>
        <v>#DIV/0!</v>
      </c>
      <c r="AN83" s="62" t="e">
        <f t="shared" si="13"/>
        <v>#DIV/0!</v>
      </c>
      <c r="AO83" s="62" t="e">
        <f t="shared" si="14"/>
        <v>#DIV/0!</v>
      </c>
      <c r="AP83" s="62" t="e">
        <f t="shared" si="15"/>
        <v>#DIV/0!</v>
      </c>
      <c r="AQ83" s="62" t="e">
        <f t="shared" si="16"/>
        <v>#DIV/0!</v>
      </c>
      <c r="AR83" s="62" t="e">
        <f t="shared" si="17"/>
        <v>#DIV/0!</v>
      </c>
      <c r="AS83" s="62">
        <f t="shared" si="18"/>
        <v>-1</v>
      </c>
      <c r="AT83" s="62" t="e">
        <f t="shared" si="19"/>
        <v>#DIV/0!</v>
      </c>
      <c r="AU83" s="62">
        <f t="shared" si="20"/>
        <v>-1</v>
      </c>
    </row>
    <row r="84" spans="1:47" x14ac:dyDescent="0.25">
      <c r="A84" s="56">
        <v>2023</v>
      </c>
      <c r="B84" s="57" t="s">
        <v>130</v>
      </c>
      <c r="C84" s="58" t="s">
        <v>64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36"/>
        <v>0</v>
      </c>
      <c r="AF84" s="14" t="s">
        <v>126</v>
      </c>
      <c r="AG84" s="9" t="s">
        <v>61</v>
      </c>
      <c r="AH84" s="10">
        <f t="shared" ref="AH84" si="49">+AH85</f>
        <v>0</v>
      </c>
      <c r="AI84" s="55">
        <f t="shared" si="44"/>
        <v>-1</v>
      </c>
      <c r="AJ84" s="55">
        <f t="shared" si="9"/>
        <v>-1</v>
      </c>
      <c r="AK84" s="55">
        <f t="shared" si="10"/>
        <v>-1</v>
      </c>
      <c r="AL84" s="55">
        <f t="shared" si="11"/>
        <v>-1</v>
      </c>
      <c r="AM84" s="55">
        <f t="shared" si="12"/>
        <v>-1</v>
      </c>
      <c r="AN84" s="55">
        <f t="shared" si="13"/>
        <v>-1</v>
      </c>
      <c r="AO84" s="55">
        <f t="shared" si="14"/>
        <v>-1</v>
      </c>
      <c r="AP84" s="55">
        <f t="shared" si="15"/>
        <v>-1</v>
      </c>
      <c r="AQ84" s="55">
        <f t="shared" si="16"/>
        <v>-1</v>
      </c>
      <c r="AR84" s="55">
        <f t="shared" si="17"/>
        <v>-1</v>
      </c>
      <c r="AS84" s="55">
        <f t="shared" si="18"/>
        <v>-1</v>
      </c>
      <c r="AT84" s="55">
        <f t="shared" si="19"/>
        <v>-1</v>
      </c>
      <c r="AU84" s="55">
        <f t="shared" si="20"/>
        <v>-1</v>
      </c>
    </row>
    <row r="85" spans="1:47" x14ac:dyDescent="0.25">
      <c r="A85" s="56">
        <v>2023</v>
      </c>
      <c r="B85" s="57" t="s">
        <v>131</v>
      </c>
      <c r="C85" s="58" t="s">
        <v>64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36"/>
        <v>0</v>
      </c>
      <c r="AF85" s="14" t="s">
        <v>127</v>
      </c>
      <c r="AG85" s="9" t="s">
        <v>61</v>
      </c>
      <c r="AH85" s="10">
        <f t="shared" ref="AH85" si="50">+AH86+AH87</f>
        <v>0</v>
      </c>
      <c r="AI85" s="55">
        <f t="shared" si="44"/>
        <v>-1</v>
      </c>
      <c r="AJ85" s="55">
        <f t="shared" si="9"/>
        <v>-1</v>
      </c>
      <c r="AK85" s="55">
        <f t="shared" si="10"/>
        <v>-1</v>
      </c>
      <c r="AL85" s="55">
        <f t="shared" si="11"/>
        <v>-1</v>
      </c>
      <c r="AM85" s="55">
        <f t="shared" si="12"/>
        <v>-1</v>
      </c>
      <c r="AN85" s="55">
        <f t="shared" si="13"/>
        <v>-1</v>
      </c>
      <c r="AO85" s="55">
        <f t="shared" si="14"/>
        <v>-1</v>
      </c>
      <c r="AP85" s="55">
        <f t="shared" si="15"/>
        <v>-1</v>
      </c>
      <c r="AQ85" s="55">
        <f t="shared" si="16"/>
        <v>-1</v>
      </c>
      <c r="AR85" s="55">
        <f t="shared" si="17"/>
        <v>-1</v>
      </c>
      <c r="AS85" s="55">
        <f t="shared" si="18"/>
        <v>-1</v>
      </c>
      <c r="AT85" s="55">
        <f t="shared" si="19"/>
        <v>-1</v>
      </c>
      <c r="AU85" s="55">
        <f t="shared" si="20"/>
        <v>-1</v>
      </c>
    </row>
    <row r="86" spans="1:47" x14ac:dyDescent="0.25">
      <c r="A86" s="59"/>
      <c r="B86" s="64">
        <v>10202050101</v>
      </c>
      <c r="C86" s="61" t="s">
        <v>91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36"/>
        <v>0</v>
      </c>
      <c r="AF86" s="13" t="s">
        <v>128</v>
      </c>
      <c r="AG86" s="25" t="s">
        <v>91</v>
      </c>
      <c r="AH86" s="26">
        <v>0</v>
      </c>
      <c r="AI86" s="62">
        <f t="shared" si="44"/>
        <v>-1</v>
      </c>
      <c r="AJ86" s="62">
        <f t="shared" si="9"/>
        <v>-1</v>
      </c>
      <c r="AK86" s="62">
        <f t="shared" si="10"/>
        <v>-1</v>
      </c>
      <c r="AL86" s="62">
        <f t="shared" si="11"/>
        <v>-1</v>
      </c>
      <c r="AM86" s="62">
        <f t="shared" si="12"/>
        <v>-1</v>
      </c>
      <c r="AN86" s="62">
        <f t="shared" si="13"/>
        <v>-1</v>
      </c>
      <c r="AO86" s="62">
        <f t="shared" si="14"/>
        <v>-1</v>
      </c>
      <c r="AP86" s="62">
        <f t="shared" si="15"/>
        <v>-1</v>
      </c>
      <c r="AQ86" s="62">
        <f t="shared" si="16"/>
        <v>-1</v>
      </c>
      <c r="AR86" s="62">
        <f t="shared" si="17"/>
        <v>-1</v>
      </c>
      <c r="AS86" s="62">
        <f t="shared" si="18"/>
        <v>-1</v>
      </c>
      <c r="AT86" s="62">
        <f t="shared" si="19"/>
        <v>-1</v>
      </c>
      <c r="AU86" s="62">
        <f t="shared" si="20"/>
        <v>-1</v>
      </c>
    </row>
    <row r="87" spans="1:47" x14ac:dyDescent="0.25">
      <c r="A87" s="59"/>
      <c r="B87" s="64">
        <v>10202050103</v>
      </c>
      <c r="C87" s="61" t="s">
        <v>134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36"/>
        <v>0</v>
      </c>
      <c r="AF87" s="13" t="s">
        <v>129</v>
      </c>
      <c r="AG87" s="25" t="s">
        <v>93</v>
      </c>
      <c r="AH87" s="26">
        <v>0</v>
      </c>
      <c r="AI87" s="62">
        <f t="shared" si="44"/>
        <v>-1</v>
      </c>
      <c r="AJ87" s="62">
        <f t="shared" si="9"/>
        <v>-1</v>
      </c>
      <c r="AK87" s="62">
        <f t="shared" si="10"/>
        <v>-1</v>
      </c>
      <c r="AL87" s="62">
        <f t="shared" si="11"/>
        <v>-1</v>
      </c>
      <c r="AM87" s="62">
        <f t="shared" si="12"/>
        <v>-1</v>
      </c>
      <c r="AN87" s="62">
        <f t="shared" si="13"/>
        <v>-1</v>
      </c>
      <c r="AO87" s="62">
        <f t="shared" si="14"/>
        <v>-1</v>
      </c>
      <c r="AP87" s="62">
        <f t="shared" si="15"/>
        <v>-1</v>
      </c>
      <c r="AQ87" s="62">
        <f t="shared" si="16"/>
        <v>-1</v>
      </c>
      <c r="AR87" s="62">
        <f t="shared" si="17"/>
        <v>-1</v>
      </c>
      <c r="AS87" s="62">
        <f t="shared" si="18"/>
        <v>-1</v>
      </c>
      <c r="AT87" s="62">
        <f t="shared" si="19"/>
        <v>-1</v>
      </c>
      <c r="AU87" s="62">
        <f t="shared" si="20"/>
        <v>-1</v>
      </c>
    </row>
    <row r="88" spans="1:47" x14ac:dyDescent="0.25">
      <c r="A88" s="56">
        <v>2023</v>
      </c>
      <c r="B88" s="57" t="s">
        <v>126</v>
      </c>
      <c r="C88" s="58" t="s">
        <v>61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36"/>
        <v>0</v>
      </c>
      <c r="AF88" s="14" t="s">
        <v>130</v>
      </c>
      <c r="AG88" s="9" t="s">
        <v>64</v>
      </c>
      <c r="AH88" s="10">
        <f t="shared" ref="AH88" si="51">+AH89</f>
        <v>0</v>
      </c>
      <c r="AI88" s="55">
        <f t="shared" si="44"/>
        <v>-1</v>
      </c>
      <c r="AJ88" s="55">
        <f t="shared" ref="AJ88:AJ151" si="52">+(S88-E88)/E88</f>
        <v>-1</v>
      </c>
      <c r="AK88" s="55">
        <f t="shared" ref="AK88:AK151" si="53">+(T88-F88)/F88</f>
        <v>-1</v>
      </c>
      <c r="AL88" s="55">
        <f t="shared" ref="AL88:AL151" si="54">+(U88-G88)/G88</f>
        <v>-1</v>
      </c>
      <c r="AM88" s="55">
        <f t="shared" ref="AM88:AM151" si="55">+(V88-H88)/H88</f>
        <v>-1</v>
      </c>
      <c r="AN88" s="55">
        <f t="shared" ref="AN88:AN151" si="56">+(W88-I88)/I88</f>
        <v>-1</v>
      </c>
      <c r="AO88" s="55">
        <f t="shared" ref="AO88:AO151" si="57">+(X88-J88)/J88</f>
        <v>-1</v>
      </c>
      <c r="AP88" s="55">
        <f t="shared" ref="AP88:AP151" si="58">+(Y88-K88)/K88</f>
        <v>-1</v>
      </c>
      <c r="AQ88" s="55">
        <f t="shared" ref="AQ88:AQ151" si="59">+(Z88-L88)/L88</f>
        <v>-1</v>
      </c>
      <c r="AR88" s="55">
        <f t="shared" ref="AR88:AR151" si="60">+(AA88-M88)/M88</f>
        <v>-1</v>
      </c>
      <c r="AS88" s="55">
        <f t="shared" ref="AS88:AS151" si="61">+(AB88-N88)/N88</f>
        <v>-1</v>
      </c>
      <c r="AT88" s="55">
        <f t="shared" ref="AT88:AT151" si="62">+(AC88-O88)/O88</f>
        <v>-1</v>
      </c>
      <c r="AU88" s="55">
        <f t="shared" ref="AU88:AU151" si="63">+(AD88-P88)/P88</f>
        <v>-1</v>
      </c>
    </row>
    <row r="89" spans="1:47" x14ac:dyDescent="0.25">
      <c r="A89" s="56">
        <v>2023</v>
      </c>
      <c r="B89" s="57" t="s">
        <v>127</v>
      </c>
      <c r="C89" s="58" t="s">
        <v>61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36"/>
        <v>0</v>
      </c>
      <c r="AF89" s="14" t="s">
        <v>131</v>
      </c>
      <c r="AG89" s="9" t="s">
        <v>64</v>
      </c>
      <c r="AH89" s="10">
        <f t="shared" ref="AH89" si="64">+AH90+AH91</f>
        <v>0</v>
      </c>
      <c r="AI89" s="55">
        <f t="shared" si="44"/>
        <v>-1</v>
      </c>
      <c r="AJ89" s="55">
        <f t="shared" si="52"/>
        <v>-1</v>
      </c>
      <c r="AK89" s="55">
        <f t="shared" si="53"/>
        <v>-1</v>
      </c>
      <c r="AL89" s="55">
        <f t="shared" si="54"/>
        <v>-1</v>
      </c>
      <c r="AM89" s="55">
        <f t="shared" si="55"/>
        <v>-1</v>
      </c>
      <c r="AN89" s="55">
        <f t="shared" si="56"/>
        <v>-1</v>
      </c>
      <c r="AO89" s="55">
        <f t="shared" si="57"/>
        <v>-1</v>
      </c>
      <c r="AP89" s="55">
        <f t="shared" si="58"/>
        <v>-1</v>
      </c>
      <c r="AQ89" s="55">
        <f t="shared" si="59"/>
        <v>-1</v>
      </c>
      <c r="AR89" s="55">
        <f t="shared" si="60"/>
        <v>-1</v>
      </c>
      <c r="AS89" s="55">
        <f t="shared" si="61"/>
        <v>-1</v>
      </c>
      <c r="AT89" s="55">
        <f t="shared" si="62"/>
        <v>-1</v>
      </c>
      <c r="AU89" s="55">
        <f t="shared" si="63"/>
        <v>-1</v>
      </c>
    </row>
    <row r="90" spans="1:47" x14ac:dyDescent="0.25">
      <c r="A90" s="59"/>
      <c r="B90" s="64">
        <v>10202040101</v>
      </c>
      <c r="C90" s="61" t="s">
        <v>91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36"/>
        <v>0</v>
      </c>
      <c r="AF90" s="13" t="s">
        <v>132</v>
      </c>
      <c r="AG90" s="25" t="s">
        <v>91</v>
      </c>
      <c r="AH90" s="26">
        <v>0</v>
      </c>
      <c r="AI90" s="62">
        <f t="shared" si="44"/>
        <v>-1</v>
      </c>
      <c r="AJ90" s="62">
        <f t="shared" si="52"/>
        <v>-1</v>
      </c>
      <c r="AK90" s="62">
        <f t="shared" si="53"/>
        <v>-1</v>
      </c>
      <c r="AL90" s="62">
        <f t="shared" si="54"/>
        <v>-1</v>
      </c>
      <c r="AM90" s="62">
        <f t="shared" si="55"/>
        <v>-1</v>
      </c>
      <c r="AN90" s="62">
        <f t="shared" si="56"/>
        <v>-1</v>
      </c>
      <c r="AO90" s="62">
        <f t="shared" si="57"/>
        <v>-1</v>
      </c>
      <c r="AP90" s="62">
        <f t="shared" si="58"/>
        <v>-1</v>
      </c>
      <c r="AQ90" s="62">
        <f t="shared" si="59"/>
        <v>-1</v>
      </c>
      <c r="AR90" s="62">
        <f t="shared" si="60"/>
        <v>-1</v>
      </c>
      <c r="AS90" s="62">
        <f t="shared" si="61"/>
        <v>-1</v>
      </c>
      <c r="AT90" s="62">
        <f t="shared" si="62"/>
        <v>-1</v>
      </c>
      <c r="AU90" s="62">
        <f t="shared" si="63"/>
        <v>-1</v>
      </c>
    </row>
    <row r="91" spans="1:47" x14ac:dyDescent="0.25">
      <c r="A91" s="59"/>
      <c r="B91" s="64">
        <v>10202040102</v>
      </c>
      <c r="C91" s="61" t="s">
        <v>93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36"/>
        <v>0</v>
      </c>
      <c r="AF91" s="13" t="s">
        <v>133</v>
      </c>
      <c r="AG91" s="25" t="s">
        <v>134</v>
      </c>
      <c r="AH91" s="26">
        <v>0</v>
      </c>
      <c r="AI91" s="62">
        <f t="shared" si="44"/>
        <v>-1</v>
      </c>
      <c r="AJ91" s="62">
        <f t="shared" si="52"/>
        <v>-1</v>
      </c>
      <c r="AK91" s="62">
        <f t="shared" si="53"/>
        <v>-1</v>
      </c>
      <c r="AL91" s="62">
        <f t="shared" si="54"/>
        <v>-1</v>
      </c>
      <c r="AM91" s="62">
        <f t="shared" si="55"/>
        <v>-1</v>
      </c>
      <c r="AN91" s="62">
        <f t="shared" si="56"/>
        <v>-1</v>
      </c>
      <c r="AO91" s="62">
        <f t="shared" si="57"/>
        <v>-1</v>
      </c>
      <c r="AP91" s="62">
        <f t="shared" si="58"/>
        <v>-1</v>
      </c>
      <c r="AQ91" s="62">
        <f t="shared" si="59"/>
        <v>-1</v>
      </c>
      <c r="AR91" s="62">
        <f t="shared" si="60"/>
        <v>-1</v>
      </c>
      <c r="AS91" s="62">
        <f t="shared" si="61"/>
        <v>-1</v>
      </c>
      <c r="AT91" s="62">
        <f t="shared" si="62"/>
        <v>-1</v>
      </c>
      <c r="AU91" s="62">
        <f t="shared" si="63"/>
        <v>-1</v>
      </c>
    </row>
    <row r="92" spans="1:47" x14ac:dyDescent="0.25">
      <c r="A92" s="56">
        <v>2023</v>
      </c>
      <c r="B92" s="57" t="s">
        <v>135</v>
      </c>
      <c r="C92" s="58" t="s">
        <v>67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36"/>
        <v>0</v>
      </c>
      <c r="AF92" s="14" t="s">
        <v>135</v>
      </c>
      <c r="AG92" s="9" t="s">
        <v>67</v>
      </c>
      <c r="AH92" s="10">
        <f t="shared" ref="AH92:AH93" si="65">+AH93</f>
        <v>0</v>
      </c>
      <c r="AI92" s="55">
        <f t="shared" si="44"/>
        <v>-1</v>
      </c>
      <c r="AJ92" s="55">
        <f t="shared" si="52"/>
        <v>-1</v>
      </c>
      <c r="AK92" s="55">
        <f t="shared" si="53"/>
        <v>-1</v>
      </c>
      <c r="AL92" s="55">
        <f t="shared" si="54"/>
        <v>-1</v>
      </c>
      <c r="AM92" s="55">
        <f t="shared" si="55"/>
        <v>-1</v>
      </c>
      <c r="AN92" s="55">
        <f t="shared" si="56"/>
        <v>-1</v>
      </c>
      <c r="AO92" s="55">
        <f t="shared" si="57"/>
        <v>-1</v>
      </c>
      <c r="AP92" s="55">
        <f t="shared" si="58"/>
        <v>-1</v>
      </c>
      <c r="AQ92" s="55">
        <f t="shared" si="59"/>
        <v>-1</v>
      </c>
      <c r="AR92" s="55">
        <f t="shared" si="60"/>
        <v>-1</v>
      </c>
      <c r="AS92" s="55">
        <f t="shared" si="61"/>
        <v>-1</v>
      </c>
      <c r="AT92" s="55">
        <f t="shared" si="62"/>
        <v>-1</v>
      </c>
      <c r="AU92" s="55">
        <f t="shared" si="63"/>
        <v>-1</v>
      </c>
    </row>
    <row r="93" spans="1:47" x14ac:dyDescent="0.25">
      <c r="A93" s="56">
        <v>2023</v>
      </c>
      <c r="B93" s="57" t="s">
        <v>136</v>
      </c>
      <c r="C93" s="58" t="s">
        <v>67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36"/>
        <v>0</v>
      </c>
      <c r="AF93" s="14" t="s">
        <v>136</v>
      </c>
      <c r="AG93" s="9" t="s">
        <v>67</v>
      </c>
      <c r="AH93" s="10">
        <f t="shared" si="65"/>
        <v>0</v>
      </c>
      <c r="AI93" s="55">
        <f t="shared" si="44"/>
        <v>-1</v>
      </c>
      <c r="AJ93" s="55">
        <f t="shared" si="52"/>
        <v>-1</v>
      </c>
      <c r="AK93" s="55">
        <f t="shared" si="53"/>
        <v>-1</v>
      </c>
      <c r="AL93" s="55">
        <f t="shared" si="54"/>
        <v>-1</v>
      </c>
      <c r="AM93" s="55">
        <f t="shared" si="55"/>
        <v>-1</v>
      </c>
      <c r="AN93" s="55">
        <f t="shared" si="56"/>
        <v>-1</v>
      </c>
      <c r="AO93" s="55">
        <f t="shared" si="57"/>
        <v>-1</v>
      </c>
      <c r="AP93" s="55">
        <f t="shared" si="58"/>
        <v>-1</v>
      </c>
      <c r="AQ93" s="55">
        <f t="shared" si="59"/>
        <v>-1</v>
      </c>
      <c r="AR93" s="55">
        <f t="shared" si="60"/>
        <v>-1</v>
      </c>
      <c r="AS93" s="55">
        <f t="shared" si="61"/>
        <v>-1</v>
      </c>
      <c r="AT93" s="55">
        <f t="shared" si="62"/>
        <v>-1</v>
      </c>
      <c r="AU93" s="55">
        <f t="shared" si="63"/>
        <v>-1</v>
      </c>
    </row>
    <row r="94" spans="1:47" x14ac:dyDescent="0.25">
      <c r="A94" s="59"/>
      <c r="B94" s="64">
        <v>10202060101</v>
      </c>
      <c r="C94" s="61" t="s">
        <v>91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36"/>
        <v>0</v>
      </c>
      <c r="AF94" s="13" t="s">
        <v>137</v>
      </c>
      <c r="AG94" s="25" t="s">
        <v>91</v>
      </c>
      <c r="AH94" s="26">
        <v>0</v>
      </c>
      <c r="AI94" s="62">
        <f t="shared" si="44"/>
        <v>-1</v>
      </c>
      <c r="AJ94" s="62">
        <f t="shared" si="52"/>
        <v>-1</v>
      </c>
      <c r="AK94" s="62">
        <f t="shared" si="53"/>
        <v>-1</v>
      </c>
      <c r="AL94" s="62">
        <f t="shared" si="54"/>
        <v>-1</v>
      </c>
      <c r="AM94" s="62">
        <f t="shared" si="55"/>
        <v>-1</v>
      </c>
      <c r="AN94" s="62">
        <f t="shared" si="56"/>
        <v>-1</v>
      </c>
      <c r="AO94" s="62">
        <f t="shared" si="57"/>
        <v>-1</v>
      </c>
      <c r="AP94" s="62">
        <f t="shared" si="58"/>
        <v>-1</v>
      </c>
      <c r="AQ94" s="62">
        <f t="shared" si="59"/>
        <v>-1</v>
      </c>
      <c r="AR94" s="62">
        <f t="shared" si="60"/>
        <v>-1</v>
      </c>
      <c r="AS94" s="62">
        <f t="shared" si="61"/>
        <v>-1</v>
      </c>
      <c r="AT94" s="62">
        <f t="shared" si="62"/>
        <v>-1</v>
      </c>
      <c r="AU94" s="62">
        <f t="shared" si="63"/>
        <v>-1</v>
      </c>
    </row>
    <row r="95" spans="1:47" x14ac:dyDescent="0.25">
      <c r="A95" s="56">
        <v>2023</v>
      </c>
      <c r="B95" s="57" t="s">
        <v>138</v>
      </c>
      <c r="C95" s="58" t="s">
        <v>70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36"/>
        <v>0</v>
      </c>
      <c r="AF95" s="11" t="s">
        <v>138</v>
      </c>
      <c r="AG95" s="5" t="s">
        <v>70</v>
      </c>
      <c r="AH95" s="6">
        <f t="shared" ref="AH95" si="66">+AH96</f>
        <v>0</v>
      </c>
      <c r="AI95" s="55">
        <f t="shared" si="44"/>
        <v>-1</v>
      </c>
      <c r="AJ95" s="55">
        <f t="shared" si="52"/>
        <v>-1</v>
      </c>
      <c r="AK95" s="55">
        <f t="shared" si="53"/>
        <v>-1</v>
      </c>
      <c r="AL95" s="55">
        <f t="shared" si="54"/>
        <v>-1</v>
      </c>
      <c r="AM95" s="55">
        <f t="shared" si="55"/>
        <v>-1</v>
      </c>
      <c r="AN95" s="55">
        <f t="shared" si="56"/>
        <v>-1</v>
      </c>
      <c r="AO95" s="55">
        <f t="shared" si="57"/>
        <v>-1</v>
      </c>
      <c r="AP95" s="55">
        <f t="shared" si="58"/>
        <v>-1</v>
      </c>
      <c r="AQ95" s="55">
        <f t="shared" si="59"/>
        <v>-1</v>
      </c>
      <c r="AR95" s="55">
        <f t="shared" si="60"/>
        <v>-1</v>
      </c>
      <c r="AS95" s="55">
        <f t="shared" si="61"/>
        <v>-1</v>
      </c>
      <c r="AT95" s="55">
        <f t="shared" si="62"/>
        <v>-1</v>
      </c>
      <c r="AU95" s="55">
        <f t="shared" si="63"/>
        <v>-1</v>
      </c>
    </row>
    <row r="96" spans="1:47" x14ac:dyDescent="0.25">
      <c r="A96" s="56">
        <v>2023</v>
      </c>
      <c r="B96" s="57" t="s">
        <v>139</v>
      </c>
      <c r="C96" s="58" t="s">
        <v>72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36"/>
        <v>0</v>
      </c>
      <c r="AF96" s="14" t="s">
        <v>139</v>
      </c>
      <c r="AG96" s="9" t="s">
        <v>72</v>
      </c>
      <c r="AH96" s="10">
        <f t="shared" ref="AH96" si="67">+AH97+AH98+AH99</f>
        <v>0</v>
      </c>
      <c r="AI96" s="55">
        <f t="shared" si="44"/>
        <v>-1</v>
      </c>
      <c r="AJ96" s="55">
        <f t="shared" si="52"/>
        <v>-1</v>
      </c>
      <c r="AK96" s="55">
        <f t="shared" si="53"/>
        <v>-1</v>
      </c>
      <c r="AL96" s="55">
        <f t="shared" si="54"/>
        <v>-1</v>
      </c>
      <c r="AM96" s="55">
        <f t="shared" si="55"/>
        <v>-1</v>
      </c>
      <c r="AN96" s="55">
        <f t="shared" si="56"/>
        <v>-1</v>
      </c>
      <c r="AO96" s="55">
        <f t="shared" si="57"/>
        <v>-1</v>
      </c>
      <c r="AP96" s="55">
        <f t="shared" si="58"/>
        <v>-1</v>
      </c>
      <c r="AQ96" s="55">
        <f t="shared" si="59"/>
        <v>-1</v>
      </c>
      <c r="AR96" s="55">
        <f t="shared" si="60"/>
        <v>-1</v>
      </c>
      <c r="AS96" s="55">
        <f t="shared" si="61"/>
        <v>-1</v>
      </c>
      <c r="AT96" s="55">
        <f t="shared" si="62"/>
        <v>-1</v>
      </c>
      <c r="AU96" s="55">
        <f t="shared" si="63"/>
        <v>-1</v>
      </c>
    </row>
    <row r="97" spans="1:47" x14ac:dyDescent="0.25">
      <c r="A97" s="59">
        <v>2023</v>
      </c>
      <c r="B97" s="64">
        <v>102030102</v>
      </c>
      <c r="C97" s="61" t="s">
        <v>141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36"/>
        <v>0</v>
      </c>
      <c r="AF97" s="13" t="s">
        <v>140</v>
      </c>
      <c r="AG97" s="25" t="s">
        <v>141</v>
      </c>
      <c r="AH97" s="26">
        <v>0</v>
      </c>
      <c r="AI97" s="62" t="e">
        <f t="shared" si="44"/>
        <v>#DIV/0!</v>
      </c>
      <c r="AJ97" s="62">
        <f t="shared" si="52"/>
        <v>-1</v>
      </c>
      <c r="AK97" s="62">
        <f t="shared" si="53"/>
        <v>-1</v>
      </c>
      <c r="AL97" s="62">
        <f t="shared" si="54"/>
        <v>-1</v>
      </c>
      <c r="AM97" s="62">
        <f t="shared" si="55"/>
        <v>-1</v>
      </c>
      <c r="AN97" s="62" t="e">
        <f t="shared" si="56"/>
        <v>#DIV/0!</v>
      </c>
      <c r="AO97" s="62" t="e">
        <f t="shared" si="57"/>
        <v>#DIV/0!</v>
      </c>
      <c r="AP97" s="62" t="e">
        <f t="shared" si="58"/>
        <v>#DIV/0!</v>
      </c>
      <c r="AQ97" s="62">
        <f t="shared" si="59"/>
        <v>-1</v>
      </c>
      <c r="AR97" s="62">
        <f t="shared" si="60"/>
        <v>-1</v>
      </c>
      <c r="AS97" s="62">
        <f t="shared" si="61"/>
        <v>-1</v>
      </c>
      <c r="AT97" s="62">
        <f t="shared" si="62"/>
        <v>-1</v>
      </c>
      <c r="AU97" s="62">
        <f t="shared" si="63"/>
        <v>-1</v>
      </c>
    </row>
    <row r="98" spans="1:47" x14ac:dyDescent="0.25">
      <c r="A98" s="59">
        <v>2023</v>
      </c>
      <c r="B98" s="64" t="s">
        <v>142</v>
      </c>
      <c r="C98" s="61" t="s">
        <v>76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36"/>
        <v>0</v>
      </c>
      <c r="AF98" s="13" t="s">
        <v>142</v>
      </c>
      <c r="AG98" s="25" t="s">
        <v>76</v>
      </c>
      <c r="AH98" s="26">
        <v>0</v>
      </c>
      <c r="AI98" s="62" t="e">
        <f t="shared" si="44"/>
        <v>#DIV/0!</v>
      </c>
      <c r="AJ98" s="62" t="e">
        <f t="shared" si="52"/>
        <v>#DIV/0!</v>
      </c>
      <c r="AK98" s="62" t="e">
        <f t="shared" si="53"/>
        <v>#DIV/0!</v>
      </c>
      <c r="AL98" s="62" t="e">
        <f t="shared" si="54"/>
        <v>#DIV/0!</v>
      </c>
      <c r="AM98" s="62" t="e">
        <f t="shared" si="55"/>
        <v>#DIV/0!</v>
      </c>
      <c r="AN98" s="62" t="e">
        <f t="shared" si="56"/>
        <v>#DIV/0!</v>
      </c>
      <c r="AO98" s="62" t="e">
        <f t="shared" si="57"/>
        <v>#DIV/0!</v>
      </c>
      <c r="AP98" s="62" t="e">
        <f t="shared" si="58"/>
        <v>#DIV/0!</v>
      </c>
      <c r="AQ98" s="62" t="e">
        <f t="shared" si="59"/>
        <v>#DIV/0!</v>
      </c>
      <c r="AR98" s="62" t="e">
        <f t="shared" si="60"/>
        <v>#DIV/0!</v>
      </c>
      <c r="AS98" s="62" t="e">
        <f t="shared" si="61"/>
        <v>#DIV/0!</v>
      </c>
      <c r="AT98" s="62">
        <f t="shared" si="62"/>
        <v>-1</v>
      </c>
      <c r="AU98" s="62">
        <f t="shared" si="63"/>
        <v>-1</v>
      </c>
    </row>
    <row r="99" spans="1:47" x14ac:dyDescent="0.25">
      <c r="A99" s="59">
        <v>2023</v>
      </c>
      <c r="B99" s="64" t="s">
        <v>143</v>
      </c>
      <c r="C99" s="61" t="s">
        <v>84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68">SUM(R99:AC99)</f>
        <v>0</v>
      </c>
      <c r="AF99" s="13" t="s">
        <v>143</v>
      </c>
      <c r="AG99" s="25" t="s">
        <v>84</v>
      </c>
      <c r="AH99" s="26">
        <v>0</v>
      </c>
      <c r="AI99" s="62">
        <f t="shared" si="44"/>
        <v>-1</v>
      </c>
      <c r="AJ99" s="62">
        <f t="shared" si="52"/>
        <v>-1</v>
      </c>
      <c r="AK99" s="62">
        <f t="shared" si="53"/>
        <v>-1</v>
      </c>
      <c r="AL99" s="62">
        <f t="shared" si="54"/>
        <v>-1</v>
      </c>
      <c r="AM99" s="62">
        <f t="shared" si="55"/>
        <v>-1</v>
      </c>
      <c r="AN99" s="62">
        <f t="shared" si="56"/>
        <v>-1</v>
      </c>
      <c r="AO99" s="62">
        <f t="shared" si="57"/>
        <v>-1</v>
      </c>
      <c r="AP99" s="62">
        <f t="shared" si="58"/>
        <v>-1</v>
      </c>
      <c r="AQ99" s="62">
        <f t="shared" si="59"/>
        <v>-1</v>
      </c>
      <c r="AR99" s="62">
        <f t="shared" si="60"/>
        <v>-1</v>
      </c>
      <c r="AS99" s="62">
        <f t="shared" si="61"/>
        <v>-1</v>
      </c>
      <c r="AT99" s="62">
        <f t="shared" si="62"/>
        <v>-1</v>
      </c>
      <c r="AU99" s="62">
        <f t="shared" si="63"/>
        <v>-1</v>
      </c>
    </row>
    <row r="100" spans="1:47" x14ac:dyDescent="0.25">
      <c r="A100" s="56">
        <v>2023</v>
      </c>
      <c r="B100" s="57" t="s">
        <v>144</v>
      </c>
      <c r="C100" s="58" t="s">
        <v>145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68"/>
        <v>201058692</v>
      </c>
      <c r="AF100" s="11" t="s">
        <v>144</v>
      </c>
      <c r="AG100" s="5" t="s">
        <v>145</v>
      </c>
      <c r="AH100" s="6">
        <f t="shared" ref="AH100" si="69">+AH101+AH141</f>
        <v>201058692</v>
      </c>
      <c r="AI100" s="55">
        <f t="shared" si="44"/>
        <v>-0.95010920274830502</v>
      </c>
      <c r="AJ100" s="55">
        <f t="shared" si="52"/>
        <v>-1</v>
      </c>
      <c r="AK100" s="55">
        <f t="shared" si="53"/>
        <v>-1</v>
      </c>
      <c r="AL100" s="55">
        <f t="shared" si="54"/>
        <v>-1</v>
      </c>
      <c r="AM100" s="55">
        <f t="shared" si="55"/>
        <v>-1</v>
      </c>
      <c r="AN100" s="55">
        <f t="shared" si="56"/>
        <v>-1</v>
      </c>
      <c r="AO100" s="55">
        <f t="shared" si="57"/>
        <v>-1</v>
      </c>
      <c r="AP100" s="55">
        <f t="shared" si="58"/>
        <v>-1</v>
      </c>
      <c r="AQ100" s="55">
        <f t="shared" si="59"/>
        <v>-1</v>
      </c>
      <c r="AR100" s="55">
        <f t="shared" si="60"/>
        <v>-1</v>
      </c>
      <c r="AS100" s="55">
        <f t="shared" si="61"/>
        <v>-1</v>
      </c>
      <c r="AT100" s="55">
        <f t="shared" si="62"/>
        <v>-1</v>
      </c>
      <c r="AU100" s="55">
        <f t="shared" si="63"/>
        <v>-0.98634257030378225</v>
      </c>
    </row>
    <row r="101" spans="1:47" x14ac:dyDescent="0.25">
      <c r="A101" s="56">
        <v>2023</v>
      </c>
      <c r="B101" s="57" t="s">
        <v>146</v>
      </c>
      <c r="C101" s="58" t="s">
        <v>147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68"/>
        <v>1700000</v>
      </c>
      <c r="AF101" s="11" t="s">
        <v>146</v>
      </c>
      <c r="AG101" s="5" t="s">
        <v>147</v>
      </c>
      <c r="AH101" s="6">
        <f t="shared" ref="AH101" si="70">+AH102</f>
        <v>1700000</v>
      </c>
      <c r="AI101" s="55">
        <f t="shared" si="44"/>
        <v>-0.99219288174512055</v>
      </c>
      <c r="AJ101" s="55">
        <f t="shared" si="52"/>
        <v>-1</v>
      </c>
      <c r="AK101" s="55">
        <f t="shared" si="53"/>
        <v>-1</v>
      </c>
      <c r="AL101" s="55">
        <f t="shared" si="54"/>
        <v>-1</v>
      </c>
      <c r="AM101" s="55">
        <f t="shared" si="55"/>
        <v>-1</v>
      </c>
      <c r="AN101" s="55">
        <f t="shared" si="56"/>
        <v>-1</v>
      </c>
      <c r="AO101" s="55">
        <f t="shared" si="57"/>
        <v>-1</v>
      </c>
      <c r="AP101" s="55">
        <f t="shared" si="58"/>
        <v>-1</v>
      </c>
      <c r="AQ101" s="55">
        <f t="shared" si="59"/>
        <v>-1</v>
      </c>
      <c r="AR101" s="55">
        <f t="shared" si="60"/>
        <v>-1</v>
      </c>
      <c r="AS101" s="55">
        <f t="shared" si="61"/>
        <v>-1</v>
      </c>
      <c r="AT101" s="55">
        <f t="shared" si="62"/>
        <v>-1</v>
      </c>
      <c r="AU101" s="55">
        <f t="shared" si="63"/>
        <v>-0.99823128722615628</v>
      </c>
    </row>
    <row r="102" spans="1:47" x14ac:dyDescent="0.25">
      <c r="A102" s="56">
        <v>2023</v>
      </c>
      <c r="B102" s="57" t="s">
        <v>148</v>
      </c>
      <c r="C102" s="58" t="s">
        <v>149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68"/>
        <v>1700000</v>
      </c>
      <c r="AF102" s="11" t="s">
        <v>148</v>
      </c>
      <c r="AG102" s="5" t="s">
        <v>149</v>
      </c>
      <c r="AH102" s="6">
        <f t="shared" ref="AH102" si="71">+AH103+AH108+AH134</f>
        <v>1700000</v>
      </c>
      <c r="AI102" s="55">
        <f t="shared" si="44"/>
        <v>-0.99219288174512055</v>
      </c>
      <c r="AJ102" s="55">
        <f t="shared" si="52"/>
        <v>-1</v>
      </c>
      <c r="AK102" s="55">
        <f t="shared" si="53"/>
        <v>-1</v>
      </c>
      <c r="AL102" s="55">
        <f t="shared" si="54"/>
        <v>-1</v>
      </c>
      <c r="AM102" s="55">
        <f t="shared" si="55"/>
        <v>-1</v>
      </c>
      <c r="AN102" s="55">
        <f t="shared" si="56"/>
        <v>-1</v>
      </c>
      <c r="AO102" s="55">
        <f t="shared" si="57"/>
        <v>-1</v>
      </c>
      <c r="AP102" s="55">
        <f t="shared" si="58"/>
        <v>-1</v>
      </c>
      <c r="AQ102" s="55">
        <f t="shared" si="59"/>
        <v>-1</v>
      </c>
      <c r="AR102" s="55">
        <f t="shared" si="60"/>
        <v>-1</v>
      </c>
      <c r="AS102" s="55">
        <f t="shared" si="61"/>
        <v>-1</v>
      </c>
      <c r="AT102" s="55">
        <f t="shared" si="62"/>
        <v>-1</v>
      </c>
      <c r="AU102" s="55">
        <f t="shared" si="63"/>
        <v>-0.99823128722615628</v>
      </c>
    </row>
    <row r="103" spans="1:47" x14ac:dyDescent="0.25">
      <c r="A103" s="56">
        <v>2023</v>
      </c>
      <c r="B103" s="57" t="s">
        <v>150</v>
      </c>
      <c r="C103" s="58" t="s">
        <v>151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68"/>
        <v>0</v>
      </c>
      <c r="AF103" s="14" t="s">
        <v>150</v>
      </c>
      <c r="AG103" s="9" t="s">
        <v>151</v>
      </c>
      <c r="AH103" s="10">
        <f t="shared" ref="AH103:AH104" si="72">+AH104</f>
        <v>0</v>
      </c>
      <c r="AI103" s="55" t="e">
        <f t="shared" si="44"/>
        <v>#DIV/0!</v>
      </c>
      <c r="AJ103" s="55">
        <f t="shared" si="52"/>
        <v>-1</v>
      </c>
      <c r="AK103" s="55">
        <f t="shared" si="53"/>
        <v>-1</v>
      </c>
      <c r="AL103" s="55" t="e">
        <f t="shared" si="54"/>
        <v>#DIV/0!</v>
      </c>
      <c r="AM103" s="55" t="e">
        <f t="shared" si="55"/>
        <v>#DIV/0!</v>
      </c>
      <c r="AN103" s="55" t="e">
        <f t="shared" si="56"/>
        <v>#DIV/0!</v>
      </c>
      <c r="AO103" s="55" t="e">
        <f t="shared" si="57"/>
        <v>#DIV/0!</v>
      </c>
      <c r="AP103" s="55" t="e">
        <f t="shared" si="58"/>
        <v>#DIV/0!</v>
      </c>
      <c r="AQ103" s="55" t="e">
        <f t="shared" si="59"/>
        <v>#DIV/0!</v>
      </c>
      <c r="AR103" s="55" t="e">
        <f t="shared" si="60"/>
        <v>#DIV/0!</v>
      </c>
      <c r="AS103" s="55" t="e">
        <f t="shared" si="61"/>
        <v>#DIV/0!</v>
      </c>
      <c r="AT103" s="55" t="e">
        <f t="shared" si="62"/>
        <v>#DIV/0!</v>
      </c>
      <c r="AU103" s="55">
        <f t="shared" si="63"/>
        <v>-1</v>
      </c>
    </row>
    <row r="104" spans="1:47" x14ac:dyDescent="0.25">
      <c r="A104" s="56">
        <v>2023</v>
      </c>
      <c r="B104" s="57" t="s">
        <v>152</v>
      </c>
      <c r="C104" s="58" t="s">
        <v>153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68"/>
        <v>0</v>
      </c>
      <c r="AF104" s="14" t="s">
        <v>152</v>
      </c>
      <c r="AG104" s="9" t="s">
        <v>153</v>
      </c>
      <c r="AH104" s="10">
        <f t="shared" si="72"/>
        <v>0</v>
      </c>
      <c r="AI104" s="55" t="e">
        <f t="shared" si="44"/>
        <v>#DIV/0!</v>
      </c>
      <c r="AJ104" s="55">
        <f t="shared" si="52"/>
        <v>-1</v>
      </c>
      <c r="AK104" s="55">
        <f t="shared" si="53"/>
        <v>-1</v>
      </c>
      <c r="AL104" s="55" t="e">
        <f t="shared" si="54"/>
        <v>#DIV/0!</v>
      </c>
      <c r="AM104" s="55" t="e">
        <f t="shared" si="55"/>
        <v>#DIV/0!</v>
      </c>
      <c r="AN104" s="55" t="e">
        <f t="shared" si="56"/>
        <v>#DIV/0!</v>
      </c>
      <c r="AO104" s="55" t="e">
        <f t="shared" si="57"/>
        <v>#DIV/0!</v>
      </c>
      <c r="AP104" s="55" t="e">
        <f t="shared" si="58"/>
        <v>#DIV/0!</v>
      </c>
      <c r="AQ104" s="55" t="e">
        <f t="shared" si="59"/>
        <v>#DIV/0!</v>
      </c>
      <c r="AR104" s="55" t="e">
        <f t="shared" si="60"/>
        <v>#DIV/0!</v>
      </c>
      <c r="AS104" s="55" t="e">
        <f t="shared" si="61"/>
        <v>#DIV/0!</v>
      </c>
      <c r="AT104" s="55" t="e">
        <f t="shared" si="62"/>
        <v>#DIV/0!</v>
      </c>
      <c r="AU104" s="55">
        <f t="shared" si="63"/>
        <v>-1</v>
      </c>
    </row>
    <row r="105" spans="1:47" x14ac:dyDescent="0.25">
      <c r="A105" s="56">
        <v>2023</v>
      </c>
      <c r="B105" s="57" t="s">
        <v>154</v>
      </c>
      <c r="C105" s="58" t="s">
        <v>155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68"/>
        <v>0</v>
      </c>
      <c r="AF105" s="14" t="s">
        <v>154</v>
      </c>
      <c r="AG105" s="9" t="s">
        <v>155</v>
      </c>
      <c r="AH105" s="10">
        <f t="shared" ref="AH105" si="73">+AH106+AH107</f>
        <v>0</v>
      </c>
      <c r="AI105" s="55" t="e">
        <f t="shared" si="44"/>
        <v>#DIV/0!</v>
      </c>
      <c r="AJ105" s="55">
        <f t="shared" si="52"/>
        <v>-1</v>
      </c>
      <c r="AK105" s="55">
        <f t="shared" si="53"/>
        <v>-1</v>
      </c>
      <c r="AL105" s="55" t="e">
        <f t="shared" si="54"/>
        <v>#DIV/0!</v>
      </c>
      <c r="AM105" s="55" t="e">
        <f t="shared" si="55"/>
        <v>#DIV/0!</v>
      </c>
      <c r="AN105" s="55" t="e">
        <f t="shared" si="56"/>
        <v>#DIV/0!</v>
      </c>
      <c r="AO105" s="55" t="e">
        <f t="shared" si="57"/>
        <v>#DIV/0!</v>
      </c>
      <c r="AP105" s="55" t="e">
        <f t="shared" si="58"/>
        <v>#DIV/0!</v>
      </c>
      <c r="AQ105" s="55" t="e">
        <f t="shared" si="59"/>
        <v>#DIV/0!</v>
      </c>
      <c r="AR105" s="55" t="e">
        <f t="shared" si="60"/>
        <v>#DIV/0!</v>
      </c>
      <c r="AS105" s="55" t="e">
        <f t="shared" si="61"/>
        <v>#DIV/0!</v>
      </c>
      <c r="AT105" s="55" t="e">
        <f t="shared" si="62"/>
        <v>#DIV/0!</v>
      </c>
      <c r="AU105" s="55">
        <f t="shared" si="63"/>
        <v>-1</v>
      </c>
    </row>
    <row r="106" spans="1:47" x14ac:dyDescent="0.25">
      <c r="A106" s="59">
        <v>2023</v>
      </c>
      <c r="B106" s="60" t="s">
        <v>156</v>
      </c>
      <c r="C106" s="61" t="s">
        <v>157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68"/>
        <v>0</v>
      </c>
      <c r="AF106" s="13" t="s">
        <v>156</v>
      </c>
      <c r="AG106" s="25" t="s">
        <v>157</v>
      </c>
      <c r="AH106" s="26">
        <v>0</v>
      </c>
      <c r="AI106" s="62" t="e">
        <f t="shared" si="44"/>
        <v>#DIV/0!</v>
      </c>
      <c r="AJ106" s="62" t="e">
        <f t="shared" si="52"/>
        <v>#DIV/0!</v>
      </c>
      <c r="AK106" s="62">
        <f t="shared" si="53"/>
        <v>-1</v>
      </c>
      <c r="AL106" s="62" t="e">
        <f t="shared" si="54"/>
        <v>#DIV/0!</v>
      </c>
      <c r="AM106" s="62" t="e">
        <f t="shared" si="55"/>
        <v>#DIV/0!</v>
      </c>
      <c r="AN106" s="62" t="e">
        <f t="shared" si="56"/>
        <v>#DIV/0!</v>
      </c>
      <c r="AO106" s="62" t="e">
        <f t="shared" si="57"/>
        <v>#DIV/0!</v>
      </c>
      <c r="AP106" s="62" t="e">
        <f t="shared" si="58"/>
        <v>#DIV/0!</v>
      </c>
      <c r="AQ106" s="62" t="e">
        <f t="shared" si="59"/>
        <v>#DIV/0!</v>
      </c>
      <c r="AR106" s="62" t="e">
        <f t="shared" si="60"/>
        <v>#DIV/0!</v>
      </c>
      <c r="AS106" s="62" t="e">
        <f t="shared" si="61"/>
        <v>#DIV/0!</v>
      </c>
      <c r="AT106" s="62" t="e">
        <f t="shared" si="62"/>
        <v>#DIV/0!</v>
      </c>
      <c r="AU106" s="62">
        <f t="shared" si="63"/>
        <v>-1</v>
      </c>
    </row>
    <row r="107" spans="1:47" x14ac:dyDescent="0.25">
      <c r="A107" s="59">
        <v>2023</v>
      </c>
      <c r="B107" s="60" t="s">
        <v>158</v>
      </c>
      <c r="C107" s="61" t="s">
        <v>159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68"/>
        <v>0</v>
      </c>
      <c r="AF107" s="13" t="s">
        <v>158</v>
      </c>
      <c r="AG107" s="25" t="s">
        <v>159</v>
      </c>
      <c r="AH107" s="26">
        <v>0</v>
      </c>
      <c r="AI107" s="62" t="e">
        <f t="shared" si="44"/>
        <v>#DIV/0!</v>
      </c>
      <c r="AJ107" s="62">
        <f t="shared" si="52"/>
        <v>-1</v>
      </c>
      <c r="AK107" s="62">
        <f t="shared" si="53"/>
        <v>-1</v>
      </c>
      <c r="AL107" s="62" t="e">
        <f t="shared" si="54"/>
        <v>#DIV/0!</v>
      </c>
      <c r="AM107" s="62" t="e">
        <f t="shared" si="55"/>
        <v>#DIV/0!</v>
      </c>
      <c r="AN107" s="62" t="e">
        <f t="shared" si="56"/>
        <v>#DIV/0!</v>
      </c>
      <c r="AO107" s="62" t="e">
        <f t="shared" si="57"/>
        <v>#DIV/0!</v>
      </c>
      <c r="AP107" s="62" t="e">
        <f t="shared" si="58"/>
        <v>#DIV/0!</v>
      </c>
      <c r="AQ107" s="62" t="e">
        <f t="shared" si="59"/>
        <v>#DIV/0!</v>
      </c>
      <c r="AR107" s="62" t="e">
        <f t="shared" si="60"/>
        <v>#DIV/0!</v>
      </c>
      <c r="AS107" s="62" t="e">
        <f t="shared" si="61"/>
        <v>#DIV/0!</v>
      </c>
      <c r="AT107" s="62" t="e">
        <f t="shared" si="62"/>
        <v>#DIV/0!</v>
      </c>
      <c r="AU107" s="62">
        <f t="shared" si="63"/>
        <v>-1</v>
      </c>
    </row>
    <row r="108" spans="1:47" x14ac:dyDescent="0.25">
      <c r="A108" s="56">
        <v>2023</v>
      </c>
      <c r="B108" s="57" t="s">
        <v>160</v>
      </c>
      <c r="C108" s="58" t="s">
        <v>161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68"/>
        <v>1700000</v>
      </c>
      <c r="AF108" s="14" t="s">
        <v>160</v>
      </c>
      <c r="AG108" s="9" t="s">
        <v>161</v>
      </c>
      <c r="AH108" s="10">
        <f t="shared" ref="AH108" si="74">+AH109+AH113+AH118+AH120+AH126+AH129+AH132</f>
        <v>1700000</v>
      </c>
      <c r="AI108" s="55">
        <f t="shared" si="44"/>
        <v>-0.98879736408566721</v>
      </c>
      <c r="AJ108" s="55">
        <f t="shared" si="52"/>
        <v>-1</v>
      </c>
      <c r="AK108" s="55">
        <f t="shared" si="53"/>
        <v>-1</v>
      </c>
      <c r="AL108" s="55">
        <f t="shared" si="54"/>
        <v>-1</v>
      </c>
      <c r="AM108" s="55">
        <f t="shared" si="55"/>
        <v>-1</v>
      </c>
      <c r="AN108" s="55">
        <f t="shared" si="56"/>
        <v>-1</v>
      </c>
      <c r="AO108" s="55">
        <f t="shared" si="57"/>
        <v>-1</v>
      </c>
      <c r="AP108" s="55">
        <f t="shared" si="58"/>
        <v>-1</v>
      </c>
      <c r="AQ108" s="55">
        <f t="shared" si="59"/>
        <v>-1</v>
      </c>
      <c r="AR108" s="55">
        <f t="shared" si="60"/>
        <v>-1</v>
      </c>
      <c r="AS108" s="55">
        <f t="shared" si="61"/>
        <v>-1</v>
      </c>
      <c r="AT108" s="55">
        <f t="shared" si="62"/>
        <v>-1</v>
      </c>
      <c r="AU108" s="55">
        <f t="shared" si="63"/>
        <v>-0.99775202060916823</v>
      </c>
    </row>
    <row r="109" spans="1:47" x14ac:dyDescent="0.25">
      <c r="A109" s="56">
        <v>2023</v>
      </c>
      <c r="B109" s="57" t="s">
        <v>162</v>
      </c>
      <c r="C109" s="58" t="s">
        <v>163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68"/>
        <v>0</v>
      </c>
      <c r="AF109" s="14" t="s">
        <v>162</v>
      </c>
      <c r="AG109" s="9" t="s">
        <v>163</v>
      </c>
      <c r="AH109" s="10">
        <f t="shared" ref="AH109" si="75">+AH110+AH111+AH112</f>
        <v>0</v>
      </c>
      <c r="AI109" s="55" t="e">
        <f t="shared" si="44"/>
        <v>#DIV/0!</v>
      </c>
      <c r="AJ109" s="55" t="e">
        <f t="shared" si="52"/>
        <v>#DIV/0!</v>
      </c>
      <c r="AK109" s="55" t="e">
        <f t="shared" si="53"/>
        <v>#DIV/0!</v>
      </c>
      <c r="AL109" s="55">
        <f t="shared" si="54"/>
        <v>-1</v>
      </c>
      <c r="AM109" s="55" t="e">
        <f t="shared" si="55"/>
        <v>#DIV/0!</v>
      </c>
      <c r="AN109" s="55">
        <f t="shared" si="56"/>
        <v>-1</v>
      </c>
      <c r="AO109" s="55" t="e">
        <f t="shared" si="57"/>
        <v>#DIV/0!</v>
      </c>
      <c r="AP109" s="55">
        <f t="shared" si="58"/>
        <v>-1</v>
      </c>
      <c r="AQ109" s="55" t="e">
        <f t="shared" si="59"/>
        <v>#DIV/0!</v>
      </c>
      <c r="AR109" s="55" t="e">
        <f t="shared" si="60"/>
        <v>#DIV/0!</v>
      </c>
      <c r="AS109" s="55" t="e">
        <f t="shared" si="61"/>
        <v>#DIV/0!</v>
      </c>
      <c r="AT109" s="55" t="e">
        <f t="shared" si="62"/>
        <v>#DIV/0!</v>
      </c>
      <c r="AU109" s="55">
        <f t="shared" si="63"/>
        <v>-1</v>
      </c>
    </row>
    <row r="110" spans="1:47" x14ac:dyDescent="0.25">
      <c r="A110" s="59">
        <v>2023</v>
      </c>
      <c r="B110" s="60" t="s">
        <v>164</v>
      </c>
      <c r="C110" s="61" t="s">
        <v>165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68"/>
        <v>0</v>
      </c>
      <c r="AF110" s="13" t="s">
        <v>164</v>
      </c>
      <c r="AG110" s="25" t="s">
        <v>165</v>
      </c>
      <c r="AH110" s="26">
        <v>0</v>
      </c>
      <c r="AI110" s="62" t="e">
        <f t="shared" si="44"/>
        <v>#DIV/0!</v>
      </c>
      <c r="AJ110" s="62" t="e">
        <f t="shared" si="52"/>
        <v>#DIV/0!</v>
      </c>
      <c r="AK110" s="62" t="e">
        <f t="shared" si="53"/>
        <v>#DIV/0!</v>
      </c>
      <c r="AL110" s="62" t="e">
        <f t="shared" si="54"/>
        <v>#DIV/0!</v>
      </c>
      <c r="AM110" s="62" t="e">
        <f t="shared" si="55"/>
        <v>#DIV/0!</v>
      </c>
      <c r="AN110" s="62">
        <f t="shared" si="56"/>
        <v>-1</v>
      </c>
      <c r="AO110" s="62" t="e">
        <f t="shared" si="57"/>
        <v>#DIV/0!</v>
      </c>
      <c r="AP110" s="62" t="e">
        <f t="shared" si="58"/>
        <v>#DIV/0!</v>
      </c>
      <c r="AQ110" s="62" t="e">
        <f t="shared" si="59"/>
        <v>#DIV/0!</v>
      </c>
      <c r="AR110" s="62" t="e">
        <f t="shared" si="60"/>
        <v>#DIV/0!</v>
      </c>
      <c r="AS110" s="62" t="e">
        <f t="shared" si="61"/>
        <v>#DIV/0!</v>
      </c>
      <c r="AT110" s="62" t="e">
        <f t="shared" si="62"/>
        <v>#DIV/0!</v>
      </c>
      <c r="AU110" s="62">
        <f t="shared" si="63"/>
        <v>-1</v>
      </c>
    </row>
    <row r="111" spans="1:47" x14ac:dyDescent="0.25">
      <c r="A111" s="59">
        <v>2023</v>
      </c>
      <c r="B111" s="60" t="s">
        <v>166</v>
      </c>
      <c r="C111" s="61" t="s">
        <v>822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68"/>
        <v>0</v>
      </c>
      <c r="AF111" s="13" t="s">
        <v>166</v>
      </c>
      <c r="AG111" s="25" t="s">
        <v>167</v>
      </c>
      <c r="AH111" s="26">
        <v>0</v>
      </c>
      <c r="AI111" s="62" t="e">
        <f t="shared" si="44"/>
        <v>#DIV/0!</v>
      </c>
      <c r="AJ111" s="62" t="e">
        <f t="shared" si="52"/>
        <v>#DIV/0!</v>
      </c>
      <c r="AK111" s="62" t="e">
        <f t="shared" si="53"/>
        <v>#DIV/0!</v>
      </c>
      <c r="AL111" s="62">
        <f t="shared" si="54"/>
        <v>-1</v>
      </c>
      <c r="AM111" s="62" t="e">
        <f t="shared" si="55"/>
        <v>#DIV/0!</v>
      </c>
      <c r="AN111" s="62" t="e">
        <f t="shared" si="56"/>
        <v>#DIV/0!</v>
      </c>
      <c r="AO111" s="62" t="e">
        <f t="shared" si="57"/>
        <v>#DIV/0!</v>
      </c>
      <c r="AP111" s="62" t="e">
        <f t="shared" si="58"/>
        <v>#DIV/0!</v>
      </c>
      <c r="AQ111" s="62" t="e">
        <f t="shared" si="59"/>
        <v>#DIV/0!</v>
      </c>
      <c r="AR111" s="62" t="e">
        <f t="shared" si="60"/>
        <v>#DIV/0!</v>
      </c>
      <c r="AS111" s="62" t="e">
        <f t="shared" si="61"/>
        <v>#DIV/0!</v>
      </c>
      <c r="AT111" s="62" t="e">
        <f t="shared" si="62"/>
        <v>#DIV/0!</v>
      </c>
      <c r="AU111" s="62">
        <f t="shared" si="63"/>
        <v>-1</v>
      </c>
    </row>
    <row r="112" spans="1:47" x14ac:dyDescent="0.25">
      <c r="A112" s="59">
        <v>2023</v>
      </c>
      <c r="B112" s="60" t="s">
        <v>168</v>
      </c>
      <c r="C112" s="61" t="s">
        <v>169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76">SUM(R112:AC112)</f>
        <v>0</v>
      </c>
      <c r="AF112" s="13" t="s">
        <v>168</v>
      </c>
      <c r="AG112" s="25" t="s">
        <v>169</v>
      </c>
      <c r="AH112" s="26">
        <v>0</v>
      </c>
      <c r="AI112" s="62" t="e">
        <f t="shared" si="44"/>
        <v>#DIV/0!</v>
      </c>
      <c r="AJ112" s="62" t="e">
        <f t="shared" si="52"/>
        <v>#DIV/0!</v>
      </c>
      <c r="AK112" s="62" t="e">
        <f t="shared" si="53"/>
        <v>#DIV/0!</v>
      </c>
      <c r="AL112" s="62" t="e">
        <f t="shared" si="54"/>
        <v>#DIV/0!</v>
      </c>
      <c r="AM112" s="62" t="e">
        <f t="shared" si="55"/>
        <v>#DIV/0!</v>
      </c>
      <c r="AN112" s="62">
        <f t="shared" si="56"/>
        <v>-1</v>
      </c>
      <c r="AO112" s="62" t="e">
        <f t="shared" si="57"/>
        <v>#DIV/0!</v>
      </c>
      <c r="AP112" s="62">
        <f t="shared" si="58"/>
        <v>-1</v>
      </c>
      <c r="AQ112" s="62" t="e">
        <f t="shared" si="59"/>
        <v>#DIV/0!</v>
      </c>
      <c r="AR112" s="62" t="e">
        <f t="shared" si="60"/>
        <v>#DIV/0!</v>
      </c>
      <c r="AS112" s="62" t="e">
        <f t="shared" si="61"/>
        <v>#DIV/0!</v>
      </c>
      <c r="AT112" s="62" t="e">
        <f t="shared" si="62"/>
        <v>#DIV/0!</v>
      </c>
      <c r="AU112" s="62">
        <f t="shared" si="63"/>
        <v>-1</v>
      </c>
    </row>
    <row r="113" spans="1:47" x14ac:dyDescent="0.25">
      <c r="A113" s="56">
        <v>2023</v>
      </c>
      <c r="B113" s="57" t="s">
        <v>170</v>
      </c>
      <c r="C113" s="58" t="s">
        <v>171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76"/>
        <v>0</v>
      </c>
      <c r="AF113" s="14" t="s">
        <v>170</v>
      </c>
      <c r="AG113" s="9" t="s">
        <v>171</v>
      </c>
      <c r="AH113" s="10">
        <f t="shared" ref="AH113" si="77">+AH114+AH115+AH116+AH117</f>
        <v>0</v>
      </c>
      <c r="AI113" s="55">
        <f t="shared" si="44"/>
        <v>-1</v>
      </c>
      <c r="AJ113" s="55">
        <f t="shared" si="52"/>
        <v>-1</v>
      </c>
      <c r="AK113" s="55">
        <f t="shared" si="53"/>
        <v>-1</v>
      </c>
      <c r="AL113" s="55">
        <f t="shared" si="54"/>
        <v>-1</v>
      </c>
      <c r="AM113" s="55">
        <f t="shared" si="55"/>
        <v>-1</v>
      </c>
      <c r="AN113" s="55">
        <f t="shared" si="56"/>
        <v>-1</v>
      </c>
      <c r="AO113" s="55">
        <f t="shared" si="57"/>
        <v>-1</v>
      </c>
      <c r="AP113" s="55">
        <f t="shared" si="58"/>
        <v>-1</v>
      </c>
      <c r="AQ113" s="55">
        <f t="shared" si="59"/>
        <v>-1</v>
      </c>
      <c r="AR113" s="55">
        <f t="shared" si="60"/>
        <v>-1</v>
      </c>
      <c r="AS113" s="55">
        <f t="shared" si="61"/>
        <v>-1</v>
      </c>
      <c r="AT113" s="55">
        <f t="shared" si="62"/>
        <v>-1</v>
      </c>
      <c r="AU113" s="55">
        <f t="shared" si="63"/>
        <v>-1</v>
      </c>
    </row>
    <row r="114" spans="1:47" x14ac:dyDescent="0.25">
      <c r="A114" s="59">
        <v>2023</v>
      </c>
      <c r="B114" s="60" t="s">
        <v>172</v>
      </c>
      <c r="C114" s="61" t="s">
        <v>173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76"/>
        <v>0</v>
      </c>
      <c r="AF114" s="13" t="s">
        <v>172</v>
      </c>
      <c r="AG114" s="25" t="s">
        <v>173</v>
      </c>
      <c r="AH114" s="26">
        <v>0</v>
      </c>
      <c r="AI114" s="62">
        <f t="shared" si="44"/>
        <v>-1</v>
      </c>
      <c r="AJ114" s="62">
        <f t="shared" si="52"/>
        <v>-1</v>
      </c>
      <c r="AK114" s="62">
        <f t="shared" si="53"/>
        <v>-1</v>
      </c>
      <c r="AL114" s="62">
        <f t="shared" si="54"/>
        <v>-1</v>
      </c>
      <c r="AM114" s="62">
        <f t="shared" si="55"/>
        <v>-1</v>
      </c>
      <c r="AN114" s="62">
        <f t="shared" si="56"/>
        <v>-1</v>
      </c>
      <c r="AO114" s="62">
        <f t="shared" si="57"/>
        <v>-1</v>
      </c>
      <c r="AP114" s="62">
        <f t="shared" si="58"/>
        <v>-1</v>
      </c>
      <c r="AQ114" s="62">
        <f t="shared" si="59"/>
        <v>-1</v>
      </c>
      <c r="AR114" s="62">
        <f t="shared" si="60"/>
        <v>-1</v>
      </c>
      <c r="AS114" s="62">
        <f t="shared" si="61"/>
        <v>-1</v>
      </c>
      <c r="AT114" s="62">
        <f t="shared" si="62"/>
        <v>-1</v>
      </c>
      <c r="AU114" s="62">
        <f t="shared" si="63"/>
        <v>-1</v>
      </c>
    </row>
    <row r="115" spans="1:47" x14ac:dyDescent="0.25">
      <c r="A115" s="59">
        <v>2023</v>
      </c>
      <c r="B115" s="60" t="s">
        <v>174</v>
      </c>
      <c r="C115" s="61" t="s">
        <v>175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76"/>
        <v>0</v>
      </c>
      <c r="AF115" s="13" t="s">
        <v>174</v>
      </c>
      <c r="AG115" s="25" t="s">
        <v>175</v>
      </c>
      <c r="AH115" s="26">
        <v>0</v>
      </c>
      <c r="AI115" s="62" t="e">
        <f t="shared" si="44"/>
        <v>#DIV/0!</v>
      </c>
      <c r="AJ115" s="62" t="e">
        <f t="shared" si="52"/>
        <v>#DIV/0!</v>
      </c>
      <c r="AK115" s="62" t="e">
        <f t="shared" si="53"/>
        <v>#DIV/0!</v>
      </c>
      <c r="AL115" s="62">
        <f t="shared" si="54"/>
        <v>-1</v>
      </c>
      <c r="AM115" s="62" t="e">
        <f t="shared" si="55"/>
        <v>#DIV/0!</v>
      </c>
      <c r="AN115" s="62" t="e">
        <f t="shared" si="56"/>
        <v>#DIV/0!</v>
      </c>
      <c r="AO115" s="62" t="e">
        <f t="shared" si="57"/>
        <v>#DIV/0!</v>
      </c>
      <c r="AP115" s="62" t="e">
        <f t="shared" si="58"/>
        <v>#DIV/0!</v>
      </c>
      <c r="AQ115" s="62" t="e">
        <f t="shared" si="59"/>
        <v>#DIV/0!</v>
      </c>
      <c r="AR115" s="62" t="e">
        <f t="shared" si="60"/>
        <v>#DIV/0!</v>
      </c>
      <c r="AS115" s="62" t="e">
        <f t="shared" si="61"/>
        <v>#DIV/0!</v>
      </c>
      <c r="AT115" s="62" t="e">
        <f t="shared" si="62"/>
        <v>#DIV/0!</v>
      </c>
      <c r="AU115" s="62">
        <f t="shared" si="63"/>
        <v>-1</v>
      </c>
    </row>
    <row r="116" spans="1:47" x14ac:dyDescent="0.25">
      <c r="A116" s="59">
        <v>2023</v>
      </c>
      <c r="B116" s="60" t="s">
        <v>176</v>
      </c>
      <c r="C116" s="61" t="s">
        <v>177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76"/>
        <v>0</v>
      </c>
      <c r="AF116" s="13" t="s">
        <v>176</v>
      </c>
      <c r="AG116" s="25" t="s">
        <v>177</v>
      </c>
      <c r="AH116" s="26">
        <v>0</v>
      </c>
      <c r="AI116" s="62" t="e">
        <f t="shared" si="44"/>
        <v>#DIV/0!</v>
      </c>
      <c r="AJ116" s="62">
        <f t="shared" si="52"/>
        <v>-1</v>
      </c>
      <c r="AK116" s="62" t="e">
        <f t="shared" si="53"/>
        <v>#DIV/0!</v>
      </c>
      <c r="AL116" s="62" t="e">
        <f t="shared" si="54"/>
        <v>#DIV/0!</v>
      </c>
      <c r="AM116" s="62" t="e">
        <f t="shared" si="55"/>
        <v>#DIV/0!</v>
      </c>
      <c r="AN116" s="62" t="e">
        <f t="shared" si="56"/>
        <v>#DIV/0!</v>
      </c>
      <c r="AO116" s="62" t="e">
        <f t="shared" si="57"/>
        <v>#DIV/0!</v>
      </c>
      <c r="AP116" s="62">
        <f t="shared" si="58"/>
        <v>-1</v>
      </c>
      <c r="AQ116" s="62" t="e">
        <f t="shared" si="59"/>
        <v>#DIV/0!</v>
      </c>
      <c r="AR116" s="62" t="e">
        <f t="shared" si="60"/>
        <v>#DIV/0!</v>
      </c>
      <c r="AS116" s="62" t="e">
        <f t="shared" si="61"/>
        <v>#DIV/0!</v>
      </c>
      <c r="AT116" s="62" t="e">
        <f t="shared" si="62"/>
        <v>#DIV/0!</v>
      </c>
      <c r="AU116" s="62">
        <f t="shared" si="63"/>
        <v>-1</v>
      </c>
    </row>
    <row r="117" spans="1:47" x14ac:dyDescent="0.25">
      <c r="A117" s="59">
        <v>2023</v>
      </c>
      <c r="B117" s="60" t="s">
        <v>178</v>
      </c>
      <c r="C117" s="61" t="s">
        <v>179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76"/>
        <v>0</v>
      </c>
      <c r="AF117" s="13" t="s">
        <v>178</v>
      </c>
      <c r="AG117" s="25" t="s">
        <v>179</v>
      </c>
      <c r="AH117" s="26">
        <v>0</v>
      </c>
      <c r="AI117" s="62">
        <f t="shared" si="44"/>
        <v>-1</v>
      </c>
      <c r="AJ117" s="62" t="e">
        <f t="shared" si="52"/>
        <v>#DIV/0!</v>
      </c>
      <c r="AK117" s="62" t="e">
        <f t="shared" si="53"/>
        <v>#DIV/0!</v>
      </c>
      <c r="AL117" s="62" t="e">
        <f t="shared" si="54"/>
        <v>#DIV/0!</v>
      </c>
      <c r="AM117" s="62" t="e">
        <f t="shared" si="55"/>
        <v>#DIV/0!</v>
      </c>
      <c r="AN117" s="62" t="e">
        <f t="shared" si="56"/>
        <v>#DIV/0!</v>
      </c>
      <c r="AO117" s="62" t="e">
        <f t="shared" si="57"/>
        <v>#DIV/0!</v>
      </c>
      <c r="AP117" s="62" t="e">
        <f t="shared" si="58"/>
        <v>#DIV/0!</v>
      </c>
      <c r="AQ117" s="62" t="e">
        <f t="shared" si="59"/>
        <v>#DIV/0!</v>
      </c>
      <c r="AR117" s="62" t="e">
        <f t="shared" si="60"/>
        <v>#DIV/0!</v>
      </c>
      <c r="AS117" s="62" t="e">
        <f t="shared" si="61"/>
        <v>#DIV/0!</v>
      </c>
      <c r="AT117" s="62" t="e">
        <f t="shared" si="62"/>
        <v>#DIV/0!</v>
      </c>
      <c r="AU117" s="62">
        <f t="shared" si="63"/>
        <v>-1</v>
      </c>
    </row>
    <row r="118" spans="1:47" x14ac:dyDescent="0.25">
      <c r="A118" s="56">
        <v>2023</v>
      </c>
      <c r="B118" s="57" t="s">
        <v>180</v>
      </c>
      <c r="C118" s="58" t="s">
        <v>181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76"/>
        <v>0</v>
      </c>
      <c r="AF118" s="14" t="s">
        <v>180</v>
      </c>
      <c r="AG118" s="9" t="s">
        <v>181</v>
      </c>
      <c r="AH118" s="10">
        <f t="shared" ref="AH118" si="78">+AH119</f>
        <v>0</v>
      </c>
      <c r="AI118" s="55">
        <f t="shared" si="44"/>
        <v>-1</v>
      </c>
      <c r="AJ118" s="55">
        <f t="shared" si="52"/>
        <v>-1</v>
      </c>
      <c r="AK118" s="55" t="e">
        <f t="shared" si="53"/>
        <v>#DIV/0!</v>
      </c>
      <c r="AL118" s="55">
        <f t="shared" si="54"/>
        <v>-1</v>
      </c>
      <c r="AM118" s="55" t="e">
        <f t="shared" si="55"/>
        <v>#DIV/0!</v>
      </c>
      <c r="AN118" s="55" t="e">
        <f t="shared" si="56"/>
        <v>#DIV/0!</v>
      </c>
      <c r="AO118" s="55">
        <f t="shared" si="57"/>
        <v>-1</v>
      </c>
      <c r="AP118" s="55">
        <f t="shared" si="58"/>
        <v>-1</v>
      </c>
      <c r="AQ118" s="55" t="e">
        <f t="shared" si="59"/>
        <v>#DIV/0!</v>
      </c>
      <c r="AR118" s="55" t="e">
        <f t="shared" si="60"/>
        <v>#DIV/0!</v>
      </c>
      <c r="AS118" s="55" t="e">
        <f t="shared" si="61"/>
        <v>#DIV/0!</v>
      </c>
      <c r="AT118" s="55" t="e">
        <f t="shared" si="62"/>
        <v>#DIV/0!</v>
      </c>
      <c r="AU118" s="55">
        <f t="shared" si="63"/>
        <v>-1</v>
      </c>
    </row>
    <row r="119" spans="1:47" x14ac:dyDescent="0.25">
      <c r="A119" s="59">
        <v>2023</v>
      </c>
      <c r="B119" s="60" t="s">
        <v>182</v>
      </c>
      <c r="C119" s="61" t="s">
        <v>183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76"/>
        <v>0</v>
      </c>
      <c r="AF119" s="13" t="s">
        <v>182</v>
      </c>
      <c r="AG119" s="25" t="s">
        <v>183</v>
      </c>
      <c r="AH119" s="26">
        <v>0</v>
      </c>
      <c r="AI119" s="62">
        <f t="shared" si="44"/>
        <v>-1</v>
      </c>
      <c r="AJ119" s="62">
        <f t="shared" si="52"/>
        <v>-1</v>
      </c>
      <c r="AK119" s="62" t="e">
        <f t="shared" si="53"/>
        <v>#DIV/0!</v>
      </c>
      <c r="AL119" s="62">
        <f t="shared" si="54"/>
        <v>-1</v>
      </c>
      <c r="AM119" s="62" t="e">
        <f t="shared" si="55"/>
        <v>#DIV/0!</v>
      </c>
      <c r="AN119" s="62" t="e">
        <f t="shared" si="56"/>
        <v>#DIV/0!</v>
      </c>
      <c r="AO119" s="62">
        <f t="shared" si="57"/>
        <v>-1</v>
      </c>
      <c r="AP119" s="62">
        <f t="shared" si="58"/>
        <v>-1</v>
      </c>
      <c r="AQ119" s="62" t="e">
        <f t="shared" si="59"/>
        <v>#DIV/0!</v>
      </c>
      <c r="AR119" s="62" t="e">
        <f t="shared" si="60"/>
        <v>#DIV/0!</v>
      </c>
      <c r="AS119" s="62" t="e">
        <f t="shared" si="61"/>
        <v>#DIV/0!</v>
      </c>
      <c r="AT119" s="62" t="e">
        <f t="shared" si="62"/>
        <v>#DIV/0!</v>
      </c>
      <c r="AU119" s="62">
        <f t="shared" si="63"/>
        <v>-1</v>
      </c>
    </row>
    <row r="120" spans="1:47" x14ac:dyDescent="0.25">
      <c r="A120" s="56">
        <v>2023</v>
      </c>
      <c r="B120" s="57" t="s">
        <v>184</v>
      </c>
      <c r="C120" s="58" t="s">
        <v>185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76"/>
        <v>1700000</v>
      </c>
      <c r="AF120" s="14" t="s">
        <v>184</v>
      </c>
      <c r="AG120" s="9" t="s">
        <v>185</v>
      </c>
      <c r="AH120" s="10">
        <f t="shared" ref="AH120" si="79">+AH121+AH122+AH123+AH124+AH125</f>
        <v>1700000</v>
      </c>
      <c r="AI120" s="55" t="e">
        <f t="shared" si="44"/>
        <v>#DIV/0!</v>
      </c>
      <c r="AJ120" s="55">
        <f t="shared" si="52"/>
        <v>-1</v>
      </c>
      <c r="AK120" s="55">
        <f t="shared" si="53"/>
        <v>-1</v>
      </c>
      <c r="AL120" s="55">
        <f t="shared" si="54"/>
        <v>-1</v>
      </c>
      <c r="AM120" s="55">
        <f t="shared" si="55"/>
        <v>-1</v>
      </c>
      <c r="AN120" s="55">
        <f t="shared" si="56"/>
        <v>-1</v>
      </c>
      <c r="AO120" s="55">
        <f t="shared" si="57"/>
        <v>-1</v>
      </c>
      <c r="AP120" s="55">
        <f t="shared" si="58"/>
        <v>-1</v>
      </c>
      <c r="AQ120" s="55">
        <f t="shared" si="59"/>
        <v>-1</v>
      </c>
      <c r="AR120" s="55">
        <f t="shared" si="60"/>
        <v>-1</v>
      </c>
      <c r="AS120" s="55">
        <f t="shared" si="61"/>
        <v>-1</v>
      </c>
      <c r="AT120" s="55">
        <f t="shared" si="62"/>
        <v>-1</v>
      </c>
      <c r="AU120" s="55">
        <f t="shared" si="63"/>
        <v>-0.98247422680412366</v>
      </c>
    </row>
    <row r="121" spans="1:47" x14ac:dyDescent="0.25">
      <c r="A121" s="59">
        <v>2023</v>
      </c>
      <c r="B121" s="60" t="s">
        <v>186</v>
      </c>
      <c r="C121" s="61" t="s">
        <v>187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76"/>
        <v>0</v>
      </c>
      <c r="AF121" s="13" t="s">
        <v>186</v>
      </c>
      <c r="AG121" s="25" t="s">
        <v>187</v>
      </c>
      <c r="AH121" s="26">
        <v>0</v>
      </c>
      <c r="AI121" s="62" t="e">
        <f t="shared" si="44"/>
        <v>#DIV/0!</v>
      </c>
      <c r="AJ121" s="62" t="e">
        <f t="shared" si="52"/>
        <v>#DIV/0!</v>
      </c>
      <c r="AK121" s="62" t="e">
        <f t="shared" si="53"/>
        <v>#DIV/0!</v>
      </c>
      <c r="AL121" s="62">
        <f t="shared" si="54"/>
        <v>-1</v>
      </c>
      <c r="AM121" s="62" t="e">
        <f t="shared" si="55"/>
        <v>#DIV/0!</v>
      </c>
      <c r="AN121" s="62" t="e">
        <f t="shared" si="56"/>
        <v>#DIV/0!</v>
      </c>
      <c r="AO121" s="62" t="e">
        <f t="shared" si="57"/>
        <v>#DIV/0!</v>
      </c>
      <c r="AP121" s="62" t="e">
        <f t="shared" si="58"/>
        <v>#DIV/0!</v>
      </c>
      <c r="AQ121" s="62" t="e">
        <f t="shared" si="59"/>
        <v>#DIV/0!</v>
      </c>
      <c r="AR121" s="62" t="e">
        <f t="shared" si="60"/>
        <v>#DIV/0!</v>
      </c>
      <c r="AS121" s="62" t="e">
        <f t="shared" si="61"/>
        <v>#DIV/0!</v>
      </c>
      <c r="AT121" s="62" t="e">
        <f t="shared" si="62"/>
        <v>#DIV/0!</v>
      </c>
      <c r="AU121" s="62">
        <f t="shared" si="63"/>
        <v>-1</v>
      </c>
    </row>
    <row r="122" spans="1:47" x14ac:dyDescent="0.25">
      <c r="A122" s="59">
        <v>2023</v>
      </c>
      <c r="B122" s="60" t="s">
        <v>188</v>
      </c>
      <c r="C122" s="61" t="s">
        <v>189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76"/>
        <v>0</v>
      </c>
      <c r="AF122" s="13" t="s">
        <v>188</v>
      </c>
      <c r="AG122" s="25" t="s">
        <v>189</v>
      </c>
      <c r="AH122" s="26">
        <v>0</v>
      </c>
      <c r="AI122" s="62" t="e">
        <f t="shared" si="44"/>
        <v>#DIV/0!</v>
      </c>
      <c r="AJ122" s="62" t="e">
        <f t="shared" si="52"/>
        <v>#DIV/0!</v>
      </c>
      <c r="AK122" s="62" t="e">
        <f t="shared" si="53"/>
        <v>#DIV/0!</v>
      </c>
      <c r="AL122" s="62" t="e">
        <f t="shared" si="54"/>
        <v>#DIV/0!</v>
      </c>
      <c r="AM122" s="62">
        <f t="shared" si="55"/>
        <v>-1</v>
      </c>
      <c r="AN122" s="62" t="e">
        <f t="shared" si="56"/>
        <v>#DIV/0!</v>
      </c>
      <c r="AO122" s="62" t="e">
        <f t="shared" si="57"/>
        <v>#DIV/0!</v>
      </c>
      <c r="AP122" s="62" t="e">
        <f t="shared" si="58"/>
        <v>#DIV/0!</v>
      </c>
      <c r="AQ122" s="62" t="e">
        <f t="shared" si="59"/>
        <v>#DIV/0!</v>
      </c>
      <c r="AR122" s="62">
        <f t="shared" si="60"/>
        <v>-1</v>
      </c>
      <c r="AS122" s="62" t="e">
        <f t="shared" si="61"/>
        <v>#DIV/0!</v>
      </c>
      <c r="AT122" s="62" t="e">
        <f t="shared" si="62"/>
        <v>#DIV/0!</v>
      </c>
      <c r="AU122" s="62">
        <f t="shared" si="63"/>
        <v>-1</v>
      </c>
    </row>
    <row r="123" spans="1:47" x14ac:dyDescent="0.25">
      <c r="A123" s="59">
        <v>2023</v>
      </c>
      <c r="B123" s="60" t="s">
        <v>190</v>
      </c>
      <c r="C123" s="61" t="s">
        <v>191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76"/>
        <v>0</v>
      </c>
      <c r="AF123" s="13" t="s">
        <v>190</v>
      </c>
      <c r="AG123" s="25" t="s">
        <v>191</v>
      </c>
      <c r="AH123" s="26">
        <v>0</v>
      </c>
      <c r="AI123" s="62" t="e">
        <f t="shared" si="44"/>
        <v>#DIV/0!</v>
      </c>
      <c r="AJ123" s="62">
        <f t="shared" si="52"/>
        <v>-1</v>
      </c>
      <c r="AK123" s="62">
        <f t="shared" si="53"/>
        <v>-1</v>
      </c>
      <c r="AL123" s="62">
        <f t="shared" si="54"/>
        <v>-1</v>
      </c>
      <c r="AM123" s="62">
        <f t="shared" si="55"/>
        <v>-1</v>
      </c>
      <c r="AN123" s="62">
        <f t="shared" si="56"/>
        <v>-1</v>
      </c>
      <c r="AO123" s="62">
        <f t="shared" si="57"/>
        <v>-1</v>
      </c>
      <c r="AP123" s="62">
        <f t="shared" si="58"/>
        <v>-1</v>
      </c>
      <c r="AQ123" s="62">
        <f t="shared" si="59"/>
        <v>-1</v>
      </c>
      <c r="AR123" s="62">
        <f t="shared" si="60"/>
        <v>-1</v>
      </c>
      <c r="AS123" s="62">
        <f t="shared" si="61"/>
        <v>-1</v>
      </c>
      <c r="AT123" s="62">
        <f t="shared" si="62"/>
        <v>-1</v>
      </c>
      <c r="AU123" s="62">
        <f t="shared" si="63"/>
        <v>-1</v>
      </c>
    </row>
    <row r="124" spans="1:47" x14ac:dyDescent="0.25">
      <c r="A124" s="59">
        <v>2023</v>
      </c>
      <c r="B124" s="60" t="s">
        <v>192</v>
      </c>
      <c r="C124" s="61" t="s">
        <v>823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76"/>
        <v>0</v>
      </c>
      <c r="AF124" s="13" t="s">
        <v>192</v>
      </c>
      <c r="AG124" s="25" t="s">
        <v>193</v>
      </c>
      <c r="AH124" s="26">
        <v>0</v>
      </c>
      <c r="AI124" s="62" t="e">
        <f t="shared" si="44"/>
        <v>#DIV/0!</v>
      </c>
      <c r="AJ124" s="62" t="e">
        <f t="shared" si="52"/>
        <v>#DIV/0!</v>
      </c>
      <c r="AK124" s="62">
        <f t="shared" si="53"/>
        <v>-1</v>
      </c>
      <c r="AL124" s="62" t="e">
        <f t="shared" si="54"/>
        <v>#DIV/0!</v>
      </c>
      <c r="AM124" s="62" t="e">
        <f t="shared" si="55"/>
        <v>#DIV/0!</v>
      </c>
      <c r="AN124" s="62" t="e">
        <f t="shared" si="56"/>
        <v>#DIV/0!</v>
      </c>
      <c r="AO124" s="62" t="e">
        <f t="shared" si="57"/>
        <v>#DIV/0!</v>
      </c>
      <c r="AP124" s="62" t="e">
        <f t="shared" si="58"/>
        <v>#DIV/0!</v>
      </c>
      <c r="AQ124" s="62" t="e">
        <f t="shared" si="59"/>
        <v>#DIV/0!</v>
      </c>
      <c r="AR124" s="62" t="e">
        <f t="shared" si="60"/>
        <v>#DIV/0!</v>
      </c>
      <c r="AS124" s="62" t="e">
        <f t="shared" si="61"/>
        <v>#DIV/0!</v>
      </c>
      <c r="AT124" s="62" t="e">
        <f t="shared" si="62"/>
        <v>#DIV/0!</v>
      </c>
      <c r="AU124" s="62">
        <f t="shared" si="63"/>
        <v>-1</v>
      </c>
    </row>
    <row r="125" spans="1:47" x14ac:dyDescent="0.25">
      <c r="A125" s="59">
        <v>2023</v>
      </c>
      <c r="B125" s="60" t="s">
        <v>194</v>
      </c>
      <c r="C125" s="61" t="s">
        <v>195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76"/>
        <v>1700000</v>
      </c>
      <c r="AF125" s="13" t="s">
        <v>194</v>
      </c>
      <c r="AG125" s="25" t="s">
        <v>195</v>
      </c>
      <c r="AH125" s="26">
        <v>1700000</v>
      </c>
      <c r="AI125" s="62" t="e">
        <f t="shared" si="44"/>
        <v>#DIV/0!</v>
      </c>
      <c r="AJ125" s="62">
        <f t="shared" si="52"/>
        <v>-1</v>
      </c>
      <c r="AK125" s="62" t="e">
        <f t="shared" si="53"/>
        <v>#DIV/0!</v>
      </c>
      <c r="AL125" s="62" t="e">
        <f t="shared" si="54"/>
        <v>#DIV/0!</v>
      </c>
      <c r="AM125" s="62" t="e">
        <f t="shared" si="55"/>
        <v>#DIV/0!</v>
      </c>
      <c r="AN125" s="62" t="e">
        <f t="shared" si="56"/>
        <v>#DIV/0!</v>
      </c>
      <c r="AO125" s="62" t="e">
        <f t="shared" si="57"/>
        <v>#DIV/0!</v>
      </c>
      <c r="AP125" s="62" t="e">
        <f t="shared" si="58"/>
        <v>#DIV/0!</v>
      </c>
      <c r="AQ125" s="62" t="e">
        <f t="shared" si="59"/>
        <v>#DIV/0!</v>
      </c>
      <c r="AR125" s="62" t="e">
        <f t="shared" si="60"/>
        <v>#DIV/0!</v>
      </c>
      <c r="AS125" s="62" t="e">
        <f t="shared" si="61"/>
        <v>#DIV/0!</v>
      </c>
      <c r="AT125" s="62" t="e">
        <f t="shared" si="62"/>
        <v>#DIV/0!</v>
      </c>
      <c r="AU125" s="62">
        <f t="shared" si="63"/>
        <v>-0.93461538461538463</v>
      </c>
    </row>
    <row r="126" spans="1:47" x14ac:dyDescent="0.25">
      <c r="A126" s="56">
        <v>2023</v>
      </c>
      <c r="B126" s="57" t="s">
        <v>196</v>
      </c>
      <c r="C126" s="58" t="s">
        <v>197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76"/>
        <v>0</v>
      </c>
      <c r="AF126" s="14" t="s">
        <v>196</v>
      </c>
      <c r="AG126" s="9" t="s">
        <v>197</v>
      </c>
      <c r="AH126" s="10">
        <f t="shared" ref="AH126" si="80">+AH127+AH128</f>
        <v>0</v>
      </c>
      <c r="AI126" s="55" t="e">
        <f t="shared" si="44"/>
        <v>#DIV/0!</v>
      </c>
      <c r="AJ126" s="55" t="e">
        <f t="shared" si="52"/>
        <v>#DIV/0!</v>
      </c>
      <c r="AK126" s="55">
        <f t="shared" si="53"/>
        <v>-1</v>
      </c>
      <c r="AL126" s="55" t="e">
        <f t="shared" si="54"/>
        <v>#DIV/0!</v>
      </c>
      <c r="AM126" s="55" t="e">
        <f t="shared" si="55"/>
        <v>#DIV/0!</v>
      </c>
      <c r="AN126" s="55">
        <f t="shared" si="56"/>
        <v>-1</v>
      </c>
      <c r="AO126" s="55">
        <f t="shared" si="57"/>
        <v>-1</v>
      </c>
      <c r="AP126" s="55" t="e">
        <f t="shared" si="58"/>
        <v>#DIV/0!</v>
      </c>
      <c r="AQ126" s="55" t="e">
        <f t="shared" si="59"/>
        <v>#DIV/0!</v>
      </c>
      <c r="AR126" s="55" t="e">
        <f t="shared" si="60"/>
        <v>#DIV/0!</v>
      </c>
      <c r="AS126" s="55" t="e">
        <f t="shared" si="61"/>
        <v>#DIV/0!</v>
      </c>
      <c r="AT126" s="55" t="e">
        <f t="shared" si="62"/>
        <v>#DIV/0!</v>
      </c>
      <c r="AU126" s="55">
        <f t="shared" si="63"/>
        <v>-1</v>
      </c>
    </row>
    <row r="127" spans="1:47" x14ac:dyDescent="0.25">
      <c r="A127" s="59">
        <v>2023</v>
      </c>
      <c r="B127" s="60" t="s">
        <v>198</v>
      </c>
      <c r="C127" s="61" t="s">
        <v>824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76"/>
        <v>0</v>
      </c>
      <c r="AF127" s="13" t="s">
        <v>198</v>
      </c>
      <c r="AG127" s="25" t="s">
        <v>199</v>
      </c>
      <c r="AH127" s="26">
        <v>0</v>
      </c>
      <c r="AI127" s="62" t="e">
        <f t="shared" si="44"/>
        <v>#DIV/0!</v>
      </c>
      <c r="AJ127" s="62" t="e">
        <f t="shared" si="52"/>
        <v>#DIV/0!</v>
      </c>
      <c r="AK127" s="62" t="e">
        <f t="shared" si="53"/>
        <v>#DIV/0!</v>
      </c>
      <c r="AL127" s="62" t="e">
        <f t="shared" si="54"/>
        <v>#DIV/0!</v>
      </c>
      <c r="AM127" s="62" t="e">
        <f t="shared" si="55"/>
        <v>#DIV/0!</v>
      </c>
      <c r="AN127" s="62">
        <f t="shared" si="56"/>
        <v>-1</v>
      </c>
      <c r="AO127" s="62" t="e">
        <f t="shared" si="57"/>
        <v>#DIV/0!</v>
      </c>
      <c r="AP127" s="62" t="e">
        <f t="shared" si="58"/>
        <v>#DIV/0!</v>
      </c>
      <c r="AQ127" s="62" t="e">
        <f t="shared" si="59"/>
        <v>#DIV/0!</v>
      </c>
      <c r="AR127" s="62" t="e">
        <f t="shared" si="60"/>
        <v>#DIV/0!</v>
      </c>
      <c r="AS127" s="62" t="e">
        <f t="shared" si="61"/>
        <v>#DIV/0!</v>
      </c>
      <c r="AT127" s="62" t="e">
        <f t="shared" si="62"/>
        <v>#DIV/0!</v>
      </c>
      <c r="AU127" s="62">
        <f t="shared" si="63"/>
        <v>-1</v>
      </c>
    </row>
    <row r="128" spans="1:47" x14ac:dyDescent="0.25">
      <c r="A128" s="59">
        <v>2023</v>
      </c>
      <c r="B128" s="60" t="s">
        <v>200</v>
      </c>
      <c r="C128" s="61" t="s">
        <v>825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76"/>
        <v>0</v>
      </c>
      <c r="AF128" s="13" t="s">
        <v>200</v>
      </c>
      <c r="AG128" s="25" t="s">
        <v>201</v>
      </c>
      <c r="AH128" s="26">
        <v>0</v>
      </c>
      <c r="AI128" s="62" t="e">
        <f t="shared" si="44"/>
        <v>#DIV/0!</v>
      </c>
      <c r="AJ128" s="62" t="e">
        <f t="shared" si="52"/>
        <v>#DIV/0!</v>
      </c>
      <c r="AK128" s="62">
        <f t="shared" si="53"/>
        <v>-1</v>
      </c>
      <c r="AL128" s="62" t="e">
        <f t="shared" si="54"/>
        <v>#DIV/0!</v>
      </c>
      <c r="AM128" s="62" t="e">
        <f t="shared" si="55"/>
        <v>#DIV/0!</v>
      </c>
      <c r="AN128" s="62" t="e">
        <f t="shared" si="56"/>
        <v>#DIV/0!</v>
      </c>
      <c r="AO128" s="62">
        <f t="shared" si="57"/>
        <v>-1</v>
      </c>
      <c r="AP128" s="62" t="e">
        <f t="shared" si="58"/>
        <v>#DIV/0!</v>
      </c>
      <c r="AQ128" s="62" t="e">
        <f t="shared" si="59"/>
        <v>#DIV/0!</v>
      </c>
      <c r="AR128" s="62" t="e">
        <f t="shared" si="60"/>
        <v>#DIV/0!</v>
      </c>
      <c r="AS128" s="62" t="e">
        <f t="shared" si="61"/>
        <v>#DIV/0!</v>
      </c>
      <c r="AT128" s="62" t="e">
        <f t="shared" si="62"/>
        <v>#DIV/0!</v>
      </c>
      <c r="AU128" s="62">
        <f t="shared" si="63"/>
        <v>-1</v>
      </c>
    </row>
    <row r="129" spans="1:47" x14ac:dyDescent="0.25">
      <c r="A129" s="56">
        <v>2023</v>
      </c>
      <c r="B129" s="57" t="s">
        <v>202</v>
      </c>
      <c r="C129" s="58" t="s">
        <v>203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76"/>
        <v>0</v>
      </c>
      <c r="AF129" s="14" t="s">
        <v>202</v>
      </c>
      <c r="AG129" s="9" t="s">
        <v>203</v>
      </c>
      <c r="AH129" s="10">
        <f t="shared" ref="AH129" si="81">+AH130+AH131</f>
        <v>0</v>
      </c>
      <c r="AI129" s="55">
        <f t="shared" si="44"/>
        <v>-1</v>
      </c>
      <c r="AJ129" s="55" t="e">
        <f t="shared" si="52"/>
        <v>#DIV/0!</v>
      </c>
      <c r="AK129" s="55" t="e">
        <f t="shared" si="53"/>
        <v>#DIV/0!</v>
      </c>
      <c r="AL129" s="55">
        <f t="shared" si="54"/>
        <v>-1</v>
      </c>
      <c r="AM129" s="55" t="e">
        <f t="shared" si="55"/>
        <v>#DIV/0!</v>
      </c>
      <c r="AN129" s="55" t="e">
        <f t="shared" si="56"/>
        <v>#DIV/0!</v>
      </c>
      <c r="AO129" s="55" t="e">
        <f t="shared" si="57"/>
        <v>#DIV/0!</v>
      </c>
      <c r="AP129" s="55" t="e">
        <f t="shared" si="58"/>
        <v>#DIV/0!</v>
      </c>
      <c r="AQ129" s="55">
        <f t="shared" si="59"/>
        <v>-1</v>
      </c>
      <c r="AR129" s="55" t="e">
        <f t="shared" si="60"/>
        <v>#DIV/0!</v>
      </c>
      <c r="AS129" s="55" t="e">
        <f t="shared" si="61"/>
        <v>#DIV/0!</v>
      </c>
      <c r="AT129" s="55" t="e">
        <f t="shared" si="62"/>
        <v>#DIV/0!</v>
      </c>
      <c r="AU129" s="55">
        <f t="shared" si="63"/>
        <v>-1</v>
      </c>
    </row>
    <row r="130" spans="1:47" x14ac:dyDescent="0.25">
      <c r="A130" s="59">
        <v>2023</v>
      </c>
      <c r="B130" s="60" t="s">
        <v>204</v>
      </c>
      <c r="C130" s="61" t="s">
        <v>205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76"/>
        <v>0</v>
      </c>
      <c r="AF130" s="13" t="s">
        <v>204</v>
      </c>
      <c r="AG130" s="25" t="s">
        <v>205</v>
      </c>
      <c r="AH130" s="26">
        <v>0</v>
      </c>
      <c r="AI130" s="62">
        <f t="shared" si="44"/>
        <v>-1</v>
      </c>
      <c r="AJ130" s="62" t="e">
        <f t="shared" si="52"/>
        <v>#DIV/0!</v>
      </c>
      <c r="AK130" s="62" t="e">
        <f t="shared" si="53"/>
        <v>#DIV/0!</v>
      </c>
      <c r="AL130" s="62">
        <f t="shared" si="54"/>
        <v>-1</v>
      </c>
      <c r="AM130" s="62" t="e">
        <f t="shared" si="55"/>
        <v>#DIV/0!</v>
      </c>
      <c r="AN130" s="62" t="e">
        <f t="shared" si="56"/>
        <v>#DIV/0!</v>
      </c>
      <c r="AO130" s="62" t="e">
        <f t="shared" si="57"/>
        <v>#DIV/0!</v>
      </c>
      <c r="AP130" s="62" t="e">
        <f t="shared" si="58"/>
        <v>#DIV/0!</v>
      </c>
      <c r="AQ130" s="62">
        <f t="shared" si="59"/>
        <v>-1</v>
      </c>
      <c r="AR130" s="62" t="e">
        <f t="shared" si="60"/>
        <v>#DIV/0!</v>
      </c>
      <c r="AS130" s="62" t="e">
        <f t="shared" si="61"/>
        <v>#DIV/0!</v>
      </c>
      <c r="AT130" s="62" t="e">
        <f t="shared" si="62"/>
        <v>#DIV/0!</v>
      </c>
      <c r="AU130" s="62">
        <f t="shared" si="63"/>
        <v>-1</v>
      </c>
    </row>
    <row r="131" spans="1:47" x14ac:dyDescent="0.25">
      <c r="A131" s="59">
        <v>2023</v>
      </c>
      <c r="B131" s="60" t="s">
        <v>206</v>
      </c>
      <c r="C131" s="61" t="s">
        <v>207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76"/>
        <v>0</v>
      </c>
      <c r="AF131" s="13" t="s">
        <v>206</v>
      </c>
      <c r="AG131" s="25" t="s">
        <v>207</v>
      </c>
      <c r="AH131" s="26">
        <v>0</v>
      </c>
      <c r="AI131" s="62" t="e">
        <f t="shared" si="44"/>
        <v>#DIV/0!</v>
      </c>
      <c r="AJ131" s="62" t="e">
        <f t="shared" si="52"/>
        <v>#DIV/0!</v>
      </c>
      <c r="AK131" s="62" t="e">
        <f t="shared" si="53"/>
        <v>#DIV/0!</v>
      </c>
      <c r="AL131" s="62">
        <f t="shared" si="54"/>
        <v>-1</v>
      </c>
      <c r="AM131" s="62" t="e">
        <f t="shared" si="55"/>
        <v>#DIV/0!</v>
      </c>
      <c r="AN131" s="62" t="e">
        <f t="shared" si="56"/>
        <v>#DIV/0!</v>
      </c>
      <c r="AO131" s="62" t="e">
        <f t="shared" si="57"/>
        <v>#DIV/0!</v>
      </c>
      <c r="AP131" s="62" t="e">
        <f t="shared" si="58"/>
        <v>#DIV/0!</v>
      </c>
      <c r="AQ131" s="62">
        <f t="shared" si="59"/>
        <v>-1</v>
      </c>
      <c r="AR131" s="62" t="e">
        <f t="shared" si="60"/>
        <v>#DIV/0!</v>
      </c>
      <c r="AS131" s="62" t="e">
        <f t="shared" si="61"/>
        <v>#DIV/0!</v>
      </c>
      <c r="AT131" s="62" t="e">
        <f t="shared" si="62"/>
        <v>#DIV/0!</v>
      </c>
      <c r="AU131" s="62">
        <f t="shared" si="63"/>
        <v>-1</v>
      </c>
    </row>
    <row r="132" spans="1:47" x14ac:dyDescent="0.25">
      <c r="A132" s="56">
        <v>2023</v>
      </c>
      <c r="B132" s="57" t="s">
        <v>208</v>
      </c>
      <c r="C132" s="58" t="s">
        <v>209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76"/>
        <v>0</v>
      </c>
      <c r="AF132" s="14" t="s">
        <v>208</v>
      </c>
      <c r="AG132" s="9" t="s">
        <v>209</v>
      </c>
      <c r="AH132" s="10">
        <f t="shared" ref="AH132" si="82">+AH133</f>
        <v>0</v>
      </c>
      <c r="AI132" s="55" t="e">
        <f t="shared" si="44"/>
        <v>#DIV/0!</v>
      </c>
      <c r="AJ132" s="55" t="e">
        <f t="shared" si="52"/>
        <v>#DIV/0!</v>
      </c>
      <c r="AK132" s="55" t="e">
        <f t="shared" si="53"/>
        <v>#DIV/0!</v>
      </c>
      <c r="AL132" s="55">
        <f t="shared" si="54"/>
        <v>-1</v>
      </c>
      <c r="AM132" s="55" t="e">
        <f t="shared" si="55"/>
        <v>#DIV/0!</v>
      </c>
      <c r="AN132" s="55" t="e">
        <f t="shared" si="56"/>
        <v>#DIV/0!</v>
      </c>
      <c r="AO132" s="55" t="e">
        <f t="shared" si="57"/>
        <v>#DIV/0!</v>
      </c>
      <c r="AP132" s="55" t="e">
        <f t="shared" si="58"/>
        <v>#DIV/0!</v>
      </c>
      <c r="AQ132" s="55" t="e">
        <f t="shared" si="59"/>
        <v>#DIV/0!</v>
      </c>
      <c r="AR132" s="55" t="e">
        <f t="shared" si="60"/>
        <v>#DIV/0!</v>
      </c>
      <c r="AS132" s="55" t="e">
        <f t="shared" si="61"/>
        <v>#DIV/0!</v>
      </c>
      <c r="AT132" s="55" t="e">
        <f t="shared" si="62"/>
        <v>#DIV/0!</v>
      </c>
      <c r="AU132" s="55">
        <f t="shared" si="63"/>
        <v>-1</v>
      </c>
    </row>
    <row r="133" spans="1:47" x14ac:dyDescent="0.25">
      <c r="A133" s="59">
        <v>2023</v>
      </c>
      <c r="B133" s="60" t="s">
        <v>210</v>
      </c>
      <c r="C133" s="61" t="s">
        <v>826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76"/>
        <v>0</v>
      </c>
      <c r="AF133" s="13" t="s">
        <v>210</v>
      </c>
      <c r="AG133" s="25" t="s">
        <v>211</v>
      </c>
      <c r="AH133" s="26">
        <v>0</v>
      </c>
      <c r="AI133" s="62" t="e">
        <f t="shared" si="44"/>
        <v>#DIV/0!</v>
      </c>
      <c r="AJ133" s="62" t="e">
        <f t="shared" si="52"/>
        <v>#DIV/0!</v>
      </c>
      <c r="AK133" s="62" t="e">
        <f t="shared" si="53"/>
        <v>#DIV/0!</v>
      </c>
      <c r="AL133" s="62">
        <f t="shared" si="54"/>
        <v>-1</v>
      </c>
      <c r="AM133" s="62" t="e">
        <f t="shared" si="55"/>
        <v>#DIV/0!</v>
      </c>
      <c r="AN133" s="62" t="e">
        <f t="shared" si="56"/>
        <v>#DIV/0!</v>
      </c>
      <c r="AO133" s="62" t="e">
        <f t="shared" si="57"/>
        <v>#DIV/0!</v>
      </c>
      <c r="AP133" s="62" t="e">
        <f t="shared" si="58"/>
        <v>#DIV/0!</v>
      </c>
      <c r="AQ133" s="62" t="e">
        <f t="shared" si="59"/>
        <v>#DIV/0!</v>
      </c>
      <c r="AR133" s="62" t="e">
        <f t="shared" si="60"/>
        <v>#DIV/0!</v>
      </c>
      <c r="AS133" s="62" t="e">
        <f t="shared" si="61"/>
        <v>#DIV/0!</v>
      </c>
      <c r="AT133" s="62" t="e">
        <f t="shared" si="62"/>
        <v>#DIV/0!</v>
      </c>
      <c r="AU133" s="62">
        <f t="shared" si="63"/>
        <v>-1</v>
      </c>
    </row>
    <row r="134" spans="1:47" x14ac:dyDescent="0.25">
      <c r="A134" s="56">
        <v>2023</v>
      </c>
      <c r="B134" s="57" t="s">
        <v>212</v>
      </c>
      <c r="C134" s="58" t="s">
        <v>213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76"/>
        <v>0</v>
      </c>
      <c r="AF134" s="14" t="s">
        <v>212</v>
      </c>
      <c r="AG134" s="9" t="s">
        <v>213</v>
      </c>
      <c r="AH134" s="10">
        <f t="shared" ref="AH134" si="83">+AH135</f>
        <v>0</v>
      </c>
      <c r="AI134" s="55">
        <f t="shared" si="44"/>
        <v>-1</v>
      </c>
      <c r="AJ134" s="55">
        <f t="shared" si="52"/>
        <v>-1</v>
      </c>
      <c r="AK134" s="55">
        <f t="shared" si="53"/>
        <v>-1</v>
      </c>
      <c r="AL134" s="55" t="e">
        <f t="shared" si="54"/>
        <v>#DIV/0!</v>
      </c>
      <c r="AM134" s="55" t="e">
        <f t="shared" si="55"/>
        <v>#DIV/0!</v>
      </c>
      <c r="AN134" s="55" t="e">
        <f t="shared" si="56"/>
        <v>#DIV/0!</v>
      </c>
      <c r="AO134" s="55">
        <f t="shared" si="57"/>
        <v>-1</v>
      </c>
      <c r="AP134" s="55" t="e">
        <f t="shared" si="58"/>
        <v>#DIV/0!</v>
      </c>
      <c r="AQ134" s="55" t="e">
        <f t="shared" si="59"/>
        <v>#DIV/0!</v>
      </c>
      <c r="AR134" s="55">
        <f t="shared" si="60"/>
        <v>-1</v>
      </c>
      <c r="AS134" s="55" t="e">
        <f t="shared" si="61"/>
        <v>#DIV/0!</v>
      </c>
      <c r="AT134" s="55">
        <f t="shared" si="62"/>
        <v>-1</v>
      </c>
      <c r="AU134" s="55">
        <f t="shared" si="63"/>
        <v>-1</v>
      </c>
    </row>
    <row r="135" spans="1:47" x14ac:dyDescent="0.25">
      <c r="A135" s="56">
        <v>2023</v>
      </c>
      <c r="B135" s="57" t="s">
        <v>214</v>
      </c>
      <c r="C135" s="58" t="s">
        <v>215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84">SUM(R135:AC135)</f>
        <v>0</v>
      </c>
      <c r="AF135" s="14" t="s">
        <v>214</v>
      </c>
      <c r="AG135" s="9" t="s">
        <v>215</v>
      </c>
      <c r="AH135" s="10">
        <f t="shared" ref="AH135" si="85">+AH136+AH137</f>
        <v>0</v>
      </c>
      <c r="AI135" s="55">
        <f t="shared" si="44"/>
        <v>-1</v>
      </c>
      <c r="AJ135" s="55">
        <f t="shared" si="52"/>
        <v>-1</v>
      </c>
      <c r="AK135" s="55">
        <f t="shared" si="53"/>
        <v>-1</v>
      </c>
      <c r="AL135" s="55" t="e">
        <f t="shared" si="54"/>
        <v>#DIV/0!</v>
      </c>
      <c r="AM135" s="55" t="e">
        <f t="shared" si="55"/>
        <v>#DIV/0!</v>
      </c>
      <c r="AN135" s="55" t="e">
        <f t="shared" si="56"/>
        <v>#DIV/0!</v>
      </c>
      <c r="AO135" s="55">
        <f t="shared" si="57"/>
        <v>-1</v>
      </c>
      <c r="AP135" s="55" t="e">
        <f t="shared" si="58"/>
        <v>#DIV/0!</v>
      </c>
      <c r="AQ135" s="55" t="e">
        <f t="shared" si="59"/>
        <v>#DIV/0!</v>
      </c>
      <c r="AR135" s="55">
        <f t="shared" si="60"/>
        <v>-1</v>
      </c>
      <c r="AS135" s="55" t="e">
        <f t="shared" si="61"/>
        <v>#DIV/0!</v>
      </c>
      <c r="AT135" s="55">
        <f t="shared" si="62"/>
        <v>-1</v>
      </c>
      <c r="AU135" s="55">
        <f t="shared" si="63"/>
        <v>-1</v>
      </c>
    </row>
    <row r="136" spans="1:47" x14ac:dyDescent="0.25">
      <c r="A136" s="59">
        <v>2023</v>
      </c>
      <c r="B136" s="60" t="s">
        <v>216</v>
      </c>
      <c r="C136" s="61" t="s">
        <v>217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84"/>
        <v>0</v>
      </c>
      <c r="AF136" s="13" t="s">
        <v>216</v>
      </c>
      <c r="AG136" s="25" t="s">
        <v>217</v>
      </c>
      <c r="AH136" s="26">
        <v>0</v>
      </c>
      <c r="AI136" s="62">
        <f t="shared" si="44"/>
        <v>-1</v>
      </c>
      <c r="AJ136" s="62">
        <f t="shared" si="52"/>
        <v>-1</v>
      </c>
      <c r="AK136" s="62">
        <f t="shared" si="53"/>
        <v>-1</v>
      </c>
      <c r="AL136" s="62" t="e">
        <f t="shared" si="54"/>
        <v>#DIV/0!</v>
      </c>
      <c r="AM136" s="62" t="e">
        <f t="shared" si="55"/>
        <v>#DIV/0!</v>
      </c>
      <c r="AN136" s="62" t="e">
        <f t="shared" si="56"/>
        <v>#DIV/0!</v>
      </c>
      <c r="AO136" s="62">
        <f t="shared" si="57"/>
        <v>-1</v>
      </c>
      <c r="AP136" s="62" t="e">
        <f t="shared" si="58"/>
        <v>#DIV/0!</v>
      </c>
      <c r="AQ136" s="62" t="e">
        <f t="shared" si="59"/>
        <v>#DIV/0!</v>
      </c>
      <c r="AR136" s="62">
        <f t="shared" si="60"/>
        <v>-1</v>
      </c>
      <c r="AS136" s="62" t="e">
        <f t="shared" si="61"/>
        <v>#DIV/0!</v>
      </c>
      <c r="AT136" s="62" t="e">
        <f t="shared" si="62"/>
        <v>#DIV/0!</v>
      </c>
      <c r="AU136" s="62">
        <f t="shared" si="63"/>
        <v>-1</v>
      </c>
    </row>
    <row r="137" spans="1:47" x14ac:dyDescent="0.25">
      <c r="A137" s="56">
        <v>2023</v>
      </c>
      <c r="B137" s="57" t="s">
        <v>218</v>
      </c>
      <c r="C137" s="58" t="s">
        <v>219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84"/>
        <v>0</v>
      </c>
      <c r="AF137" s="14" t="s">
        <v>218</v>
      </c>
      <c r="AG137" s="9" t="s">
        <v>219</v>
      </c>
      <c r="AH137" s="10">
        <v>0</v>
      </c>
      <c r="AI137" s="55">
        <f t="shared" ref="AI137:AI200" si="86">+(R137-D137)/D137</f>
        <v>-1</v>
      </c>
      <c r="AJ137" s="55">
        <f t="shared" si="52"/>
        <v>-1</v>
      </c>
      <c r="AK137" s="55" t="e">
        <f t="shared" si="53"/>
        <v>#DIV/0!</v>
      </c>
      <c r="AL137" s="55" t="e">
        <f t="shared" si="54"/>
        <v>#DIV/0!</v>
      </c>
      <c r="AM137" s="55" t="e">
        <f t="shared" si="55"/>
        <v>#DIV/0!</v>
      </c>
      <c r="AN137" s="55" t="e">
        <f t="shared" si="56"/>
        <v>#DIV/0!</v>
      </c>
      <c r="AO137" s="55" t="e">
        <f t="shared" si="57"/>
        <v>#DIV/0!</v>
      </c>
      <c r="AP137" s="55" t="e">
        <f t="shared" si="58"/>
        <v>#DIV/0!</v>
      </c>
      <c r="AQ137" s="55" t="e">
        <f t="shared" si="59"/>
        <v>#DIV/0!</v>
      </c>
      <c r="AR137" s="55" t="e">
        <f t="shared" si="60"/>
        <v>#DIV/0!</v>
      </c>
      <c r="AS137" s="55" t="e">
        <f t="shared" si="61"/>
        <v>#DIV/0!</v>
      </c>
      <c r="AT137" s="55">
        <f t="shared" si="62"/>
        <v>-1</v>
      </c>
      <c r="AU137" s="55">
        <f t="shared" si="63"/>
        <v>-1</v>
      </c>
    </row>
    <row r="138" spans="1:47" x14ac:dyDescent="0.25">
      <c r="A138" s="56">
        <v>2023</v>
      </c>
      <c r="B138" s="57" t="s">
        <v>220</v>
      </c>
      <c r="C138" s="58" t="s">
        <v>221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84"/>
        <v>0</v>
      </c>
      <c r="AF138" s="14" t="s">
        <v>220</v>
      </c>
      <c r="AG138" s="9" t="s">
        <v>221</v>
      </c>
      <c r="AH138" s="10">
        <f t="shared" ref="AH138" si="87">+AH139</f>
        <v>0</v>
      </c>
      <c r="AI138" s="55">
        <f t="shared" si="86"/>
        <v>-1</v>
      </c>
      <c r="AJ138" s="55">
        <f t="shared" si="52"/>
        <v>-1</v>
      </c>
      <c r="AK138" s="55" t="e">
        <f t="shared" si="53"/>
        <v>#DIV/0!</v>
      </c>
      <c r="AL138" s="55" t="e">
        <f t="shared" si="54"/>
        <v>#DIV/0!</v>
      </c>
      <c r="AM138" s="55" t="e">
        <f t="shared" si="55"/>
        <v>#DIV/0!</v>
      </c>
      <c r="AN138" s="55" t="e">
        <f t="shared" si="56"/>
        <v>#DIV/0!</v>
      </c>
      <c r="AO138" s="55" t="e">
        <f t="shared" si="57"/>
        <v>#DIV/0!</v>
      </c>
      <c r="AP138" s="55" t="e">
        <f t="shared" si="58"/>
        <v>#DIV/0!</v>
      </c>
      <c r="AQ138" s="55" t="e">
        <f t="shared" si="59"/>
        <v>#DIV/0!</v>
      </c>
      <c r="AR138" s="55" t="e">
        <f t="shared" si="60"/>
        <v>#DIV/0!</v>
      </c>
      <c r="AS138" s="55" t="e">
        <f t="shared" si="61"/>
        <v>#DIV/0!</v>
      </c>
      <c r="AT138" s="55">
        <f t="shared" si="62"/>
        <v>-1</v>
      </c>
      <c r="AU138" s="55">
        <f t="shared" si="63"/>
        <v>-1</v>
      </c>
    </row>
    <row r="139" spans="1:47" x14ac:dyDescent="0.25">
      <c r="A139" s="59">
        <v>2023</v>
      </c>
      <c r="B139" s="60" t="s">
        <v>222</v>
      </c>
      <c r="C139" s="61" t="s">
        <v>223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84"/>
        <v>0</v>
      </c>
      <c r="AF139" s="13" t="s">
        <v>222</v>
      </c>
      <c r="AG139" s="25" t="s">
        <v>223</v>
      </c>
      <c r="AH139" s="26">
        <v>0</v>
      </c>
      <c r="AI139" s="62">
        <f t="shared" si="86"/>
        <v>-1</v>
      </c>
      <c r="AJ139" s="62">
        <f t="shared" si="52"/>
        <v>-1</v>
      </c>
      <c r="AK139" s="62" t="e">
        <f t="shared" si="53"/>
        <v>#DIV/0!</v>
      </c>
      <c r="AL139" s="62" t="e">
        <f t="shared" si="54"/>
        <v>#DIV/0!</v>
      </c>
      <c r="AM139" s="62" t="e">
        <f t="shared" si="55"/>
        <v>#DIV/0!</v>
      </c>
      <c r="AN139" s="62" t="e">
        <f t="shared" si="56"/>
        <v>#DIV/0!</v>
      </c>
      <c r="AO139" s="62" t="e">
        <f t="shared" si="57"/>
        <v>#DIV/0!</v>
      </c>
      <c r="AP139" s="62" t="e">
        <f t="shared" si="58"/>
        <v>#DIV/0!</v>
      </c>
      <c r="AQ139" s="62" t="e">
        <f t="shared" si="59"/>
        <v>#DIV/0!</v>
      </c>
      <c r="AR139" s="62" t="e">
        <f t="shared" si="60"/>
        <v>#DIV/0!</v>
      </c>
      <c r="AS139" s="62" t="e">
        <f t="shared" si="61"/>
        <v>#DIV/0!</v>
      </c>
      <c r="AT139" s="62">
        <f t="shared" si="62"/>
        <v>-1</v>
      </c>
      <c r="AU139" s="62">
        <f t="shared" si="63"/>
        <v>-1</v>
      </c>
    </row>
    <row r="140" spans="1:47" x14ac:dyDescent="0.25">
      <c r="A140" s="59">
        <v>2023</v>
      </c>
      <c r="B140" s="60" t="s">
        <v>224</v>
      </c>
      <c r="C140" s="61" t="s">
        <v>225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84"/>
        <v>0</v>
      </c>
      <c r="AF140" s="13" t="s">
        <v>224</v>
      </c>
      <c r="AG140" s="25" t="s">
        <v>225</v>
      </c>
      <c r="AH140" s="26">
        <v>0</v>
      </c>
      <c r="AI140" s="62" t="e">
        <f t="shared" si="86"/>
        <v>#DIV/0!</v>
      </c>
      <c r="AJ140" s="62">
        <f t="shared" si="52"/>
        <v>-1</v>
      </c>
      <c r="AK140" s="62" t="e">
        <f t="shared" si="53"/>
        <v>#DIV/0!</v>
      </c>
      <c r="AL140" s="62" t="e">
        <f t="shared" si="54"/>
        <v>#DIV/0!</v>
      </c>
      <c r="AM140" s="62" t="e">
        <f t="shared" si="55"/>
        <v>#DIV/0!</v>
      </c>
      <c r="AN140" s="62" t="e">
        <f t="shared" si="56"/>
        <v>#DIV/0!</v>
      </c>
      <c r="AO140" s="62" t="e">
        <f t="shared" si="57"/>
        <v>#DIV/0!</v>
      </c>
      <c r="AP140" s="62" t="e">
        <f t="shared" si="58"/>
        <v>#DIV/0!</v>
      </c>
      <c r="AQ140" s="62" t="e">
        <f t="shared" si="59"/>
        <v>#DIV/0!</v>
      </c>
      <c r="AR140" s="62" t="e">
        <f t="shared" si="60"/>
        <v>#DIV/0!</v>
      </c>
      <c r="AS140" s="62" t="e">
        <f t="shared" si="61"/>
        <v>#DIV/0!</v>
      </c>
      <c r="AT140" s="62">
        <f t="shared" si="62"/>
        <v>-1</v>
      </c>
      <c r="AU140" s="62">
        <f t="shared" si="63"/>
        <v>-1</v>
      </c>
    </row>
    <row r="141" spans="1:47" x14ac:dyDescent="0.25">
      <c r="A141" s="56">
        <v>2023</v>
      </c>
      <c r="B141" s="57" t="s">
        <v>226</v>
      </c>
      <c r="C141" s="58" t="s">
        <v>227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84"/>
        <v>199358692</v>
      </c>
      <c r="AF141" s="11" t="s">
        <v>226</v>
      </c>
      <c r="AG141" s="5" t="s">
        <v>227</v>
      </c>
      <c r="AH141" s="6">
        <f t="shared" ref="AH141" si="88">+AH142+AH217</f>
        <v>199358692</v>
      </c>
      <c r="AI141" s="55">
        <f t="shared" si="86"/>
        <v>-0.94770543071695645</v>
      </c>
      <c r="AJ141" s="55">
        <f t="shared" si="52"/>
        <v>-1</v>
      </c>
      <c r="AK141" s="55">
        <f t="shared" si="53"/>
        <v>-1</v>
      </c>
      <c r="AL141" s="55">
        <f t="shared" si="54"/>
        <v>-1</v>
      </c>
      <c r="AM141" s="55">
        <f t="shared" si="55"/>
        <v>-1</v>
      </c>
      <c r="AN141" s="55">
        <f t="shared" si="56"/>
        <v>-1</v>
      </c>
      <c r="AO141" s="55">
        <f t="shared" si="57"/>
        <v>-1</v>
      </c>
      <c r="AP141" s="55">
        <f t="shared" si="58"/>
        <v>-1</v>
      </c>
      <c r="AQ141" s="55">
        <f t="shared" si="59"/>
        <v>-1</v>
      </c>
      <c r="AR141" s="55">
        <f t="shared" si="60"/>
        <v>-1</v>
      </c>
      <c r="AS141" s="55">
        <f t="shared" si="61"/>
        <v>-1</v>
      </c>
      <c r="AT141" s="55">
        <f t="shared" si="62"/>
        <v>-1</v>
      </c>
      <c r="AU141" s="55">
        <f t="shared" si="63"/>
        <v>-0.98551215527063685</v>
      </c>
    </row>
    <row r="142" spans="1:47" x14ac:dyDescent="0.25">
      <c r="A142" s="56">
        <v>2023</v>
      </c>
      <c r="B142" s="57" t="s">
        <v>228</v>
      </c>
      <c r="C142" s="58" t="s">
        <v>229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84"/>
        <v>5151226</v>
      </c>
      <c r="AF142" s="11" t="s">
        <v>228</v>
      </c>
      <c r="AG142" s="5" t="s">
        <v>229</v>
      </c>
      <c r="AH142" s="6">
        <f t="shared" ref="AH142" si="89">+AH143+AH157+AH160+AH171+AH206</f>
        <v>5151226</v>
      </c>
      <c r="AI142" s="55">
        <f t="shared" si="86"/>
        <v>-0.97481274150075026</v>
      </c>
      <c r="AJ142" s="55">
        <f t="shared" si="52"/>
        <v>-1</v>
      </c>
      <c r="AK142" s="55">
        <f t="shared" si="53"/>
        <v>-1</v>
      </c>
      <c r="AL142" s="55">
        <f t="shared" si="54"/>
        <v>-1</v>
      </c>
      <c r="AM142" s="55">
        <f t="shared" si="55"/>
        <v>-1</v>
      </c>
      <c r="AN142" s="55">
        <f t="shared" si="56"/>
        <v>-1</v>
      </c>
      <c r="AO142" s="55">
        <f t="shared" si="57"/>
        <v>-1</v>
      </c>
      <c r="AP142" s="55">
        <f t="shared" si="58"/>
        <v>-1</v>
      </c>
      <c r="AQ142" s="55">
        <f t="shared" si="59"/>
        <v>-1</v>
      </c>
      <c r="AR142" s="55">
        <f t="shared" si="60"/>
        <v>-1</v>
      </c>
      <c r="AS142" s="55">
        <f t="shared" si="61"/>
        <v>-1</v>
      </c>
      <c r="AT142" s="55">
        <f t="shared" si="62"/>
        <v>-1</v>
      </c>
      <c r="AU142" s="55">
        <f t="shared" si="63"/>
        <v>-0.99754202982385964</v>
      </c>
    </row>
    <row r="143" spans="1:47" x14ac:dyDescent="0.25">
      <c r="A143" s="56">
        <v>2023</v>
      </c>
      <c r="B143" s="57" t="s">
        <v>230</v>
      </c>
      <c r="C143" s="58" t="s">
        <v>231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84"/>
        <v>0</v>
      </c>
      <c r="AF143" s="14" t="s">
        <v>230</v>
      </c>
      <c r="AG143" s="9" t="s">
        <v>231</v>
      </c>
      <c r="AH143" s="10">
        <f t="shared" ref="AH143" si="90">+AH144+AH148</f>
        <v>0</v>
      </c>
      <c r="AI143" s="55">
        <f t="shared" si="86"/>
        <v>-1</v>
      </c>
      <c r="AJ143" s="55">
        <f t="shared" si="52"/>
        <v>-1</v>
      </c>
      <c r="AK143" s="55">
        <f t="shared" si="53"/>
        <v>-1</v>
      </c>
      <c r="AL143" s="55">
        <f t="shared" si="54"/>
        <v>-1</v>
      </c>
      <c r="AM143" s="55">
        <f t="shared" si="55"/>
        <v>-1</v>
      </c>
      <c r="AN143" s="55">
        <f t="shared" si="56"/>
        <v>-1</v>
      </c>
      <c r="AO143" s="55">
        <f t="shared" si="57"/>
        <v>-1</v>
      </c>
      <c r="AP143" s="55">
        <f t="shared" si="58"/>
        <v>-1</v>
      </c>
      <c r="AQ143" s="55">
        <f t="shared" si="59"/>
        <v>-1</v>
      </c>
      <c r="AR143" s="55">
        <f t="shared" si="60"/>
        <v>-1</v>
      </c>
      <c r="AS143" s="55">
        <f t="shared" si="61"/>
        <v>-1</v>
      </c>
      <c r="AT143" s="55">
        <f t="shared" si="62"/>
        <v>-1</v>
      </c>
      <c r="AU143" s="55">
        <f t="shared" si="63"/>
        <v>-1</v>
      </c>
    </row>
    <row r="144" spans="1:47" x14ac:dyDescent="0.25">
      <c r="A144" s="56">
        <v>2023</v>
      </c>
      <c r="B144" s="57" t="s">
        <v>232</v>
      </c>
      <c r="C144" s="58" t="s">
        <v>233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84"/>
        <v>0</v>
      </c>
      <c r="AF144" s="14" t="s">
        <v>232</v>
      </c>
      <c r="AG144" s="9" t="s">
        <v>233</v>
      </c>
      <c r="AH144" s="10">
        <f t="shared" ref="AH144" si="91">+AH145+AH146+AH147</f>
        <v>0</v>
      </c>
      <c r="AI144" s="55">
        <f t="shared" si="86"/>
        <v>-1</v>
      </c>
      <c r="AJ144" s="55" t="e">
        <f t="shared" si="52"/>
        <v>#DIV/0!</v>
      </c>
      <c r="AK144" s="55">
        <f t="shared" si="53"/>
        <v>-1</v>
      </c>
      <c r="AL144" s="55" t="e">
        <f t="shared" si="54"/>
        <v>#DIV/0!</v>
      </c>
      <c r="AM144" s="55" t="e">
        <f t="shared" si="55"/>
        <v>#DIV/0!</v>
      </c>
      <c r="AN144" s="55" t="e">
        <f t="shared" si="56"/>
        <v>#DIV/0!</v>
      </c>
      <c r="AO144" s="55">
        <f t="shared" si="57"/>
        <v>-1</v>
      </c>
      <c r="AP144" s="55" t="e">
        <f t="shared" si="58"/>
        <v>#DIV/0!</v>
      </c>
      <c r="AQ144" s="55" t="e">
        <f t="shared" si="59"/>
        <v>#DIV/0!</v>
      </c>
      <c r="AR144" s="55" t="e">
        <f t="shared" si="60"/>
        <v>#DIV/0!</v>
      </c>
      <c r="AS144" s="55" t="e">
        <f t="shared" si="61"/>
        <v>#DIV/0!</v>
      </c>
      <c r="AT144" s="55" t="e">
        <f t="shared" si="62"/>
        <v>#DIV/0!</v>
      </c>
      <c r="AU144" s="55">
        <f t="shared" si="63"/>
        <v>-1</v>
      </c>
    </row>
    <row r="145" spans="1:47" x14ac:dyDescent="0.25">
      <c r="A145" s="59">
        <v>2023</v>
      </c>
      <c r="B145" s="60" t="s">
        <v>234</v>
      </c>
      <c r="C145" s="61" t="s">
        <v>235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84"/>
        <v>0</v>
      </c>
      <c r="AF145" s="13" t="s">
        <v>234</v>
      </c>
      <c r="AG145" s="25" t="s">
        <v>235</v>
      </c>
      <c r="AH145" s="26">
        <v>0</v>
      </c>
      <c r="AI145" s="62" t="e">
        <f t="shared" si="86"/>
        <v>#DIV/0!</v>
      </c>
      <c r="AJ145" s="62" t="e">
        <f t="shared" si="52"/>
        <v>#DIV/0!</v>
      </c>
      <c r="AK145" s="62">
        <f t="shared" si="53"/>
        <v>-1</v>
      </c>
      <c r="AL145" s="62" t="e">
        <f t="shared" si="54"/>
        <v>#DIV/0!</v>
      </c>
      <c r="AM145" s="62" t="e">
        <f t="shared" si="55"/>
        <v>#DIV/0!</v>
      </c>
      <c r="AN145" s="62" t="e">
        <f t="shared" si="56"/>
        <v>#DIV/0!</v>
      </c>
      <c r="AO145" s="62" t="e">
        <f t="shared" si="57"/>
        <v>#DIV/0!</v>
      </c>
      <c r="AP145" s="62" t="e">
        <f t="shared" si="58"/>
        <v>#DIV/0!</v>
      </c>
      <c r="AQ145" s="62" t="e">
        <f t="shared" si="59"/>
        <v>#DIV/0!</v>
      </c>
      <c r="AR145" s="62" t="e">
        <f t="shared" si="60"/>
        <v>#DIV/0!</v>
      </c>
      <c r="AS145" s="62" t="e">
        <f t="shared" si="61"/>
        <v>#DIV/0!</v>
      </c>
      <c r="AT145" s="62" t="e">
        <f t="shared" si="62"/>
        <v>#DIV/0!</v>
      </c>
      <c r="AU145" s="62">
        <f t="shared" si="63"/>
        <v>-1</v>
      </c>
    </row>
    <row r="146" spans="1:47" x14ac:dyDescent="0.25">
      <c r="A146" s="59">
        <v>2023</v>
      </c>
      <c r="B146" s="60" t="s">
        <v>236</v>
      </c>
      <c r="C146" s="61" t="s">
        <v>237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84"/>
        <v>0</v>
      </c>
      <c r="AF146" s="13" t="s">
        <v>236</v>
      </c>
      <c r="AG146" s="25" t="s">
        <v>237</v>
      </c>
      <c r="AH146" s="26">
        <v>0</v>
      </c>
      <c r="AI146" s="62">
        <f t="shared" si="86"/>
        <v>-1</v>
      </c>
      <c r="AJ146" s="62" t="e">
        <f t="shared" si="52"/>
        <v>#DIV/0!</v>
      </c>
      <c r="AK146" s="62" t="e">
        <f t="shared" si="53"/>
        <v>#DIV/0!</v>
      </c>
      <c r="AL146" s="62" t="e">
        <f t="shared" si="54"/>
        <v>#DIV/0!</v>
      </c>
      <c r="AM146" s="62" t="e">
        <f t="shared" si="55"/>
        <v>#DIV/0!</v>
      </c>
      <c r="AN146" s="62" t="e">
        <f t="shared" si="56"/>
        <v>#DIV/0!</v>
      </c>
      <c r="AO146" s="62">
        <f t="shared" si="57"/>
        <v>-1</v>
      </c>
      <c r="AP146" s="62" t="e">
        <f t="shared" si="58"/>
        <v>#DIV/0!</v>
      </c>
      <c r="AQ146" s="62" t="e">
        <f t="shared" si="59"/>
        <v>#DIV/0!</v>
      </c>
      <c r="AR146" s="62" t="e">
        <f t="shared" si="60"/>
        <v>#DIV/0!</v>
      </c>
      <c r="AS146" s="62" t="e">
        <f t="shared" si="61"/>
        <v>#DIV/0!</v>
      </c>
      <c r="AT146" s="62" t="e">
        <f t="shared" si="62"/>
        <v>#DIV/0!</v>
      </c>
      <c r="AU146" s="62">
        <f t="shared" si="63"/>
        <v>-1</v>
      </c>
    </row>
    <row r="147" spans="1:47" x14ac:dyDescent="0.25">
      <c r="A147" s="59">
        <v>2023</v>
      </c>
      <c r="B147" s="60" t="s">
        <v>238</v>
      </c>
      <c r="C147" s="61" t="s">
        <v>827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84"/>
        <v>0</v>
      </c>
      <c r="AF147" s="13" t="s">
        <v>238</v>
      </c>
      <c r="AG147" s="25" t="s">
        <v>239</v>
      </c>
      <c r="AH147" s="26">
        <v>0</v>
      </c>
      <c r="AI147" s="62">
        <f t="shared" si="86"/>
        <v>-1</v>
      </c>
      <c r="AJ147" s="62" t="e">
        <f t="shared" si="52"/>
        <v>#DIV/0!</v>
      </c>
      <c r="AK147" s="62" t="e">
        <f t="shared" si="53"/>
        <v>#DIV/0!</v>
      </c>
      <c r="AL147" s="62" t="e">
        <f t="shared" si="54"/>
        <v>#DIV/0!</v>
      </c>
      <c r="AM147" s="62" t="e">
        <f t="shared" si="55"/>
        <v>#DIV/0!</v>
      </c>
      <c r="AN147" s="62" t="e">
        <f t="shared" si="56"/>
        <v>#DIV/0!</v>
      </c>
      <c r="AO147" s="62" t="e">
        <f t="shared" si="57"/>
        <v>#DIV/0!</v>
      </c>
      <c r="AP147" s="62" t="e">
        <f t="shared" si="58"/>
        <v>#DIV/0!</v>
      </c>
      <c r="AQ147" s="62" t="e">
        <f t="shared" si="59"/>
        <v>#DIV/0!</v>
      </c>
      <c r="AR147" s="62" t="e">
        <f t="shared" si="60"/>
        <v>#DIV/0!</v>
      </c>
      <c r="AS147" s="62" t="e">
        <f t="shared" si="61"/>
        <v>#DIV/0!</v>
      </c>
      <c r="AT147" s="62" t="e">
        <f t="shared" si="62"/>
        <v>#DIV/0!</v>
      </c>
      <c r="AU147" s="62">
        <f t="shared" si="63"/>
        <v>-1</v>
      </c>
    </row>
    <row r="148" spans="1:47" x14ac:dyDescent="0.25">
      <c r="A148" s="56">
        <v>2023</v>
      </c>
      <c r="B148" s="57" t="s">
        <v>240</v>
      </c>
      <c r="C148" s="58" t="s">
        <v>241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84"/>
        <v>0</v>
      </c>
      <c r="AF148" s="14" t="s">
        <v>240</v>
      </c>
      <c r="AG148" s="9" t="s">
        <v>241</v>
      </c>
      <c r="AH148" s="10">
        <f t="shared" ref="AH148" si="92">+AH149+AH155+AH156</f>
        <v>0</v>
      </c>
      <c r="AI148" s="55">
        <f t="shared" si="86"/>
        <v>-1</v>
      </c>
      <c r="AJ148" s="55">
        <f t="shared" si="52"/>
        <v>-1</v>
      </c>
      <c r="AK148" s="55">
        <f t="shared" si="53"/>
        <v>-1</v>
      </c>
      <c r="AL148" s="55">
        <f t="shared" si="54"/>
        <v>-1</v>
      </c>
      <c r="AM148" s="55">
        <f t="shared" si="55"/>
        <v>-1</v>
      </c>
      <c r="AN148" s="55">
        <f t="shared" si="56"/>
        <v>-1</v>
      </c>
      <c r="AO148" s="55">
        <f t="shared" si="57"/>
        <v>-1</v>
      </c>
      <c r="AP148" s="55">
        <f t="shared" si="58"/>
        <v>-1</v>
      </c>
      <c r="AQ148" s="55">
        <f t="shared" si="59"/>
        <v>-1</v>
      </c>
      <c r="AR148" s="55">
        <f t="shared" si="60"/>
        <v>-1</v>
      </c>
      <c r="AS148" s="55">
        <f t="shared" si="61"/>
        <v>-1</v>
      </c>
      <c r="AT148" s="55">
        <f t="shared" si="62"/>
        <v>-1</v>
      </c>
      <c r="AU148" s="55">
        <f t="shared" si="63"/>
        <v>-1</v>
      </c>
    </row>
    <row r="149" spans="1:47" x14ac:dyDescent="0.25">
      <c r="A149" s="56">
        <v>2023</v>
      </c>
      <c r="B149" s="57" t="s">
        <v>242</v>
      </c>
      <c r="C149" s="58" t="s">
        <v>243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84"/>
        <v>0</v>
      </c>
      <c r="AF149" s="14" t="s">
        <v>242</v>
      </c>
      <c r="AG149" s="9" t="s">
        <v>243</v>
      </c>
      <c r="AH149" s="10">
        <f t="shared" ref="AH149" si="93">+AH150+AH151+AH152+AH153+AH154</f>
        <v>0</v>
      </c>
      <c r="AI149" s="55">
        <f t="shared" si="86"/>
        <v>-1</v>
      </c>
      <c r="AJ149" s="55">
        <f t="shared" si="52"/>
        <v>-1</v>
      </c>
      <c r="AK149" s="55">
        <f t="shared" si="53"/>
        <v>-1</v>
      </c>
      <c r="AL149" s="55">
        <f t="shared" si="54"/>
        <v>-1</v>
      </c>
      <c r="AM149" s="55">
        <f t="shared" si="55"/>
        <v>-1</v>
      </c>
      <c r="AN149" s="55">
        <f t="shared" si="56"/>
        <v>-1</v>
      </c>
      <c r="AO149" s="55">
        <f t="shared" si="57"/>
        <v>-1</v>
      </c>
      <c r="AP149" s="55">
        <f t="shared" si="58"/>
        <v>-1</v>
      </c>
      <c r="AQ149" s="55">
        <f t="shared" si="59"/>
        <v>-1</v>
      </c>
      <c r="AR149" s="55">
        <f t="shared" si="60"/>
        <v>-1</v>
      </c>
      <c r="AS149" s="55">
        <f t="shared" si="61"/>
        <v>-1</v>
      </c>
      <c r="AT149" s="55">
        <f t="shared" si="62"/>
        <v>-1</v>
      </c>
      <c r="AU149" s="55">
        <f t="shared" si="63"/>
        <v>-1</v>
      </c>
    </row>
    <row r="150" spans="1:47" x14ac:dyDescent="0.25">
      <c r="A150" s="59">
        <v>2023</v>
      </c>
      <c r="B150" s="60" t="s">
        <v>244</v>
      </c>
      <c r="C150" s="61" t="s">
        <v>245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84"/>
        <v>0</v>
      </c>
      <c r="AF150" s="13" t="s">
        <v>244</v>
      </c>
      <c r="AG150" s="25" t="s">
        <v>245</v>
      </c>
      <c r="AH150" s="26">
        <v>0</v>
      </c>
      <c r="AI150" s="62" t="e">
        <f t="shared" si="86"/>
        <v>#DIV/0!</v>
      </c>
      <c r="AJ150" s="62" t="e">
        <f t="shared" si="52"/>
        <v>#DIV/0!</v>
      </c>
      <c r="AK150" s="62">
        <f t="shared" si="53"/>
        <v>-1</v>
      </c>
      <c r="AL150" s="62" t="e">
        <f t="shared" si="54"/>
        <v>#DIV/0!</v>
      </c>
      <c r="AM150" s="62" t="e">
        <f t="shared" si="55"/>
        <v>#DIV/0!</v>
      </c>
      <c r="AN150" s="62" t="e">
        <f t="shared" si="56"/>
        <v>#DIV/0!</v>
      </c>
      <c r="AO150" s="62" t="e">
        <f t="shared" si="57"/>
        <v>#DIV/0!</v>
      </c>
      <c r="AP150" s="62" t="e">
        <f t="shared" si="58"/>
        <v>#DIV/0!</v>
      </c>
      <c r="AQ150" s="62" t="e">
        <f t="shared" si="59"/>
        <v>#DIV/0!</v>
      </c>
      <c r="AR150" s="62" t="e">
        <f t="shared" si="60"/>
        <v>#DIV/0!</v>
      </c>
      <c r="AS150" s="62" t="e">
        <f t="shared" si="61"/>
        <v>#DIV/0!</v>
      </c>
      <c r="AT150" s="62" t="e">
        <f t="shared" si="62"/>
        <v>#DIV/0!</v>
      </c>
      <c r="AU150" s="62">
        <f t="shared" si="63"/>
        <v>-1</v>
      </c>
    </row>
    <row r="151" spans="1:47" x14ac:dyDescent="0.25">
      <c r="A151" s="59">
        <v>2023</v>
      </c>
      <c r="B151" s="60" t="s">
        <v>246</v>
      </c>
      <c r="C151" s="61" t="s">
        <v>247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84"/>
        <v>0</v>
      </c>
      <c r="AF151" s="13" t="s">
        <v>246</v>
      </c>
      <c r="AG151" s="25" t="s">
        <v>247</v>
      </c>
      <c r="AH151" s="26">
        <v>0</v>
      </c>
      <c r="AI151" s="62" t="e">
        <f t="shared" si="86"/>
        <v>#DIV/0!</v>
      </c>
      <c r="AJ151" s="62">
        <f t="shared" si="52"/>
        <v>-1</v>
      </c>
      <c r="AK151" s="62" t="e">
        <f t="shared" si="53"/>
        <v>#DIV/0!</v>
      </c>
      <c r="AL151" s="62" t="e">
        <f t="shared" si="54"/>
        <v>#DIV/0!</v>
      </c>
      <c r="AM151" s="62" t="e">
        <f t="shared" si="55"/>
        <v>#DIV/0!</v>
      </c>
      <c r="AN151" s="62" t="e">
        <f t="shared" si="56"/>
        <v>#DIV/0!</v>
      </c>
      <c r="AO151" s="62" t="e">
        <f t="shared" si="57"/>
        <v>#DIV/0!</v>
      </c>
      <c r="AP151" s="62" t="e">
        <f t="shared" si="58"/>
        <v>#DIV/0!</v>
      </c>
      <c r="AQ151" s="62" t="e">
        <f t="shared" si="59"/>
        <v>#DIV/0!</v>
      </c>
      <c r="AR151" s="62" t="e">
        <f t="shared" si="60"/>
        <v>#DIV/0!</v>
      </c>
      <c r="AS151" s="62" t="e">
        <f t="shared" si="61"/>
        <v>#DIV/0!</v>
      </c>
      <c r="AT151" s="62" t="e">
        <f t="shared" si="62"/>
        <v>#DIV/0!</v>
      </c>
      <c r="AU151" s="62">
        <f t="shared" si="63"/>
        <v>-1</v>
      </c>
    </row>
    <row r="152" spans="1:47" x14ac:dyDescent="0.25">
      <c r="A152" s="59">
        <v>2023</v>
      </c>
      <c r="B152" s="60" t="s">
        <v>248</v>
      </c>
      <c r="C152" s="61" t="s">
        <v>249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84"/>
        <v>0</v>
      </c>
      <c r="AF152" s="13" t="s">
        <v>248</v>
      </c>
      <c r="AG152" s="25" t="s">
        <v>249</v>
      </c>
      <c r="AH152" s="26">
        <v>0</v>
      </c>
      <c r="AI152" s="62">
        <f t="shared" si="86"/>
        <v>-1</v>
      </c>
      <c r="AJ152" s="62">
        <f t="shared" ref="AJ152:AJ215" si="94">+(S152-E152)/E152</f>
        <v>-1</v>
      </c>
      <c r="AK152" s="62">
        <f t="shared" ref="AK152:AK215" si="95">+(T152-F152)/F152</f>
        <v>-1</v>
      </c>
      <c r="AL152" s="62">
        <f t="shared" ref="AL152:AL215" si="96">+(U152-G152)/G152</f>
        <v>-1</v>
      </c>
      <c r="AM152" s="62">
        <f t="shared" ref="AM152:AM215" si="97">+(V152-H152)/H152</f>
        <v>-1</v>
      </c>
      <c r="AN152" s="62">
        <f t="shared" ref="AN152:AN215" si="98">+(W152-I152)/I152</f>
        <v>-1</v>
      </c>
      <c r="AO152" s="62">
        <f t="shared" ref="AO152:AO215" si="99">+(X152-J152)/J152</f>
        <v>-1</v>
      </c>
      <c r="AP152" s="62">
        <f t="shared" ref="AP152:AP215" si="100">+(Y152-K152)/K152</f>
        <v>-1</v>
      </c>
      <c r="AQ152" s="62">
        <f t="shared" ref="AQ152:AQ215" si="101">+(Z152-L152)/L152</f>
        <v>-1</v>
      </c>
      <c r="AR152" s="62">
        <f t="shared" ref="AR152:AR215" si="102">+(AA152-M152)/M152</f>
        <v>-1</v>
      </c>
      <c r="AS152" s="62">
        <f t="shared" ref="AS152:AS215" si="103">+(AB152-N152)/N152</f>
        <v>-1</v>
      </c>
      <c r="AT152" s="62">
        <f t="shared" ref="AT152:AT215" si="104">+(AC152-O152)/O152</f>
        <v>-1</v>
      </c>
      <c r="AU152" s="62">
        <f t="shared" ref="AU152:AU215" si="105">+(AD152-P152)/P152</f>
        <v>-1</v>
      </c>
    </row>
    <row r="153" spans="1:47" x14ac:dyDescent="0.25">
      <c r="A153" s="59">
        <v>2023</v>
      </c>
      <c r="B153" s="60" t="s">
        <v>250</v>
      </c>
      <c r="C153" s="61" t="s">
        <v>251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84"/>
        <v>0</v>
      </c>
      <c r="AF153" s="13" t="s">
        <v>250</v>
      </c>
      <c r="AG153" s="25" t="s">
        <v>251</v>
      </c>
      <c r="AH153" s="26">
        <v>0</v>
      </c>
      <c r="AI153" s="62" t="e">
        <f t="shared" si="86"/>
        <v>#DIV/0!</v>
      </c>
      <c r="AJ153" s="62">
        <f t="shared" si="94"/>
        <v>-1</v>
      </c>
      <c r="AK153" s="62" t="e">
        <f t="shared" si="95"/>
        <v>#DIV/0!</v>
      </c>
      <c r="AL153" s="62" t="e">
        <f t="shared" si="96"/>
        <v>#DIV/0!</v>
      </c>
      <c r="AM153" s="62" t="e">
        <f t="shared" si="97"/>
        <v>#DIV/0!</v>
      </c>
      <c r="AN153" s="62" t="e">
        <f t="shared" si="98"/>
        <v>#DIV/0!</v>
      </c>
      <c r="AO153" s="62" t="e">
        <f t="shared" si="99"/>
        <v>#DIV/0!</v>
      </c>
      <c r="AP153" s="62">
        <f t="shared" si="100"/>
        <v>-1</v>
      </c>
      <c r="AQ153" s="62" t="e">
        <f t="shared" si="101"/>
        <v>#DIV/0!</v>
      </c>
      <c r="AR153" s="62" t="e">
        <f t="shared" si="102"/>
        <v>#DIV/0!</v>
      </c>
      <c r="AS153" s="62" t="e">
        <f t="shared" si="103"/>
        <v>#DIV/0!</v>
      </c>
      <c r="AT153" s="62" t="e">
        <f t="shared" si="104"/>
        <v>#DIV/0!</v>
      </c>
      <c r="AU153" s="62">
        <f t="shared" si="105"/>
        <v>-1</v>
      </c>
    </row>
    <row r="154" spans="1:47" x14ac:dyDescent="0.25">
      <c r="A154" s="59">
        <v>2023</v>
      </c>
      <c r="B154" s="60" t="s">
        <v>252</v>
      </c>
      <c r="C154" s="61" t="s">
        <v>253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84"/>
        <v>0</v>
      </c>
      <c r="AF154" s="13" t="s">
        <v>252</v>
      </c>
      <c r="AG154" s="25" t="s">
        <v>253</v>
      </c>
      <c r="AH154" s="26">
        <v>0</v>
      </c>
      <c r="AI154" s="62">
        <f t="shared" si="86"/>
        <v>-1</v>
      </c>
      <c r="AJ154" s="62">
        <f t="shared" si="94"/>
        <v>-1</v>
      </c>
      <c r="AK154" s="62" t="e">
        <f t="shared" si="95"/>
        <v>#DIV/0!</v>
      </c>
      <c r="AL154" s="62" t="e">
        <f t="shared" si="96"/>
        <v>#DIV/0!</v>
      </c>
      <c r="AM154" s="62" t="e">
        <f t="shared" si="97"/>
        <v>#DIV/0!</v>
      </c>
      <c r="AN154" s="62" t="e">
        <f t="shared" si="98"/>
        <v>#DIV/0!</v>
      </c>
      <c r="AO154" s="62">
        <f t="shared" si="99"/>
        <v>-1</v>
      </c>
      <c r="AP154" s="62" t="e">
        <f t="shared" si="100"/>
        <v>#DIV/0!</v>
      </c>
      <c r="AQ154" s="62" t="e">
        <f t="shared" si="101"/>
        <v>#DIV/0!</v>
      </c>
      <c r="AR154" s="62" t="e">
        <f t="shared" si="102"/>
        <v>#DIV/0!</v>
      </c>
      <c r="AS154" s="62" t="e">
        <f t="shared" si="103"/>
        <v>#DIV/0!</v>
      </c>
      <c r="AT154" s="62" t="e">
        <f t="shared" si="104"/>
        <v>#DIV/0!</v>
      </c>
      <c r="AU154" s="62">
        <f t="shared" si="105"/>
        <v>-1</v>
      </c>
    </row>
    <row r="155" spans="1:47" x14ac:dyDescent="0.25">
      <c r="A155" s="59">
        <v>2023</v>
      </c>
      <c r="B155" s="60" t="s">
        <v>254</v>
      </c>
      <c r="C155" s="61" t="s">
        <v>255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84"/>
        <v>0</v>
      </c>
      <c r="AF155" s="13" t="s">
        <v>254</v>
      </c>
      <c r="AG155" s="25" t="s">
        <v>255</v>
      </c>
      <c r="AH155" s="26">
        <v>0</v>
      </c>
      <c r="AI155" s="62" t="e">
        <f t="shared" si="86"/>
        <v>#DIV/0!</v>
      </c>
      <c r="AJ155" s="62" t="e">
        <f t="shared" si="94"/>
        <v>#DIV/0!</v>
      </c>
      <c r="AK155" s="62">
        <f t="shared" si="95"/>
        <v>-1</v>
      </c>
      <c r="AL155" s="62" t="e">
        <f t="shared" si="96"/>
        <v>#DIV/0!</v>
      </c>
      <c r="AM155" s="62" t="e">
        <f t="shared" si="97"/>
        <v>#DIV/0!</v>
      </c>
      <c r="AN155" s="62" t="e">
        <f t="shared" si="98"/>
        <v>#DIV/0!</v>
      </c>
      <c r="AO155" s="62" t="e">
        <f t="shared" si="99"/>
        <v>#DIV/0!</v>
      </c>
      <c r="AP155" s="62" t="e">
        <f t="shared" si="100"/>
        <v>#DIV/0!</v>
      </c>
      <c r="AQ155" s="62" t="e">
        <f t="shared" si="101"/>
        <v>#DIV/0!</v>
      </c>
      <c r="AR155" s="62" t="e">
        <f t="shared" si="102"/>
        <v>#DIV/0!</v>
      </c>
      <c r="AS155" s="62" t="e">
        <f t="shared" si="103"/>
        <v>#DIV/0!</v>
      </c>
      <c r="AT155" s="62" t="e">
        <f t="shared" si="104"/>
        <v>#DIV/0!</v>
      </c>
      <c r="AU155" s="62">
        <f t="shared" si="105"/>
        <v>-1</v>
      </c>
    </row>
    <row r="156" spans="1:47" x14ac:dyDescent="0.25">
      <c r="A156" s="59">
        <v>2023</v>
      </c>
      <c r="B156" s="60" t="s">
        <v>256</v>
      </c>
      <c r="C156" s="61" t="s">
        <v>257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84"/>
        <v>0</v>
      </c>
      <c r="AF156" s="13" t="s">
        <v>256</v>
      </c>
      <c r="AG156" s="25" t="s">
        <v>257</v>
      </c>
      <c r="AH156" s="26">
        <v>0</v>
      </c>
      <c r="AI156" s="62" t="e">
        <f t="shared" si="86"/>
        <v>#DIV/0!</v>
      </c>
      <c r="AJ156" s="62" t="e">
        <f t="shared" si="94"/>
        <v>#DIV/0!</v>
      </c>
      <c r="AK156" s="62">
        <f t="shared" si="95"/>
        <v>-1</v>
      </c>
      <c r="AL156" s="62" t="e">
        <f t="shared" si="96"/>
        <v>#DIV/0!</v>
      </c>
      <c r="AM156" s="62" t="e">
        <f t="shared" si="97"/>
        <v>#DIV/0!</v>
      </c>
      <c r="AN156" s="62" t="e">
        <f t="shared" si="98"/>
        <v>#DIV/0!</v>
      </c>
      <c r="AO156" s="62" t="e">
        <f t="shared" si="99"/>
        <v>#DIV/0!</v>
      </c>
      <c r="AP156" s="62" t="e">
        <f t="shared" si="100"/>
        <v>#DIV/0!</v>
      </c>
      <c r="AQ156" s="62" t="e">
        <f t="shared" si="101"/>
        <v>#DIV/0!</v>
      </c>
      <c r="AR156" s="62" t="e">
        <f t="shared" si="102"/>
        <v>#DIV/0!</v>
      </c>
      <c r="AS156" s="62" t="e">
        <f t="shared" si="103"/>
        <v>#DIV/0!</v>
      </c>
      <c r="AT156" s="62" t="e">
        <f t="shared" si="104"/>
        <v>#DIV/0!</v>
      </c>
      <c r="AU156" s="62">
        <f t="shared" si="105"/>
        <v>-1</v>
      </c>
    </row>
    <row r="157" spans="1:47" x14ac:dyDescent="0.25">
      <c r="A157" s="56">
        <v>2023</v>
      </c>
      <c r="B157" s="57" t="s">
        <v>258</v>
      </c>
      <c r="C157" s="58" t="s">
        <v>259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84"/>
        <v>3151226</v>
      </c>
      <c r="AF157" s="14" t="s">
        <v>258</v>
      </c>
      <c r="AG157" s="9" t="s">
        <v>259</v>
      </c>
      <c r="AH157" s="10">
        <f t="shared" ref="AH157" si="106">+AH158+AH159</f>
        <v>3151226</v>
      </c>
      <c r="AI157" s="55">
        <f t="shared" si="86"/>
        <v>-0.71089669724770643</v>
      </c>
      <c r="AJ157" s="55" t="e">
        <f t="shared" si="94"/>
        <v>#DIV/0!</v>
      </c>
      <c r="AK157" s="55" t="e">
        <f t="shared" si="95"/>
        <v>#DIV/0!</v>
      </c>
      <c r="AL157" s="55">
        <f t="shared" si="96"/>
        <v>-1</v>
      </c>
      <c r="AM157" s="55" t="e">
        <f t="shared" si="97"/>
        <v>#DIV/0!</v>
      </c>
      <c r="AN157" s="55" t="e">
        <f t="shared" si="98"/>
        <v>#DIV/0!</v>
      </c>
      <c r="AO157" s="55" t="e">
        <f t="shared" si="99"/>
        <v>#DIV/0!</v>
      </c>
      <c r="AP157" s="55">
        <f t="shared" si="100"/>
        <v>-1</v>
      </c>
      <c r="AQ157" s="55" t="e">
        <f t="shared" si="101"/>
        <v>#DIV/0!</v>
      </c>
      <c r="AR157" s="55" t="e">
        <f t="shared" si="102"/>
        <v>#DIV/0!</v>
      </c>
      <c r="AS157" s="55">
        <f t="shared" si="103"/>
        <v>-1</v>
      </c>
      <c r="AT157" s="55" t="e">
        <f t="shared" si="104"/>
        <v>#DIV/0!</v>
      </c>
      <c r="AU157" s="55">
        <f t="shared" si="105"/>
        <v>-0.88981727272727273</v>
      </c>
    </row>
    <row r="158" spans="1:47" x14ac:dyDescent="0.25">
      <c r="A158" s="59">
        <v>2023</v>
      </c>
      <c r="B158" s="60" t="s">
        <v>260</v>
      </c>
      <c r="C158" s="61" t="s">
        <v>261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84"/>
        <v>0</v>
      </c>
      <c r="AF158" s="13" t="s">
        <v>260</v>
      </c>
      <c r="AG158" s="25" t="s">
        <v>261</v>
      </c>
      <c r="AH158" s="26">
        <v>0</v>
      </c>
      <c r="AI158" s="62">
        <f t="shared" si="86"/>
        <v>-1</v>
      </c>
      <c r="AJ158" s="62" t="e">
        <f t="shared" si="94"/>
        <v>#DIV/0!</v>
      </c>
      <c r="AK158" s="62" t="e">
        <f t="shared" si="95"/>
        <v>#DIV/0!</v>
      </c>
      <c r="AL158" s="62" t="e">
        <f t="shared" si="96"/>
        <v>#DIV/0!</v>
      </c>
      <c r="AM158" s="62" t="e">
        <f t="shared" si="97"/>
        <v>#DIV/0!</v>
      </c>
      <c r="AN158" s="62" t="e">
        <f t="shared" si="98"/>
        <v>#DIV/0!</v>
      </c>
      <c r="AO158" s="62" t="e">
        <f t="shared" si="99"/>
        <v>#DIV/0!</v>
      </c>
      <c r="AP158" s="62" t="e">
        <f t="shared" si="100"/>
        <v>#DIV/0!</v>
      </c>
      <c r="AQ158" s="62" t="e">
        <f t="shared" si="101"/>
        <v>#DIV/0!</v>
      </c>
      <c r="AR158" s="62" t="e">
        <f t="shared" si="102"/>
        <v>#DIV/0!</v>
      </c>
      <c r="AS158" s="62" t="e">
        <f t="shared" si="103"/>
        <v>#DIV/0!</v>
      </c>
      <c r="AT158" s="62" t="e">
        <f t="shared" si="104"/>
        <v>#DIV/0!</v>
      </c>
      <c r="AU158" s="62">
        <f t="shared" si="105"/>
        <v>-1</v>
      </c>
    </row>
    <row r="159" spans="1:47" x14ac:dyDescent="0.25">
      <c r="A159" s="59">
        <v>2023</v>
      </c>
      <c r="B159" s="60" t="s">
        <v>262</v>
      </c>
      <c r="C159" s="61" t="s">
        <v>263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107">SUM(R159:AC159)</f>
        <v>3151226</v>
      </c>
      <c r="AF159" s="13" t="s">
        <v>262</v>
      </c>
      <c r="AG159" s="25" t="s">
        <v>263</v>
      </c>
      <c r="AH159" s="26">
        <v>3151226</v>
      </c>
      <c r="AI159" s="62">
        <f t="shared" si="86"/>
        <v>-0.46589389830508476</v>
      </c>
      <c r="AJ159" s="62" t="e">
        <f t="shared" si="94"/>
        <v>#DIV/0!</v>
      </c>
      <c r="AK159" s="62" t="e">
        <f t="shared" si="95"/>
        <v>#DIV/0!</v>
      </c>
      <c r="AL159" s="62">
        <f t="shared" si="96"/>
        <v>-1</v>
      </c>
      <c r="AM159" s="62" t="e">
        <f t="shared" si="97"/>
        <v>#DIV/0!</v>
      </c>
      <c r="AN159" s="62" t="e">
        <f t="shared" si="98"/>
        <v>#DIV/0!</v>
      </c>
      <c r="AO159" s="62" t="e">
        <f t="shared" si="99"/>
        <v>#DIV/0!</v>
      </c>
      <c r="AP159" s="62">
        <f t="shared" si="100"/>
        <v>-1</v>
      </c>
      <c r="AQ159" s="62" t="e">
        <f t="shared" si="101"/>
        <v>#DIV/0!</v>
      </c>
      <c r="AR159" s="62" t="e">
        <f t="shared" si="102"/>
        <v>#DIV/0!</v>
      </c>
      <c r="AS159" s="62">
        <f t="shared" si="103"/>
        <v>-1</v>
      </c>
      <c r="AT159" s="62" t="e">
        <f t="shared" si="104"/>
        <v>#DIV/0!</v>
      </c>
      <c r="AU159" s="62">
        <f t="shared" si="105"/>
        <v>-0.86647347457627122</v>
      </c>
    </row>
    <row r="160" spans="1:47" x14ac:dyDescent="0.25">
      <c r="A160" s="56">
        <v>2023</v>
      </c>
      <c r="B160" s="57" t="s">
        <v>264</v>
      </c>
      <c r="C160" s="58" t="s">
        <v>265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107"/>
        <v>2000000</v>
      </c>
      <c r="AF160" s="14" t="s">
        <v>264</v>
      </c>
      <c r="AG160" s="9" t="s">
        <v>265</v>
      </c>
      <c r="AH160" s="10">
        <f t="shared" ref="AH160" si="108">+AH161+AH164+AH165+AH170</f>
        <v>2000000</v>
      </c>
      <c r="AI160" s="55">
        <f t="shared" si="86"/>
        <v>-0.81818181818181823</v>
      </c>
      <c r="AJ160" s="55">
        <f t="shared" si="94"/>
        <v>-1</v>
      </c>
      <c r="AK160" s="55">
        <f t="shared" si="95"/>
        <v>-1</v>
      </c>
      <c r="AL160" s="55">
        <f t="shared" si="96"/>
        <v>-1</v>
      </c>
      <c r="AM160" s="55">
        <f t="shared" si="97"/>
        <v>-1</v>
      </c>
      <c r="AN160" s="55">
        <f t="shared" si="98"/>
        <v>-1</v>
      </c>
      <c r="AO160" s="55">
        <f t="shared" si="99"/>
        <v>-1</v>
      </c>
      <c r="AP160" s="55">
        <f t="shared" si="100"/>
        <v>-1</v>
      </c>
      <c r="AQ160" s="55">
        <f t="shared" si="101"/>
        <v>-1</v>
      </c>
      <c r="AR160" s="55">
        <f t="shared" si="102"/>
        <v>-1</v>
      </c>
      <c r="AS160" s="55">
        <f t="shared" si="103"/>
        <v>-1</v>
      </c>
      <c r="AT160" s="55">
        <f t="shared" si="104"/>
        <v>-1</v>
      </c>
      <c r="AU160" s="55">
        <f t="shared" si="105"/>
        <v>-0.99630724062981835</v>
      </c>
    </row>
    <row r="161" spans="1:47" x14ac:dyDescent="0.25">
      <c r="A161" s="56">
        <v>2023</v>
      </c>
      <c r="B161" s="57" t="s">
        <v>266</v>
      </c>
      <c r="C161" s="58" t="s">
        <v>267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107"/>
        <v>0</v>
      </c>
      <c r="AF161" s="14" t="s">
        <v>266</v>
      </c>
      <c r="AG161" s="9" t="s">
        <v>267</v>
      </c>
      <c r="AH161" s="10">
        <f t="shared" ref="AH161" si="109">+AH162+AH163</f>
        <v>0</v>
      </c>
      <c r="AI161" s="55" t="e">
        <f t="shared" si="86"/>
        <v>#DIV/0!</v>
      </c>
      <c r="AJ161" s="55" t="e">
        <f t="shared" si="94"/>
        <v>#DIV/0!</v>
      </c>
      <c r="AK161" s="55">
        <f t="shared" si="95"/>
        <v>-1</v>
      </c>
      <c r="AL161" s="55" t="e">
        <f t="shared" si="96"/>
        <v>#DIV/0!</v>
      </c>
      <c r="AM161" s="55" t="e">
        <f t="shared" si="97"/>
        <v>#DIV/0!</v>
      </c>
      <c r="AN161" s="55" t="e">
        <f t="shared" si="98"/>
        <v>#DIV/0!</v>
      </c>
      <c r="AO161" s="55" t="e">
        <f t="shared" si="99"/>
        <v>#DIV/0!</v>
      </c>
      <c r="AP161" s="55" t="e">
        <f t="shared" si="100"/>
        <v>#DIV/0!</v>
      </c>
      <c r="AQ161" s="55" t="e">
        <f t="shared" si="101"/>
        <v>#DIV/0!</v>
      </c>
      <c r="AR161" s="55" t="e">
        <f t="shared" si="102"/>
        <v>#DIV/0!</v>
      </c>
      <c r="AS161" s="55" t="e">
        <f t="shared" si="103"/>
        <v>#DIV/0!</v>
      </c>
      <c r="AT161" s="55" t="e">
        <f t="shared" si="104"/>
        <v>#DIV/0!</v>
      </c>
      <c r="AU161" s="55">
        <f t="shared" si="105"/>
        <v>-1</v>
      </c>
    </row>
    <row r="162" spans="1:47" x14ac:dyDescent="0.25">
      <c r="A162" s="59">
        <v>2023</v>
      </c>
      <c r="B162" s="60" t="s">
        <v>268</v>
      </c>
      <c r="C162" s="61" t="s">
        <v>269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107"/>
        <v>0</v>
      </c>
      <c r="AF162" s="13" t="s">
        <v>268</v>
      </c>
      <c r="AG162" s="25" t="s">
        <v>269</v>
      </c>
      <c r="AH162" s="26">
        <v>0</v>
      </c>
      <c r="AI162" s="62" t="e">
        <f t="shared" si="86"/>
        <v>#DIV/0!</v>
      </c>
      <c r="AJ162" s="62" t="e">
        <f t="shared" si="94"/>
        <v>#DIV/0!</v>
      </c>
      <c r="AK162" s="62">
        <f t="shared" si="95"/>
        <v>-1</v>
      </c>
      <c r="AL162" s="62" t="e">
        <f t="shared" si="96"/>
        <v>#DIV/0!</v>
      </c>
      <c r="AM162" s="62" t="e">
        <f t="shared" si="97"/>
        <v>#DIV/0!</v>
      </c>
      <c r="AN162" s="62" t="e">
        <f t="shared" si="98"/>
        <v>#DIV/0!</v>
      </c>
      <c r="AO162" s="62" t="e">
        <f t="shared" si="99"/>
        <v>#DIV/0!</v>
      </c>
      <c r="AP162" s="62" t="e">
        <f t="shared" si="100"/>
        <v>#DIV/0!</v>
      </c>
      <c r="AQ162" s="62" t="e">
        <f t="shared" si="101"/>
        <v>#DIV/0!</v>
      </c>
      <c r="AR162" s="62" t="e">
        <f t="shared" si="102"/>
        <v>#DIV/0!</v>
      </c>
      <c r="AS162" s="62" t="e">
        <f t="shared" si="103"/>
        <v>#DIV/0!</v>
      </c>
      <c r="AT162" s="62" t="e">
        <f t="shared" si="104"/>
        <v>#DIV/0!</v>
      </c>
      <c r="AU162" s="62">
        <f t="shared" si="105"/>
        <v>-1</v>
      </c>
    </row>
    <row r="163" spans="1:47" x14ac:dyDescent="0.25">
      <c r="A163" s="59">
        <v>2023</v>
      </c>
      <c r="B163" s="60" t="s">
        <v>270</v>
      </c>
      <c r="C163" s="61" t="s">
        <v>271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107"/>
        <v>0</v>
      </c>
      <c r="AF163" s="13" t="s">
        <v>270</v>
      </c>
      <c r="AG163" s="25" t="s">
        <v>271</v>
      </c>
      <c r="AH163" s="26">
        <v>0</v>
      </c>
      <c r="AI163" s="62" t="e">
        <f t="shared" si="86"/>
        <v>#DIV/0!</v>
      </c>
      <c r="AJ163" s="62" t="e">
        <f t="shared" si="94"/>
        <v>#DIV/0!</v>
      </c>
      <c r="AK163" s="62">
        <f t="shared" si="95"/>
        <v>-1</v>
      </c>
      <c r="AL163" s="62" t="e">
        <f t="shared" si="96"/>
        <v>#DIV/0!</v>
      </c>
      <c r="AM163" s="62" t="e">
        <f t="shared" si="97"/>
        <v>#DIV/0!</v>
      </c>
      <c r="AN163" s="62" t="e">
        <f t="shared" si="98"/>
        <v>#DIV/0!</v>
      </c>
      <c r="AO163" s="62" t="e">
        <f t="shared" si="99"/>
        <v>#DIV/0!</v>
      </c>
      <c r="AP163" s="62" t="e">
        <f t="shared" si="100"/>
        <v>#DIV/0!</v>
      </c>
      <c r="AQ163" s="62" t="e">
        <f t="shared" si="101"/>
        <v>#DIV/0!</v>
      </c>
      <c r="AR163" s="62" t="e">
        <f t="shared" si="102"/>
        <v>#DIV/0!</v>
      </c>
      <c r="AS163" s="62" t="e">
        <f t="shared" si="103"/>
        <v>#DIV/0!</v>
      </c>
      <c r="AT163" s="62" t="e">
        <f t="shared" si="104"/>
        <v>#DIV/0!</v>
      </c>
      <c r="AU163" s="62">
        <f t="shared" si="105"/>
        <v>-1</v>
      </c>
    </row>
    <row r="164" spans="1:47" x14ac:dyDescent="0.25">
      <c r="A164" s="59">
        <v>2023</v>
      </c>
      <c r="B164" s="60" t="s">
        <v>272</v>
      </c>
      <c r="C164" s="61" t="s">
        <v>273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107"/>
        <v>0</v>
      </c>
      <c r="AF164" s="13" t="s">
        <v>272</v>
      </c>
      <c r="AG164" s="25" t="s">
        <v>273</v>
      </c>
      <c r="AH164" s="26">
        <v>0</v>
      </c>
      <c r="AI164" s="62" t="e">
        <f t="shared" si="86"/>
        <v>#DIV/0!</v>
      </c>
      <c r="AJ164" s="62" t="e">
        <f t="shared" si="94"/>
        <v>#DIV/0!</v>
      </c>
      <c r="AK164" s="62">
        <f t="shared" si="95"/>
        <v>-1</v>
      </c>
      <c r="AL164" s="62" t="e">
        <f t="shared" si="96"/>
        <v>#DIV/0!</v>
      </c>
      <c r="AM164" s="62" t="e">
        <f t="shared" si="97"/>
        <v>#DIV/0!</v>
      </c>
      <c r="AN164" s="62" t="e">
        <f t="shared" si="98"/>
        <v>#DIV/0!</v>
      </c>
      <c r="AO164" s="62" t="e">
        <f t="shared" si="99"/>
        <v>#DIV/0!</v>
      </c>
      <c r="AP164" s="62" t="e">
        <f t="shared" si="100"/>
        <v>#DIV/0!</v>
      </c>
      <c r="AQ164" s="62" t="e">
        <f t="shared" si="101"/>
        <v>#DIV/0!</v>
      </c>
      <c r="AR164" s="62" t="e">
        <f t="shared" si="102"/>
        <v>#DIV/0!</v>
      </c>
      <c r="AS164" s="62" t="e">
        <f t="shared" si="103"/>
        <v>#DIV/0!</v>
      </c>
      <c r="AT164" s="62" t="e">
        <f t="shared" si="104"/>
        <v>#DIV/0!</v>
      </c>
      <c r="AU164" s="62">
        <f t="shared" si="105"/>
        <v>-1</v>
      </c>
    </row>
    <row r="165" spans="1:47" x14ac:dyDescent="0.25">
      <c r="A165" s="56">
        <v>2023</v>
      </c>
      <c r="B165" s="57" t="s">
        <v>274</v>
      </c>
      <c r="C165" s="58" t="s">
        <v>828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107"/>
        <v>2000000</v>
      </c>
      <c r="AF165" s="14" t="s">
        <v>274</v>
      </c>
      <c r="AG165" s="9" t="s">
        <v>275</v>
      </c>
      <c r="AH165" s="10">
        <f t="shared" ref="AH165" si="110">+AH166+AH167+AH168+AH169</f>
        <v>2000000</v>
      </c>
      <c r="AI165" s="55">
        <f t="shared" si="86"/>
        <v>-0.81818181818181823</v>
      </c>
      <c r="AJ165" s="55">
        <f t="shared" si="94"/>
        <v>-1</v>
      </c>
      <c r="AK165" s="55">
        <f t="shared" si="95"/>
        <v>-1</v>
      </c>
      <c r="AL165" s="55">
        <f t="shared" si="96"/>
        <v>-1</v>
      </c>
      <c r="AM165" s="55">
        <f t="shared" si="97"/>
        <v>-1</v>
      </c>
      <c r="AN165" s="55">
        <f t="shared" si="98"/>
        <v>-1</v>
      </c>
      <c r="AO165" s="55">
        <f t="shared" si="99"/>
        <v>-1</v>
      </c>
      <c r="AP165" s="55">
        <f t="shared" si="100"/>
        <v>-1</v>
      </c>
      <c r="AQ165" s="55">
        <f t="shared" si="101"/>
        <v>-1</v>
      </c>
      <c r="AR165" s="55">
        <f t="shared" si="102"/>
        <v>-1</v>
      </c>
      <c r="AS165" s="55">
        <f t="shared" si="103"/>
        <v>-1</v>
      </c>
      <c r="AT165" s="55">
        <f t="shared" si="104"/>
        <v>-1</v>
      </c>
      <c r="AU165" s="55">
        <f t="shared" si="105"/>
        <v>-0.98891997451594138</v>
      </c>
    </row>
    <row r="166" spans="1:47" x14ac:dyDescent="0.25">
      <c r="A166" s="59">
        <v>2023</v>
      </c>
      <c r="B166" s="60" t="s">
        <v>276</v>
      </c>
      <c r="C166" s="61" t="s">
        <v>277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107"/>
        <v>0</v>
      </c>
      <c r="AF166" s="13" t="s">
        <v>276</v>
      </c>
      <c r="AG166" s="25" t="s">
        <v>277</v>
      </c>
      <c r="AH166" s="26">
        <v>0</v>
      </c>
      <c r="AI166" s="62">
        <f t="shared" si="86"/>
        <v>-1</v>
      </c>
      <c r="AJ166" s="62">
        <f t="shared" si="94"/>
        <v>-1</v>
      </c>
      <c r="AK166" s="62">
        <f t="shared" si="95"/>
        <v>-1</v>
      </c>
      <c r="AL166" s="62">
        <f t="shared" si="96"/>
        <v>-1</v>
      </c>
      <c r="AM166" s="62">
        <f t="shared" si="97"/>
        <v>-1</v>
      </c>
      <c r="AN166" s="62">
        <f t="shared" si="98"/>
        <v>-1</v>
      </c>
      <c r="AO166" s="62">
        <f t="shared" si="99"/>
        <v>-1</v>
      </c>
      <c r="AP166" s="62">
        <f t="shared" si="100"/>
        <v>-1</v>
      </c>
      <c r="AQ166" s="62">
        <f t="shared" si="101"/>
        <v>-1</v>
      </c>
      <c r="AR166" s="62">
        <f t="shared" si="102"/>
        <v>-1</v>
      </c>
      <c r="AS166" s="62">
        <f t="shared" si="103"/>
        <v>-1</v>
      </c>
      <c r="AT166" s="62">
        <f t="shared" si="104"/>
        <v>-1</v>
      </c>
      <c r="AU166" s="62">
        <f t="shared" si="105"/>
        <v>-1</v>
      </c>
    </row>
    <row r="167" spans="1:47" x14ac:dyDescent="0.25">
      <c r="A167" s="59">
        <v>2023</v>
      </c>
      <c r="B167" s="60" t="s">
        <v>278</v>
      </c>
      <c r="C167" s="61" t="s">
        <v>279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107"/>
        <v>0</v>
      </c>
      <c r="AF167" s="13" t="s">
        <v>278</v>
      </c>
      <c r="AG167" s="25" t="s">
        <v>279</v>
      </c>
      <c r="AH167" s="26">
        <v>0</v>
      </c>
      <c r="AI167" s="62" t="e">
        <f t="shared" si="86"/>
        <v>#DIV/0!</v>
      </c>
      <c r="AJ167" s="62">
        <f t="shared" si="94"/>
        <v>-1</v>
      </c>
      <c r="AK167" s="62">
        <f t="shared" si="95"/>
        <v>-1</v>
      </c>
      <c r="AL167" s="62">
        <f t="shared" si="96"/>
        <v>-1</v>
      </c>
      <c r="AM167" s="62">
        <f t="shared" si="97"/>
        <v>-1</v>
      </c>
      <c r="AN167" s="62">
        <f t="shared" si="98"/>
        <v>-1</v>
      </c>
      <c r="AO167" s="62">
        <f t="shared" si="99"/>
        <v>-1</v>
      </c>
      <c r="AP167" s="62">
        <f t="shared" si="100"/>
        <v>-1</v>
      </c>
      <c r="AQ167" s="62">
        <f t="shared" si="101"/>
        <v>-1</v>
      </c>
      <c r="AR167" s="62">
        <f t="shared" si="102"/>
        <v>-1</v>
      </c>
      <c r="AS167" s="62">
        <f t="shared" si="103"/>
        <v>-1</v>
      </c>
      <c r="AT167" s="62">
        <f t="shared" si="104"/>
        <v>-1</v>
      </c>
      <c r="AU167" s="62">
        <f t="shared" si="105"/>
        <v>-1</v>
      </c>
    </row>
    <row r="168" spans="1:47" x14ac:dyDescent="0.25">
      <c r="A168" s="59">
        <v>2023</v>
      </c>
      <c r="B168" s="60" t="s">
        <v>280</v>
      </c>
      <c r="C168" s="61" t="s">
        <v>281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107"/>
        <v>0</v>
      </c>
      <c r="AF168" s="13" t="s">
        <v>280</v>
      </c>
      <c r="AG168" s="25" t="s">
        <v>281</v>
      </c>
      <c r="AH168" s="26">
        <v>0</v>
      </c>
      <c r="AI168" s="62" t="e">
        <f t="shared" si="86"/>
        <v>#DIV/0!</v>
      </c>
      <c r="AJ168" s="62">
        <f t="shared" si="94"/>
        <v>-1</v>
      </c>
      <c r="AK168" s="62">
        <f t="shared" si="95"/>
        <v>-1</v>
      </c>
      <c r="AL168" s="62">
        <f t="shared" si="96"/>
        <v>-1</v>
      </c>
      <c r="AM168" s="62">
        <f t="shared" si="97"/>
        <v>-1</v>
      </c>
      <c r="AN168" s="62">
        <f t="shared" si="98"/>
        <v>-1</v>
      </c>
      <c r="AO168" s="62">
        <f t="shared" si="99"/>
        <v>-1</v>
      </c>
      <c r="AP168" s="62">
        <f t="shared" si="100"/>
        <v>-1</v>
      </c>
      <c r="AQ168" s="62">
        <f t="shared" si="101"/>
        <v>-1</v>
      </c>
      <c r="AR168" s="62">
        <f t="shared" si="102"/>
        <v>-1</v>
      </c>
      <c r="AS168" s="62">
        <f t="shared" si="103"/>
        <v>-1</v>
      </c>
      <c r="AT168" s="62">
        <f t="shared" si="104"/>
        <v>-1</v>
      </c>
      <c r="AU168" s="62">
        <f t="shared" si="105"/>
        <v>-1</v>
      </c>
    </row>
    <row r="169" spans="1:47" x14ac:dyDescent="0.25">
      <c r="A169" s="59">
        <v>2023</v>
      </c>
      <c r="B169" s="60">
        <v>20201020309</v>
      </c>
      <c r="C169" s="61" t="s">
        <v>283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107"/>
        <v>2000000</v>
      </c>
      <c r="AF169" s="13" t="s">
        <v>282</v>
      </c>
      <c r="AG169" s="25" t="s">
        <v>283</v>
      </c>
      <c r="AH169" s="26">
        <v>2000000</v>
      </c>
      <c r="AI169" s="62" t="e">
        <f t="shared" si="86"/>
        <v>#DIV/0!</v>
      </c>
      <c r="AJ169" s="62">
        <f t="shared" si="94"/>
        <v>-1</v>
      </c>
      <c r="AK169" s="62">
        <f t="shared" si="95"/>
        <v>-1</v>
      </c>
      <c r="AL169" s="62">
        <f t="shared" si="96"/>
        <v>-1</v>
      </c>
      <c r="AM169" s="62">
        <f t="shared" si="97"/>
        <v>-1</v>
      </c>
      <c r="AN169" s="62">
        <f t="shared" si="98"/>
        <v>-1</v>
      </c>
      <c r="AO169" s="62">
        <f t="shared" si="99"/>
        <v>-1</v>
      </c>
      <c r="AP169" s="62">
        <f t="shared" si="100"/>
        <v>-1</v>
      </c>
      <c r="AQ169" s="62">
        <f t="shared" si="101"/>
        <v>-1</v>
      </c>
      <c r="AR169" s="62">
        <f t="shared" si="102"/>
        <v>-1</v>
      </c>
      <c r="AS169" s="62">
        <f t="shared" si="103"/>
        <v>-1</v>
      </c>
      <c r="AT169" s="62">
        <f t="shared" si="104"/>
        <v>-1</v>
      </c>
      <c r="AU169" s="62">
        <f t="shared" si="105"/>
        <v>-0.90432910786893084</v>
      </c>
    </row>
    <row r="170" spans="1:47" x14ac:dyDescent="0.25">
      <c r="A170" s="59">
        <v>2023</v>
      </c>
      <c r="B170" s="60" t="s">
        <v>284</v>
      </c>
      <c r="C170" s="61" t="s">
        <v>285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107"/>
        <v>0</v>
      </c>
      <c r="AF170" s="13" t="s">
        <v>284</v>
      </c>
      <c r="AG170" s="25" t="s">
        <v>285</v>
      </c>
      <c r="AH170" s="26">
        <v>0</v>
      </c>
      <c r="AI170" s="62" t="e">
        <f t="shared" si="86"/>
        <v>#DIV/0!</v>
      </c>
      <c r="AJ170" s="62" t="e">
        <f t="shared" si="94"/>
        <v>#DIV/0!</v>
      </c>
      <c r="AK170" s="62">
        <f t="shared" si="95"/>
        <v>-1</v>
      </c>
      <c r="AL170" s="62">
        <f t="shared" si="96"/>
        <v>-1</v>
      </c>
      <c r="AM170" s="62" t="e">
        <f t="shared" si="97"/>
        <v>#DIV/0!</v>
      </c>
      <c r="AN170" s="62" t="e">
        <f t="shared" si="98"/>
        <v>#DIV/0!</v>
      </c>
      <c r="AO170" s="62" t="e">
        <f t="shared" si="99"/>
        <v>#DIV/0!</v>
      </c>
      <c r="AP170" s="62" t="e">
        <f t="shared" si="100"/>
        <v>#DIV/0!</v>
      </c>
      <c r="AQ170" s="62" t="e">
        <f t="shared" si="101"/>
        <v>#DIV/0!</v>
      </c>
      <c r="AR170" s="62" t="e">
        <f t="shared" si="102"/>
        <v>#DIV/0!</v>
      </c>
      <c r="AS170" s="62" t="e">
        <f t="shared" si="103"/>
        <v>#DIV/0!</v>
      </c>
      <c r="AT170" s="62" t="e">
        <f t="shared" si="104"/>
        <v>#DIV/0!</v>
      </c>
      <c r="AU170" s="62">
        <f t="shared" si="105"/>
        <v>-1</v>
      </c>
    </row>
    <row r="171" spans="1:47" x14ac:dyDescent="0.25">
      <c r="A171" s="56">
        <v>2023</v>
      </c>
      <c r="B171" s="57" t="s">
        <v>286</v>
      </c>
      <c r="C171" s="58" t="s">
        <v>287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107"/>
        <v>0</v>
      </c>
      <c r="AF171" s="14" t="s">
        <v>286</v>
      </c>
      <c r="AG171" s="9" t="s">
        <v>287</v>
      </c>
      <c r="AH171" s="10">
        <f t="shared" ref="AH171" si="111">+AH172+AH180+AH182+AH188+AH193+AH196+AH199+AH205</f>
        <v>0</v>
      </c>
      <c r="AI171" s="55">
        <f t="shared" si="86"/>
        <v>-1</v>
      </c>
      <c r="AJ171" s="55">
        <f t="shared" si="94"/>
        <v>-1</v>
      </c>
      <c r="AK171" s="55">
        <f t="shared" si="95"/>
        <v>-1</v>
      </c>
      <c r="AL171" s="55">
        <f t="shared" si="96"/>
        <v>-1</v>
      </c>
      <c r="AM171" s="55">
        <f t="shared" si="97"/>
        <v>-1</v>
      </c>
      <c r="AN171" s="55">
        <f t="shared" si="98"/>
        <v>-1</v>
      </c>
      <c r="AO171" s="55">
        <f t="shared" si="99"/>
        <v>-1</v>
      </c>
      <c r="AP171" s="55">
        <f t="shared" si="100"/>
        <v>-1</v>
      </c>
      <c r="AQ171" s="55">
        <f t="shared" si="101"/>
        <v>-1</v>
      </c>
      <c r="AR171" s="55">
        <f t="shared" si="102"/>
        <v>-1</v>
      </c>
      <c r="AS171" s="55">
        <f t="shared" si="103"/>
        <v>-1</v>
      </c>
      <c r="AT171" s="55">
        <f t="shared" si="104"/>
        <v>-1</v>
      </c>
      <c r="AU171" s="55">
        <f t="shared" si="105"/>
        <v>-1</v>
      </c>
    </row>
    <row r="172" spans="1:47" x14ac:dyDescent="0.25">
      <c r="A172" s="56">
        <v>2023</v>
      </c>
      <c r="B172" s="57" t="s">
        <v>288</v>
      </c>
      <c r="C172" s="58" t="s">
        <v>289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107"/>
        <v>0</v>
      </c>
      <c r="AF172" s="14" t="s">
        <v>288</v>
      </c>
      <c r="AG172" s="9" t="s">
        <v>289</v>
      </c>
      <c r="AH172" s="10">
        <f t="shared" ref="AH172" si="112">+AH173+AH174+AH175+AH176+AH177+AH178+AH179</f>
        <v>0</v>
      </c>
      <c r="AI172" s="55">
        <f t="shared" si="86"/>
        <v>-1</v>
      </c>
      <c r="AJ172" s="55">
        <f t="shared" si="94"/>
        <v>-1</v>
      </c>
      <c r="AK172" s="55">
        <f t="shared" si="95"/>
        <v>-1</v>
      </c>
      <c r="AL172" s="55">
        <f t="shared" si="96"/>
        <v>-1</v>
      </c>
      <c r="AM172" s="55">
        <f t="shared" si="97"/>
        <v>-1</v>
      </c>
      <c r="AN172" s="55">
        <f t="shared" si="98"/>
        <v>-1</v>
      </c>
      <c r="AO172" s="55">
        <f t="shared" si="99"/>
        <v>-1</v>
      </c>
      <c r="AP172" s="55">
        <f t="shared" si="100"/>
        <v>-1</v>
      </c>
      <c r="AQ172" s="55">
        <f t="shared" si="101"/>
        <v>-1</v>
      </c>
      <c r="AR172" s="55">
        <f t="shared" si="102"/>
        <v>-1</v>
      </c>
      <c r="AS172" s="55">
        <f t="shared" si="103"/>
        <v>-1</v>
      </c>
      <c r="AT172" s="55">
        <f t="shared" si="104"/>
        <v>-1</v>
      </c>
      <c r="AU172" s="55">
        <f t="shared" si="105"/>
        <v>-1</v>
      </c>
    </row>
    <row r="173" spans="1:47" x14ac:dyDescent="0.25">
      <c r="A173" s="59">
        <v>2023</v>
      </c>
      <c r="B173" s="60" t="s">
        <v>290</v>
      </c>
      <c r="C173" s="61" t="s">
        <v>291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107"/>
        <v>0</v>
      </c>
      <c r="AF173" s="13" t="s">
        <v>290</v>
      </c>
      <c r="AG173" s="25" t="s">
        <v>291</v>
      </c>
      <c r="AH173" s="26">
        <v>0</v>
      </c>
      <c r="AI173" s="62">
        <f t="shared" si="86"/>
        <v>-1</v>
      </c>
      <c r="AJ173" s="62">
        <f t="shared" si="94"/>
        <v>-1</v>
      </c>
      <c r="AK173" s="62">
        <f t="shared" si="95"/>
        <v>-1</v>
      </c>
      <c r="AL173" s="62">
        <f t="shared" si="96"/>
        <v>-1</v>
      </c>
      <c r="AM173" s="62">
        <f t="shared" si="97"/>
        <v>-1</v>
      </c>
      <c r="AN173" s="62">
        <f t="shared" si="98"/>
        <v>-1</v>
      </c>
      <c r="AO173" s="62">
        <f t="shared" si="99"/>
        <v>-1</v>
      </c>
      <c r="AP173" s="62">
        <f t="shared" si="100"/>
        <v>-1</v>
      </c>
      <c r="AQ173" s="62">
        <f t="shared" si="101"/>
        <v>-1</v>
      </c>
      <c r="AR173" s="62">
        <f t="shared" si="102"/>
        <v>-1</v>
      </c>
      <c r="AS173" s="62">
        <f t="shared" si="103"/>
        <v>-1</v>
      </c>
      <c r="AT173" s="62">
        <f t="shared" si="104"/>
        <v>-1</v>
      </c>
      <c r="AU173" s="62">
        <f t="shared" si="105"/>
        <v>-1</v>
      </c>
    </row>
    <row r="174" spans="1:47" x14ac:dyDescent="0.25">
      <c r="A174" s="59">
        <v>2023</v>
      </c>
      <c r="B174" s="60" t="s">
        <v>292</v>
      </c>
      <c r="C174" s="61" t="s">
        <v>293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107"/>
        <v>0</v>
      </c>
      <c r="AF174" s="13" t="s">
        <v>292</v>
      </c>
      <c r="AG174" s="25" t="s">
        <v>293</v>
      </c>
      <c r="AH174" s="26">
        <v>0</v>
      </c>
      <c r="AI174" s="62" t="e">
        <f t="shared" si="86"/>
        <v>#DIV/0!</v>
      </c>
      <c r="AJ174" s="62">
        <f t="shared" si="94"/>
        <v>-1</v>
      </c>
      <c r="AK174" s="62" t="e">
        <f t="shared" si="95"/>
        <v>#DIV/0!</v>
      </c>
      <c r="AL174" s="62" t="e">
        <f t="shared" si="96"/>
        <v>#DIV/0!</v>
      </c>
      <c r="AM174" s="62" t="e">
        <f t="shared" si="97"/>
        <v>#DIV/0!</v>
      </c>
      <c r="AN174" s="62" t="e">
        <f t="shared" si="98"/>
        <v>#DIV/0!</v>
      </c>
      <c r="AO174" s="62">
        <f t="shared" si="99"/>
        <v>-1</v>
      </c>
      <c r="AP174" s="62" t="e">
        <f t="shared" si="100"/>
        <v>#DIV/0!</v>
      </c>
      <c r="AQ174" s="62" t="e">
        <f t="shared" si="101"/>
        <v>#DIV/0!</v>
      </c>
      <c r="AR174" s="62" t="e">
        <f t="shared" si="102"/>
        <v>#DIV/0!</v>
      </c>
      <c r="AS174" s="62" t="e">
        <f t="shared" si="103"/>
        <v>#DIV/0!</v>
      </c>
      <c r="AT174" s="62" t="e">
        <f t="shared" si="104"/>
        <v>#DIV/0!</v>
      </c>
      <c r="AU174" s="62">
        <f t="shared" si="105"/>
        <v>-1</v>
      </c>
    </row>
    <row r="175" spans="1:47" x14ac:dyDescent="0.25">
      <c r="A175" s="59">
        <v>2023</v>
      </c>
      <c r="B175" s="60" t="s">
        <v>294</v>
      </c>
      <c r="C175" s="61" t="s">
        <v>829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107"/>
        <v>0</v>
      </c>
      <c r="AF175" s="13" t="s">
        <v>294</v>
      </c>
      <c r="AG175" s="25" t="s">
        <v>295</v>
      </c>
      <c r="AH175" s="26">
        <v>0</v>
      </c>
      <c r="AI175" s="62" t="e">
        <f t="shared" si="86"/>
        <v>#DIV/0!</v>
      </c>
      <c r="AJ175" s="62" t="e">
        <f t="shared" si="94"/>
        <v>#DIV/0!</v>
      </c>
      <c r="AK175" s="62" t="e">
        <f t="shared" si="95"/>
        <v>#DIV/0!</v>
      </c>
      <c r="AL175" s="62" t="e">
        <f t="shared" si="96"/>
        <v>#DIV/0!</v>
      </c>
      <c r="AM175" s="62" t="e">
        <f t="shared" si="97"/>
        <v>#DIV/0!</v>
      </c>
      <c r="AN175" s="62">
        <f t="shared" si="98"/>
        <v>-1</v>
      </c>
      <c r="AO175" s="62" t="e">
        <f t="shared" si="99"/>
        <v>#DIV/0!</v>
      </c>
      <c r="AP175" s="62" t="e">
        <f t="shared" si="100"/>
        <v>#DIV/0!</v>
      </c>
      <c r="AQ175" s="62" t="e">
        <f t="shared" si="101"/>
        <v>#DIV/0!</v>
      </c>
      <c r="AR175" s="62" t="e">
        <f t="shared" si="102"/>
        <v>#DIV/0!</v>
      </c>
      <c r="AS175" s="62" t="e">
        <f t="shared" si="103"/>
        <v>#DIV/0!</v>
      </c>
      <c r="AT175" s="62" t="e">
        <f t="shared" si="104"/>
        <v>#DIV/0!</v>
      </c>
      <c r="AU175" s="62">
        <f t="shared" si="105"/>
        <v>-1</v>
      </c>
    </row>
    <row r="176" spans="1:47" x14ac:dyDescent="0.25">
      <c r="A176" s="59">
        <v>2023</v>
      </c>
      <c r="B176" s="60" t="s">
        <v>296</v>
      </c>
      <c r="C176" s="61" t="s">
        <v>297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107"/>
        <v>0</v>
      </c>
      <c r="AF176" s="13" t="s">
        <v>296</v>
      </c>
      <c r="AG176" s="25" t="s">
        <v>297</v>
      </c>
      <c r="AH176" s="26">
        <v>0</v>
      </c>
      <c r="AI176" s="62" t="e">
        <f t="shared" si="86"/>
        <v>#DIV/0!</v>
      </c>
      <c r="AJ176" s="62">
        <f t="shared" si="94"/>
        <v>-1</v>
      </c>
      <c r="AK176" s="62" t="e">
        <f t="shared" si="95"/>
        <v>#DIV/0!</v>
      </c>
      <c r="AL176" s="62" t="e">
        <f t="shared" si="96"/>
        <v>#DIV/0!</v>
      </c>
      <c r="AM176" s="62" t="e">
        <f t="shared" si="97"/>
        <v>#DIV/0!</v>
      </c>
      <c r="AN176" s="62" t="e">
        <f t="shared" si="98"/>
        <v>#DIV/0!</v>
      </c>
      <c r="AO176" s="62" t="e">
        <f t="shared" si="99"/>
        <v>#DIV/0!</v>
      </c>
      <c r="AP176" s="62">
        <f t="shared" si="100"/>
        <v>-1</v>
      </c>
      <c r="AQ176" s="62" t="e">
        <f t="shared" si="101"/>
        <v>#DIV/0!</v>
      </c>
      <c r="AR176" s="62" t="e">
        <f t="shared" si="102"/>
        <v>#DIV/0!</v>
      </c>
      <c r="AS176" s="62" t="e">
        <f t="shared" si="103"/>
        <v>#DIV/0!</v>
      </c>
      <c r="AT176" s="62">
        <f t="shared" si="104"/>
        <v>-1</v>
      </c>
      <c r="AU176" s="62">
        <f t="shared" si="105"/>
        <v>-1</v>
      </c>
    </row>
    <row r="177" spans="1:47" x14ac:dyDescent="0.25">
      <c r="A177" s="59">
        <v>2023</v>
      </c>
      <c r="B177" s="60" t="s">
        <v>298</v>
      </c>
      <c r="C177" s="61" t="s">
        <v>830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107"/>
        <v>0</v>
      </c>
      <c r="AF177" s="13" t="s">
        <v>298</v>
      </c>
      <c r="AG177" s="25" t="s">
        <v>299</v>
      </c>
      <c r="AH177" s="26">
        <v>0</v>
      </c>
      <c r="AI177" s="62" t="e">
        <f t="shared" si="86"/>
        <v>#DIV/0!</v>
      </c>
      <c r="AJ177" s="62" t="e">
        <f t="shared" si="94"/>
        <v>#DIV/0!</v>
      </c>
      <c r="AK177" s="62" t="e">
        <f t="shared" si="95"/>
        <v>#DIV/0!</v>
      </c>
      <c r="AL177" s="62" t="e">
        <f t="shared" si="96"/>
        <v>#DIV/0!</v>
      </c>
      <c r="AM177" s="62">
        <f t="shared" si="97"/>
        <v>-1</v>
      </c>
      <c r="AN177" s="62" t="e">
        <f t="shared" si="98"/>
        <v>#DIV/0!</v>
      </c>
      <c r="AO177" s="62" t="e">
        <f t="shared" si="99"/>
        <v>#DIV/0!</v>
      </c>
      <c r="AP177" s="62" t="e">
        <f t="shared" si="100"/>
        <v>#DIV/0!</v>
      </c>
      <c r="AQ177" s="62" t="e">
        <f t="shared" si="101"/>
        <v>#DIV/0!</v>
      </c>
      <c r="AR177" s="62" t="e">
        <f t="shared" si="102"/>
        <v>#DIV/0!</v>
      </c>
      <c r="AS177" s="62" t="e">
        <f t="shared" si="103"/>
        <v>#DIV/0!</v>
      </c>
      <c r="AT177" s="62" t="e">
        <f t="shared" si="104"/>
        <v>#DIV/0!</v>
      </c>
      <c r="AU177" s="62">
        <f t="shared" si="105"/>
        <v>-1</v>
      </c>
    </row>
    <row r="178" spans="1:47" x14ac:dyDescent="0.25">
      <c r="A178" s="59">
        <v>2023</v>
      </c>
      <c r="B178" s="60" t="s">
        <v>300</v>
      </c>
      <c r="C178" s="61" t="s">
        <v>831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107"/>
        <v>0</v>
      </c>
      <c r="AF178" s="13" t="s">
        <v>300</v>
      </c>
      <c r="AG178" s="25" t="s">
        <v>301</v>
      </c>
      <c r="AH178" s="26">
        <v>0</v>
      </c>
      <c r="AI178" s="62">
        <f t="shared" si="86"/>
        <v>-1</v>
      </c>
      <c r="AJ178" s="62">
        <f t="shared" si="94"/>
        <v>-1</v>
      </c>
      <c r="AK178" s="62" t="e">
        <f t="shared" si="95"/>
        <v>#DIV/0!</v>
      </c>
      <c r="AL178" s="62" t="e">
        <f t="shared" si="96"/>
        <v>#DIV/0!</v>
      </c>
      <c r="AM178" s="62" t="e">
        <f t="shared" si="97"/>
        <v>#DIV/0!</v>
      </c>
      <c r="AN178" s="62" t="e">
        <f t="shared" si="98"/>
        <v>#DIV/0!</v>
      </c>
      <c r="AO178" s="62" t="e">
        <f t="shared" si="99"/>
        <v>#DIV/0!</v>
      </c>
      <c r="AP178" s="62" t="e">
        <f t="shared" si="100"/>
        <v>#DIV/0!</v>
      </c>
      <c r="AQ178" s="62" t="e">
        <f t="shared" si="101"/>
        <v>#DIV/0!</v>
      </c>
      <c r="AR178" s="62" t="e">
        <f t="shared" si="102"/>
        <v>#DIV/0!</v>
      </c>
      <c r="AS178" s="62" t="e">
        <f t="shared" si="103"/>
        <v>#DIV/0!</v>
      </c>
      <c r="AT178" s="62" t="e">
        <f t="shared" si="104"/>
        <v>#DIV/0!</v>
      </c>
      <c r="AU178" s="62">
        <f t="shared" si="105"/>
        <v>-1</v>
      </c>
    </row>
    <row r="179" spans="1:47" x14ac:dyDescent="0.25">
      <c r="A179" s="59">
        <v>2023</v>
      </c>
      <c r="B179" s="60" t="s">
        <v>302</v>
      </c>
      <c r="C179" s="61" t="s">
        <v>832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107"/>
        <v>0</v>
      </c>
      <c r="AF179" s="13" t="s">
        <v>302</v>
      </c>
      <c r="AG179" s="25" t="s">
        <v>303</v>
      </c>
      <c r="AH179" s="26">
        <v>0</v>
      </c>
      <c r="AI179" s="62" t="e">
        <f t="shared" si="86"/>
        <v>#DIV/0!</v>
      </c>
      <c r="AJ179" s="62">
        <f t="shared" si="94"/>
        <v>-1</v>
      </c>
      <c r="AK179" s="62" t="e">
        <f t="shared" si="95"/>
        <v>#DIV/0!</v>
      </c>
      <c r="AL179" s="62" t="e">
        <f t="shared" si="96"/>
        <v>#DIV/0!</v>
      </c>
      <c r="AM179" s="62" t="e">
        <f t="shared" si="97"/>
        <v>#DIV/0!</v>
      </c>
      <c r="AN179" s="62">
        <f t="shared" si="98"/>
        <v>-1</v>
      </c>
      <c r="AO179" s="62" t="e">
        <f t="shared" si="99"/>
        <v>#DIV/0!</v>
      </c>
      <c r="AP179" s="62" t="e">
        <f t="shared" si="100"/>
        <v>#DIV/0!</v>
      </c>
      <c r="AQ179" s="62" t="e">
        <f t="shared" si="101"/>
        <v>#DIV/0!</v>
      </c>
      <c r="AR179" s="62" t="e">
        <f t="shared" si="102"/>
        <v>#DIV/0!</v>
      </c>
      <c r="AS179" s="62" t="e">
        <f t="shared" si="103"/>
        <v>#DIV/0!</v>
      </c>
      <c r="AT179" s="62" t="e">
        <f t="shared" si="104"/>
        <v>#DIV/0!</v>
      </c>
      <c r="AU179" s="62">
        <f t="shared" si="105"/>
        <v>-1</v>
      </c>
    </row>
    <row r="180" spans="1:47" x14ac:dyDescent="0.25">
      <c r="A180" s="56">
        <v>2023</v>
      </c>
      <c r="B180" s="57" t="s">
        <v>304</v>
      </c>
      <c r="C180" s="58" t="s">
        <v>305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107"/>
        <v>0</v>
      </c>
      <c r="AF180" s="14" t="s">
        <v>304</v>
      </c>
      <c r="AG180" s="9" t="s">
        <v>305</v>
      </c>
      <c r="AH180" s="10">
        <f t="shared" ref="AH180" si="113">+AH181</f>
        <v>0</v>
      </c>
      <c r="AI180" s="55">
        <f t="shared" si="86"/>
        <v>-1</v>
      </c>
      <c r="AJ180" s="55">
        <f t="shared" si="94"/>
        <v>-1</v>
      </c>
      <c r="AK180" s="55">
        <f t="shared" si="95"/>
        <v>-1</v>
      </c>
      <c r="AL180" s="55">
        <f t="shared" si="96"/>
        <v>-1</v>
      </c>
      <c r="AM180" s="55">
        <f t="shared" si="97"/>
        <v>-1</v>
      </c>
      <c r="AN180" s="55">
        <f t="shared" si="98"/>
        <v>-1</v>
      </c>
      <c r="AO180" s="55">
        <f t="shared" si="99"/>
        <v>-1</v>
      </c>
      <c r="AP180" s="55">
        <f t="shared" si="100"/>
        <v>-1</v>
      </c>
      <c r="AQ180" s="55">
        <f t="shared" si="101"/>
        <v>-1</v>
      </c>
      <c r="AR180" s="55">
        <f t="shared" si="102"/>
        <v>-1</v>
      </c>
      <c r="AS180" s="55">
        <f t="shared" si="103"/>
        <v>-1</v>
      </c>
      <c r="AT180" s="55">
        <f t="shared" si="104"/>
        <v>-1</v>
      </c>
      <c r="AU180" s="55">
        <f t="shared" si="105"/>
        <v>-1</v>
      </c>
    </row>
    <row r="181" spans="1:47" x14ac:dyDescent="0.25">
      <c r="A181" s="59">
        <v>2023</v>
      </c>
      <c r="B181" s="60">
        <v>20201030303</v>
      </c>
      <c r="C181" s="61" t="s">
        <v>833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107"/>
        <v>0</v>
      </c>
      <c r="AF181" s="13" t="s">
        <v>306</v>
      </c>
      <c r="AG181" s="25" t="s">
        <v>307</v>
      </c>
      <c r="AH181" s="26">
        <v>0</v>
      </c>
      <c r="AI181" s="62">
        <f t="shared" si="86"/>
        <v>-1</v>
      </c>
      <c r="AJ181" s="62">
        <f t="shared" si="94"/>
        <v>-1</v>
      </c>
      <c r="AK181" s="62">
        <f t="shared" si="95"/>
        <v>-1</v>
      </c>
      <c r="AL181" s="62">
        <f t="shared" si="96"/>
        <v>-1</v>
      </c>
      <c r="AM181" s="62">
        <f t="shared" si="97"/>
        <v>-1</v>
      </c>
      <c r="AN181" s="62">
        <f t="shared" si="98"/>
        <v>-1</v>
      </c>
      <c r="AO181" s="62">
        <f t="shared" si="99"/>
        <v>-1</v>
      </c>
      <c r="AP181" s="62">
        <f t="shared" si="100"/>
        <v>-1</v>
      </c>
      <c r="AQ181" s="62">
        <f t="shared" si="101"/>
        <v>-1</v>
      </c>
      <c r="AR181" s="62">
        <f t="shared" si="102"/>
        <v>-1</v>
      </c>
      <c r="AS181" s="62">
        <f t="shared" si="103"/>
        <v>-1</v>
      </c>
      <c r="AT181" s="62">
        <f t="shared" si="104"/>
        <v>-1</v>
      </c>
      <c r="AU181" s="62">
        <f t="shared" si="105"/>
        <v>-1</v>
      </c>
    </row>
    <row r="182" spans="1:47" x14ac:dyDescent="0.25">
      <c r="A182" s="56">
        <v>2023</v>
      </c>
      <c r="B182" s="57" t="s">
        <v>308</v>
      </c>
      <c r="C182" s="58" t="s">
        <v>309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107"/>
        <v>0</v>
      </c>
      <c r="AF182" s="14" t="s">
        <v>308</v>
      </c>
      <c r="AG182" s="9" t="s">
        <v>309</v>
      </c>
      <c r="AH182" s="10">
        <f t="shared" ref="AH182" si="114">+AH183+AH184+AH185+AH186+AH187</f>
        <v>0</v>
      </c>
      <c r="AI182" s="55">
        <f t="shared" si="86"/>
        <v>-1</v>
      </c>
      <c r="AJ182" s="55">
        <f t="shared" si="94"/>
        <v>-1</v>
      </c>
      <c r="AK182" s="55">
        <f t="shared" si="95"/>
        <v>-1</v>
      </c>
      <c r="AL182" s="55">
        <f t="shared" si="96"/>
        <v>-1</v>
      </c>
      <c r="AM182" s="55">
        <f t="shared" si="97"/>
        <v>-1</v>
      </c>
      <c r="AN182" s="55">
        <f t="shared" si="98"/>
        <v>-1</v>
      </c>
      <c r="AO182" s="55">
        <f t="shared" si="99"/>
        <v>-1</v>
      </c>
      <c r="AP182" s="55">
        <f t="shared" si="100"/>
        <v>-1</v>
      </c>
      <c r="AQ182" s="55">
        <f t="shared" si="101"/>
        <v>-1</v>
      </c>
      <c r="AR182" s="55">
        <f t="shared" si="102"/>
        <v>-1</v>
      </c>
      <c r="AS182" s="55">
        <f t="shared" si="103"/>
        <v>-1</v>
      </c>
      <c r="AT182" s="55">
        <f t="shared" si="104"/>
        <v>-1</v>
      </c>
      <c r="AU182" s="55">
        <f t="shared" si="105"/>
        <v>-1</v>
      </c>
    </row>
    <row r="183" spans="1:47" x14ac:dyDescent="0.25">
      <c r="A183" s="59">
        <v>2023</v>
      </c>
      <c r="B183" s="60" t="s">
        <v>310</v>
      </c>
      <c r="C183" s="61" t="s">
        <v>311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107"/>
        <v>0</v>
      </c>
      <c r="AF183" s="13" t="s">
        <v>310</v>
      </c>
      <c r="AG183" s="25" t="s">
        <v>311</v>
      </c>
      <c r="AH183" s="26">
        <v>0</v>
      </c>
      <c r="AI183" s="62" t="e">
        <f t="shared" si="86"/>
        <v>#DIV/0!</v>
      </c>
      <c r="AJ183" s="62">
        <f t="shared" si="94"/>
        <v>-1</v>
      </c>
      <c r="AK183" s="62">
        <f t="shared" si="95"/>
        <v>-1</v>
      </c>
      <c r="AL183" s="62" t="e">
        <f t="shared" si="96"/>
        <v>#DIV/0!</v>
      </c>
      <c r="AM183" s="62">
        <f t="shared" si="97"/>
        <v>-1</v>
      </c>
      <c r="AN183" s="62" t="e">
        <f t="shared" si="98"/>
        <v>#DIV/0!</v>
      </c>
      <c r="AO183" s="62" t="e">
        <f t="shared" si="99"/>
        <v>#DIV/0!</v>
      </c>
      <c r="AP183" s="62">
        <f t="shared" si="100"/>
        <v>-1</v>
      </c>
      <c r="AQ183" s="62" t="e">
        <f t="shared" si="101"/>
        <v>#DIV/0!</v>
      </c>
      <c r="AR183" s="62" t="e">
        <f t="shared" si="102"/>
        <v>#DIV/0!</v>
      </c>
      <c r="AS183" s="62" t="e">
        <f t="shared" si="103"/>
        <v>#DIV/0!</v>
      </c>
      <c r="AT183" s="62" t="e">
        <f t="shared" si="104"/>
        <v>#DIV/0!</v>
      </c>
      <c r="AU183" s="62">
        <f t="shared" si="105"/>
        <v>-1</v>
      </c>
    </row>
    <row r="184" spans="1:47" x14ac:dyDescent="0.25">
      <c r="A184" s="59">
        <v>2023</v>
      </c>
      <c r="B184" s="60" t="s">
        <v>312</v>
      </c>
      <c r="C184" s="61" t="s">
        <v>313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107"/>
        <v>0</v>
      </c>
      <c r="AF184" s="13" t="s">
        <v>312</v>
      </c>
      <c r="AG184" s="25" t="s">
        <v>313</v>
      </c>
      <c r="AH184" s="26">
        <v>0</v>
      </c>
      <c r="AI184" s="62">
        <f t="shared" si="86"/>
        <v>-1</v>
      </c>
      <c r="AJ184" s="62">
        <f t="shared" si="94"/>
        <v>-1</v>
      </c>
      <c r="AK184" s="62">
        <f t="shared" si="95"/>
        <v>-1</v>
      </c>
      <c r="AL184" s="62" t="e">
        <f t="shared" si="96"/>
        <v>#DIV/0!</v>
      </c>
      <c r="AM184" s="62" t="e">
        <f t="shared" si="97"/>
        <v>#DIV/0!</v>
      </c>
      <c r="AN184" s="62">
        <f t="shared" si="98"/>
        <v>-1</v>
      </c>
      <c r="AO184" s="62" t="e">
        <f t="shared" si="99"/>
        <v>#DIV/0!</v>
      </c>
      <c r="AP184" s="62">
        <f t="shared" si="100"/>
        <v>-1</v>
      </c>
      <c r="AQ184" s="62" t="e">
        <f t="shared" si="101"/>
        <v>#DIV/0!</v>
      </c>
      <c r="AR184" s="62" t="e">
        <f t="shared" si="102"/>
        <v>#DIV/0!</v>
      </c>
      <c r="AS184" s="62" t="e">
        <f t="shared" si="103"/>
        <v>#DIV/0!</v>
      </c>
      <c r="AT184" s="62" t="e">
        <f t="shared" si="104"/>
        <v>#DIV/0!</v>
      </c>
      <c r="AU184" s="62">
        <f t="shared" si="105"/>
        <v>-1</v>
      </c>
    </row>
    <row r="185" spans="1:47" x14ac:dyDescent="0.25">
      <c r="A185" s="59">
        <v>2023</v>
      </c>
      <c r="B185" s="60" t="s">
        <v>314</v>
      </c>
      <c r="C185" s="61" t="s">
        <v>315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107"/>
        <v>0</v>
      </c>
      <c r="AF185" s="13" t="s">
        <v>314</v>
      </c>
      <c r="AG185" s="25" t="s">
        <v>315</v>
      </c>
      <c r="AH185" s="26">
        <v>0</v>
      </c>
      <c r="AI185" s="62" t="e">
        <f t="shared" si="86"/>
        <v>#DIV/0!</v>
      </c>
      <c r="AJ185" s="62">
        <f t="shared" si="94"/>
        <v>-1</v>
      </c>
      <c r="AK185" s="62" t="e">
        <f t="shared" si="95"/>
        <v>#DIV/0!</v>
      </c>
      <c r="AL185" s="62" t="e">
        <f t="shared" si="96"/>
        <v>#DIV/0!</v>
      </c>
      <c r="AM185" s="62" t="e">
        <f t="shared" si="97"/>
        <v>#DIV/0!</v>
      </c>
      <c r="AN185" s="62" t="e">
        <f t="shared" si="98"/>
        <v>#DIV/0!</v>
      </c>
      <c r="AO185" s="62" t="e">
        <f t="shared" si="99"/>
        <v>#DIV/0!</v>
      </c>
      <c r="AP185" s="62" t="e">
        <f t="shared" si="100"/>
        <v>#DIV/0!</v>
      </c>
      <c r="AQ185" s="62" t="e">
        <f t="shared" si="101"/>
        <v>#DIV/0!</v>
      </c>
      <c r="AR185" s="62" t="e">
        <f t="shared" si="102"/>
        <v>#DIV/0!</v>
      </c>
      <c r="AS185" s="62" t="e">
        <f t="shared" si="103"/>
        <v>#DIV/0!</v>
      </c>
      <c r="AT185" s="62" t="e">
        <f t="shared" si="104"/>
        <v>#DIV/0!</v>
      </c>
      <c r="AU185" s="62">
        <f t="shared" si="105"/>
        <v>-1</v>
      </c>
    </row>
    <row r="186" spans="1:47" x14ac:dyDescent="0.25">
      <c r="A186" s="59">
        <v>2023</v>
      </c>
      <c r="B186" s="60" t="s">
        <v>316</v>
      </c>
      <c r="C186" s="61" t="s">
        <v>317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107"/>
        <v>0</v>
      </c>
      <c r="AF186" s="13" t="s">
        <v>316</v>
      </c>
      <c r="AG186" s="25" t="s">
        <v>317</v>
      </c>
      <c r="AH186" s="26">
        <v>0</v>
      </c>
      <c r="AI186" s="62" t="e">
        <f t="shared" si="86"/>
        <v>#DIV/0!</v>
      </c>
      <c r="AJ186" s="62" t="e">
        <f t="shared" si="94"/>
        <v>#DIV/0!</v>
      </c>
      <c r="AK186" s="62">
        <f t="shared" si="95"/>
        <v>-1</v>
      </c>
      <c r="AL186" s="62" t="e">
        <f t="shared" si="96"/>
        <v>#DIV/0!</v>
      </c>
      <c r="AM186" s="62" t="e">
        <f t="shared" si="97"/>
        <v>#DIV/0!</v>
      </c>
      <c r="AN186" s="62" t="e">
        <f t="shared" si="98"/>
        <v>#DIV/0!</v>
      </c>
      <c r="AO186" s="62" t="e">
        <f t="shared" si="99"/>
        <v>#DIV/0!</v>
      </c>
      <c r="AP186" s="62" t="e">
        <f t="shared" si="100"/>
        <v>#DIV/0!</v>
      </c>
      <c r="AQ186" s="62" t="e">
        <f t="shared" si="101"/>
        <v>#DIV/0!</v>
      </c>
      <c r="AR186" s="62" t="e">
        <f t="shared" si="102"/>
        <v>#DIV/0!</v>
      </c>
      <c r="AS186" s="62" t="e">
        <f t="shared" si="103"/>
        <v>#DIV/0!</v>
      </c>
      <c r="AT186" s="62" t="e">
        <f t="shared" si="104"/>
        <v>#DIV/0!</v>
      </c>
      <c r="AU186" s="62">
        <f t="shared" si="105"/>
        <v>-1</v>
      </c>
    </row>
    <row r="187" spans="1:47" x14ac:dyDescent="0.25">
      <c r="A187" s="59">
        <v>2023</v>
      </c>
      <c r="B187" s="60" t="s">
        <v>318</v>
      </c>
      <c r="C187" s="61" t="s">
        <v>319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107"/>
        <v>0</v>
      </c>
      <c r="AF187" s="13" t="s">
        <v>318</v>
      </c>
      <c r="AG187" s="25" t="s">
        <v>319</v>
      </c>
      <c r="AH187" s="26">
        <v>0</v>
      </c>
      <c r="AI187" s="62">
        <f t="shared" si="86"/>
        <v>-1</v>
      </c>
      <c r="AJ187" s="62">
        <f t="shared" si="94"/>
        <v>-1</v>
      </c>
      <c r="AK187" s="62">
        <f t="shared" si="95"/>
        <v>-1</v>
      </c>
      <c r="AL187" s="62">
        <f t="shared" si="96"/>
        <v>-1</v>
      </c>
      <c r="AM187" s="62">
        <f t="shared" si="97"/>
        <v>-1</v>
      </c>
      <c r="AN187" s="62">
        <f t="shared" si="98"/>
        <v>-1</v>
      </c>
      <c r="AO187" s="62">
        <f t="shared" si="99"/>
        <v>-1</v>
      </c>
      <c r="AP187" s="62">
        <f t="shared" si="100"/>
        <v>-1</v>
      </c>
      <c r="AQ187" s="62">
        <f t="shared" si="101"/>
        <v>-1</v>
      </c>
      <c r="AR187" s="62">
        <f t="shared" si="102"/>
        <v>-1</v>
      </c>
      <c r="AS187" s="62">
        <f t="shared" si="103"/>
        <v>-1</v>
      </c>
      <c r="AT187" s="62">
        <f t="shared" si="104"/>
        <v>-1</v>
      </c>
      <c r="AU187" s="62">
        <f t="shared" si="105"/>
        <v>-1</v>
      </c>
    </row>
    <row r="188" spans="1:47" x14ac:dyDescent="0.25">
      <c r="A188" s="56">
        <v>2023</v>
      </c>
      <c r="B188" s="57" t="s">
        <v>320</v>
      </c>
      <c r="C188" s="58" t="s">
        <v>321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107"/>
        <v>0</v>
      </c>
      <c r="AF188" s="14" t="s">
        <v>320</v>
      </c>
      <c r="AG188" s="9" t="s">
        <v>321</v>
      </c>
      <c r="AH188" s="10">
        <f t="shared" ref="AH188" si="115">+AH189+AH190+AH191+AH192</f>
        <v>0</v>
      </c>
      <c r="AI188" s="55">
        <f t="shared" si="86"/>
        <v>-1</v>
      </c>
      <c r="AJ188" s="55">
        <f t="shared" si="94"/>
        <v>-1</v>
      </c>
      <c r="AK188" s="55">
        <f t="shared" si="95"/>
        <v>-1</v>
      </c>
      <c r="AL188" s="55">
        <f t="shared" si="96"/>
        <v>-1</v>
      </c>
      <c r="AM188" s="55">
        <f t="shared" si="97"/>
        <v>-1</v>
      </c>
      <c r="AN188" s="55">
        <f t="shared" si="98"/>
        <v>-1</v>
      </c>
      <c r="AO188" s="55">
        <f t="shared" si="99"/>
        <v>-1</v>
      </c>
      <c r="AP188" s="55">
        <f t="shared" si="100"/>
        <v>-1</v>
      </c>
      <c r="AQ188" s="55">
        <f t="shared" si="101"/>
        <v>-1</v>
      </c>
      <c r="AR188" s="55">
        <f t="shared" si="102"/>
        <v>-1</v>
      </c>
      <c r="AS188" s="55">
        <f t="shared" si="103"/>
        <v>-1</v>
      </c>
      <c r="AT188" s="55">
        <f t="shared" si="104"/>
        <v>-1</v>
      </c>
      <c r="AU188" s="55">
        <f t="shared" si="105"/>
        <v>-1</v>
      </c>
    </row>
    <row r="189" spans="1:47" x14ac:dyDescent="0.25">
      <c r="A189" s="59">
        <v>2023</v>
      </c>
      <c r="B189" s="60" t="s">
        <v>322</v>
      </c>
      <c r="C189" s="61" t="s">
        <v>323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107"/>
        <v>0</v>
      </c>
      <c r="AF189" s="13" t="s">
        <v>322</v>
      </c>
      <c r="AG189" s="25" t="s">
        <v>323</v>
      </c>
      <c r="AH189" s="26">
        <v>0</v>
      </c>
      <c r="AI189" s="62" t="e">
        <f t="shared" si="86"/>
        <v>#DIV/0!</v>
      </c>
      <c r="AJ189" s="62">
        <f t="shared" si="94"/>
        <v>-1</v>
      </c>
      <c r="AK189" s="62">
        <f t="shared" si="95"/>
        <v>-1</v>
      </c>
      <c r="AL189" s="62">
        <f t="shared" si="96"/>
        <v>-1</v>
      </c>
      <c r="AM189" s="62" t="e">
        <f t="shared" si="97"/>
        <v>#DIV/0!</v>
      </c>
      <c r="AN189" s="62">
        <f t="shared" si="98"/>
        <v>-1</v>
      </c>
      <c r="AO189" s="62">
        <f t="shared" si="99"/>
        <v>-1</v>
      </c>
      <c r="AP189" s="62">
        <f t="shared" si="100"/>
        <v>-1</v>
      </c>
      <c r="AQ189" s="62" t="e">
        <f t="shared" si="101"/>
        <v>#DIV/0!</v>
      </c>
      <c r="AR189" s="62" t="e">
        <f t="shared" si="102"/>
        <v>#DIV/0!</v>
      </c>
      <c r="AS189" s="62" t="e">
        <f t="shared" si="103"/>
        <v>#DIV/0!</v>
      </c>
      <c r="AT189" s="62" t="e">
        <f t="shared" si="104"/>
        <v>#DIV/0!</v>
      </c>
      <c r="AU189" s="62">
        <f t="shared" si="105"/>
        <v>-1</v>
      </c>
    </row>
    <row r="190" spans="1:47" x14ac:dyDescent="0.25">
      <c r="A190" s="59">
        <v>2023</v>
      </c>
      <c r="B190" s="60" t="s">
        <v>324</v>
      </c>
      <c r="C190" s="61" t="s">
        <v>325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107"/>
        <v>0</v>
      </c>
      <c r="AF190" s="13" t="s">
        <v>324</v>
      </c>
      <c r="AG190" s="25" t="s">
        <v>325</v>
      </c>
      <c r="AH190" s="26">
        <v>0</v>
      </c>
      <c r="AI190" s="62">
        <f t="shared" si="86"/>
        <v>-1</v>
      </c>
      <c r="AJ190" s="62">
        <f t="shared" si="94"/>
        <v>-1</v>
      </c>
      <c r="AK190" s="62">
        <f t="shared" si="95"/>
        <v>-1</v>
      </c>
      <c r="AL190" s="62">
        <f t="shared" si="96"/>
        <v>-1</v>
      </c>
      <c r="AM190" s="62">
        <f t="shared" si="97"/>
        <v>-1</v>
      </c>
      <c r="AN190" s="62">
        <f t="shared" si="98"/>
        <v>-1</v>
      </c>
      <c r="AO190" s="62">
        <f t="shared" si="99"/>
        <v>-1</v>
      </c>
      <c r="AP190" s="62">
        <f t="shared" si="100"/>
        <v>-1</v>
      </c>
      <c r="AQ190" s="62">
        <f t="shared" si="101"/>
        <v>-1</v>
      </c>
      <c r="AR190" s="62">
        <f t="shared" si="102"/>
        <v>-1</v>
      </c>
      <c r="AS190" s="62">
        <f t="shared" si="103"/>
        <v>-1</v>
      </c>
      <c r="AT190" s="62">
        <f t="shared" si="104"/>
        <v>-1</v>
      </c>
      <c r="AU190" s="62">
        <f t="shared" si="105"/>
        <v>-1</v>
      </c>
    </row>
    <row r="191" spans="1:47" x14ac:dyDescent="0.25">
      <c r="A191" s="59">
        <v>2023</v>
      </c>
      <c r="B191" s="60" t="s">
        <v>326</v>
      </c>
      <c r="C191" s="61" t="s">
        <v>327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107"/>
        <v>0</v>
      </c>
      <c r="AF191" s="13" t="s">
        <v>326</v>
      </c>
      <c r="AG191" s="25" t="s">
        <v>327</v>
      </c>
      <c r="AH191" s="26">
        <v>0</v>
      </c>
      <c r="AI191" s="62" t="e">
        <f t="shared" si="86"/>
        <v>#DIV/0!</v>
      </c>
      <c r="AJ191" s="62">
        <f t="shared" si="94"/>
        <v>-1</v>
      </c>
      <c r="AK191" s="62">
        <f t="shared" si="95"/>
        <v>-1</v>
      </c>
      <c r="AL191" s="62" t="e">
        <f t="shared" si="96"/>
        <v>#DIV/0!</v>
      </c>
      <c r="AM191" s="62" t="e">
        <f t="shared" si="97"/>
        <v>#DIV/0!</v>
      </c>
      <c r="AN191" s="62" t="e">
        <f t="shared" si="98"/>
        <v>#DIV/0!</v>
      </c>
      <c r="AO191" s="62" t="e">
        <f t="shared" si="99"/>
        <v>#DIV/0!</v>
      </c>
      <c r="AP191" s="62" t="e">
        <f t="shared" si="100"/>
        <v>#DIV/0!</v>
      </c>
      <c r="AQ191" s="62" t="e">
        <f t="shared" si="101"/>
        <v>#DIV/0!</v>
      </c>
      <c r="AR191" s="62" t="e">
        <f t="shared" si="102"/>
        <v>#DIV/0!</v>
      </c>
      <c r="AS191" s="62" t="e">
        <f t="shared" si="103"/>
        <v>#DIV/0!</v>
      </c>
      <c r="AT191" s="62" t="e">
        <f t="shared" si="104"/>
        <v>#DIV/0!</v>
      </c>
      <c r="AU191" s="62">
        <f t="shared" si="105"/>
        <v>-1</v>
      </c>
    </row>
    <row r="192" spans="1:47" x14ac:dyDescent="0.25">
      <c r="A192" s="59">
        <v>2023</v>
      </c>
      <c r="B192" s="60" t="s">
        <v>328</v>
      </c>
      <c r="C192" s="61" t="s">
        <v>329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116">SUM(R192:AC192)</f>
        <v>0</v>
      </c>
      <c r="AF192" s="13" t="s">
        <v>328</v>
      </c>
      <c r="AG192" s="25" t="s">
        <v>329</v>
      </c>
      <c r="AH192" s="26">
        <v>0</v>
      </c>
      <c r="AI192" s="62" t="e">
        <f t="shared" si="86"/>
        <v>#DIV/0!</v>
      </c>
      <c r="AJ192" s="62" t="e">
        <f t="shared" si="94"/>
        <v>#DIV/0!</v>
      </c>
      <c r="AK192" s="62" t="e">
        <f t="shared" si="95"/>
        <v>#DIV/0!</v>
      </c>
      <c r="AL192" s="62">
        <f t="shared" si="96"/>
        <v>-1</v>
      </c>
      <c r="AM192" s="62" t="e">
        <f t="shared" si="97"/>
        <v>#DIV/0!</v>
      </c>
      <c r="AN192" s="62" t="e">
        <f t="shared" si="98"/>
        <v>#DIV/0!</v>
      </c>
      <c r="AO192" s="62" t="e">
        <f t="shared" si="99"/>
        <v>#DIV/0!</v>
      </c>
      <c r="AP192" s="62" t="e">
        <f t="shared" si="100"/>
        <v>#DIV/0!</v>
      </c>
      <c r="AQ192" s="62" t="e">
        <f t="shared" si="101"/>
        <v>#DIV/0!</v>
      </c>
      <c r="AR192" s="62" t="e">
        <f t="shared" si="102"/>
        <v>#DIV/0!</v>
      </c>
      <c r="AS192" s="62" t="e">
        <f t="shared" si="103"/>
        <v>#DIV/0!</v>
      </c>
      <c r="AT192" s="62" t="e">
        <f t="shared" si="104"/>
        <v>#DIV/0!</v>
      </c>
      <c r="AU192" s="62">
        <f t="shared" si="105"/>
        <v>-1</v>
      </c>
    </row>
    <row r="193" spans="1:47" x14ac:dyDescent="0.25">
      <c r="A193" s="56">
        <v>2023</v>
      </c>
      <c r="B193" s="57" t="s">
        <v>330</v>
      </c>
      <c r="C193" s="58" t="s">
        <v>331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116"/>
        <v>0</v>
      </c>
      <c r="AF193" s="14" t="s">
        <v>330</v>
      </c>
      <c r="AG193" s="9" t="s">
        <v>331</v>
      </c>
      <c r="AH193" s="10">
        <f t="shared" ref="AH193" si="117">+AH194+AH195</f>
        <v>0</v>
      </c>
      <c r="AI193" s="55">
        <f t="shared" si="86"/>
        <v>-1</v>
      </c>
      <c r="AJ193" s="55">
        <f t="shared" si="94"/>
        <v>-1</v>
      </c>
      <c r="AK193" s="55">
        <f t="shared" si="95"/>
        <v>-1</v>
      </c>
      <c r="AL193" s="55" t="e">
        <f t="shared" si="96"/>
        <v>#DIV/0!</v>
      </c>
      <c r="AM193" s="55">
        <f t="shared" si="97"/>
        <v>-1</v>
      </c>
      <c r="AN193" s="55" t="e">
        <f t="shared" si="98"/>
        <v>#DIV/0!</v>
      </c>
      <c r="AO193" s="55">
        <f t="shared" si="99"/>
        <v>-1</v>
      </c>
      <c r="AP193" s="55">
        <f t="shared" si="100"/>
        <v>-1</v>
      </c>
      <c r="AQ193" s="55" t="e">
        <f t="shared" si="101"/>
        <v>#DIV/0!</v>
      </c>
      <c r="AR193" s="55" t="e">
        <f t="shared" si="102"/>
        <v>#DIV/0!</v>
      </c>
      <c r="AS193" s="55" t="e">
        <f t="shared" si="103"/>
        <v>#DIV/0!</v>
      </c>
      <c r="AT193" s="55">
        <f t="shared" si="104"/>
        <v>-1</v>
      </c>
      <c r="AU193" s="55">
        <f t="shared" si="105"/>
        <v>-1</v>
      </c>
    </row>
    <row r="194" spans="1:47" x14ac:dyDescent="0.25">
      <c r="A194" s="59">
        <v>2023</v>
      </c>
      <c r="B194" s="60" t="s">
        <v>332</v>
      </c>
      <c r="C194" s="61" t="s">
        <v>333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116"/>
        <v>0</v>
      </c>
      <c r="AF194" s="13" t="s">
        <v>332</v>
      </c>
      <c r="AG194" s="25" t="s">
        <v>333</v>
      </c>
      <c r="AH194" s="26">
        <v>0</v>
      </c>
      <c r="AI194" s="62" t="e">
        <f t="shared" si="86"/>
        <v>#DIV/0!</v>
      </c>
      <c r="AJ194" s="62" t="e">
        <f t="shared" si="94"/>
        <v>#DIV/0!</v>
      </c>
      <c r="AK194" s="62" t="e">
        <f t="shared" si="95"/>
        <v>#DIV/0!</v>
      </c>
      <c r="AL194" s="62" t="e">
        <f t="shared" si="96"/>
        <v>#DIV/0!</v>
      </c>
      <c r="AM194" s="62">
        <f t="shared" si="97"/>
        <v>-1</v>
      </c>
      <c r="AN194" s="62" t="e">
        <f t="shared" si="98"/>
        <v>#DIV/0!</v>
      </c>
      <c r="AO194" s="62" t="e">
        <f t="shared" si="99"/>
        <v>#DIV/0!</v>
      </c>
      <c r="AP194" s="62" t="e">
        <f t="shared" si="100"/>
        <v>#DIV/0!</v>
      </c>
      <c r="AQ194" s="62" t="e">
        <f t="shared" si="101"/>
        <v>#DIV/0!</v>
      </c>
      <c r="AR194" s="62" t="e">
        <f t="shared" si="102"/>
        <v>#DIV/0!</v>
      </c>
      <c r="AS194" s="62" t="e">
        <f t="shared" si="103"/>
        <v>#DIV/0!</v>
      </c>
      <c r="AT194" s="62" t="e">
        <f t="shared" si="104"/>
        <v>#DIV/0!</v>
      </c>
      <c r="AU194" s="62">
        <f t="shared" si="105"/>
        <v>-1</v>
      </c>
    </row>
    <row r="195" spans="1:47" x14ac:dyDescent="0.25">
      <c r="A195" s="59">
        <v>2023</v>
      </c>
      <c r="B195" s="60" t="s">
        <v>334</v>
      </c>
      <c r="C195" s="61" t="s">
        <v>335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116"/>
        <v>0</v>
      </c>
      <c r="AF195" s="13" t="s">
        <v>334</v>
      </c>
      <c r="AG195" s="25" t="s">
        <v>335</v>
      </c>
      <c r="AH195" s="26">
        <v>0</v>
      </c>
      <c r="AI195" s="62">
        <f t="shared" si="86"/>
        <v>-1</v>
      </c>
      <c r="AJ195" s="62">
        <f t="shared" si="94"/>
        <v>-1</v>
      </c>
      <c r="AK195" s="62">
        <f t="shared" si="95"/>
        <v>-1</v>
      </c>
      <c r="AL195" s="62" t="e">
        <f t="shared" si="96"/>
        <v>#DIV/0!</v>
      </c>
      <c r="AM195" s="62" t="e">
        <f t="shared" si="97"/>
        <v>#DIV/0!</v>
      </c>
      <c r="AN195" s="62" t="e">
        <f t="shared" si="98"/>
        <v>#DIV/0!</v>
      </c>
      <c r="AO195" s="62">
        <f t="shared" si="99"/>
        <v>-1</v>
      </c>
      <c r="AP195" s="62">
        <f t="shared" si="100"/>
        <v>-1</v>
      </c>
      <c r="AQ195" s="62" t="e">
        <f t="shared" si="101"/>
        <v>#DIV/0!</v>
      </c>
      <c r="AR195" s="62" t="e">
        <f t="shared" si="102"/>
        <v>#DIV/0!</v>
      </c>
      <c r="AS195" s="62" t="e">
        <f t="shared" si="103"/>
        <v>#DIV/0!</v>
      </c>
      <c r="AT195" s="62">
        <f t="shared" si="104"/>
        <v>-1</v>
      </c>
      <c r="AU195" s="62">
        <f t="shared" si="105"/>
        <v>-1</v>
      </c>
    </row>
    <row r="196" spans="1:47" x14ac:dyDescent="0.25">
      <c r="A196" s="56">
        <v>2023</v>
      </c>
      <c r="B196" s="57" t="s">
        <v>336</v>
      </c>
      <c r="C196" s="58" t="s">
        <v>337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116"/>
        <v>0</v>
      </c>
      <c r="AF196" s="14" t="s">
        <v>336</v>
      </c>
      <c r="AG196" s="9" t="s">
        <v>337</v>
      </c>
      <c r="AH196" s="10">
        <f t="shared" ref="AH196" si="118">+AH197+AH198</f>
        <v>0</v>
      </c>
      <c r="AI196" s="55">
        <f t="shared" si="86"/>
        <v>-1</v>
      </c>
      <c r="AJ196" s="55">
        <f t="shared" si="94"/>
        <v>-1</v>
      </c>
      <c r="AK196" s="55">
        <f t="shared" si="95"/>
        <v>-1</v>
      </c>
      <c r="AL196" s="55">
        <f t="shared" si="96"/>
        <v>-1</v>
      </c>
      <c r="AM196" s="55">
        <f t="shared" si="97"/>
        <v>-1</v>
      </c>
      <c r="AN196" s="55">
        <f t="shared" si="98"/>
        <v>-1</v>
      </c>
      <c r="AO196" s="55">
        <f t="shared" si="99"/>
        <v>-1</v>
      </c>
      <c r="AP196" s="55">
        <f t="shared" si="100"/>
        <v>-1</v>
      </c>
      <c r="AQ196" s="55">
        <f t="shared" si="101"/>
        <v>-1</v>
      </c>
      <c r="AR196" s="55">
        <f t="shared" si="102"/>
        <v>-1</v>
      </c>
      <c r="AS196" s="55">
        <f t="shared" si="103"/>
        <v>-1</v>
      </c>
      <c r="AT196" s="55">
        <f t="shared" si="104"/>
        <v>-1</v>
      </c>
      <c r="AU196" s="55">
        <f t="shared" si="105"/>
        <v>-1</v>
      </c>
    </row>
    <row r="197" spans="1:47" x14ac:dyDescent="0.25">
      <c r="A197" s="59">
        <v>2023</v>
      </c>
      <c r="B197" s="60" t="s">
        <v>338</v>
      </c>
      <c r="C197" s="61" t="s">
        <v>339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116"/>
        <v>0</v>
      </c>
      <c r="AF197" s="13" t="s">
        <v>338</v>
      </c>
      <c r="AG197" s="25" t="s">
        <v>339</v>
      </c>
      <c r="AH197" s="26">
        <v>0</v>
      </c>
      <c r="AI197" s="62" t="e">
        <f t="shared" si="86"/>
        <v>#DIV/0!</v>
      </c>
      <c r="AJ197" s="62">
        <f t="shared" si="94"/>
        <v>-1</v>
      </c>
      <c r="AK197" s="62">
        <f t="shared" si="95"/>
        <v>-1</v>
      </c>
      <c r="AL197" s="62" t="e">
        <f t="shared" si="96"/>
        <v>#DIV/0!</v>
      </c>
      <c r="AM197" s="62" t="e">
        <f t="shared" si="97"/>
        <v>#DIV/0!</v>
      </c>
      <c r="AN197" s="62" t="e">
        <f t="shared" si="98"/>
        <v>#DIV/0!</v>
      </c>
      <c r="AO197" s="62" t="e">
        <f t="shared" si="99"/>
        <v>#DIV/0!</v>
      </c>
      <c r="AP197" s="62">
        <f t="shared" si="100"/>
        <v>-1</v>
      </c>
      <c r="AQ197" s="62" t="e">
        <f t="shared" si="101"/>
        <v>#DIV/0!</v>
      </c>
      <c r="AR197" s="62" t="e">
        <f t="shared" si="102"/>
        <v>#DIV/0!</v>
      </c>
      <c r="AS197" s="62" t="e">
        <f t="shared" si="103"/>
        <v>#DIV/0!</v>
      </c>
      <c r="AT197" s="62" t="e">
        <f t="shared" si="104"/>
        <v>#DIV/0!</v>
      </c>
      <c r="AU197" s="62">
        <f t="shared" si="105"/>
        <v>-1</v>
      </c>
    </row>
    <row r="198" spans="1:47" x14ac:dyDescent="0.25">
      <c r="A198" s="59">
        <v>2023</v>
      </c>
      <c r="B198" s="60" t="s">
        <v>340</v>
      </c>
      <c r="C198" s="61" t="s">
        <v>341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116"/>
        <v>0</v>
      </c>
      <c r="AF198" s="13" t="s">
        <v>340</v>
      </c>
      <c r="AG198" s="25" t="s">
        <v>341</v>
      </c>
      <c r="AH198" s="26">
        <v>0</v>
      </c>
      <c r="AI198" s="62">
        <f t="shared" si="86"/>
        <v>-1</v>
      </c>
      <c r="AJ198" s="62">
        <f t="shared" si="94"/>
        <v>-1</v>
      </c>
      <c r="AK198" s="62">
        <f t="shared" si="95"/>
        <v>-1</v>
      </c>
      <c r="AL198" s="62">
        <f t="shared" si="96"/>
        <v>-1</v>
      </c>
      <c r="AM198" s="62">
        <f t="shared" si="97"/>
        <v>-1</v>
      </c>
      <c r="AN198" s="62">
        <f t="shared" si="98"/>
        <v>-1</v>
      </c>
      <c r="AO198" s="62">
        <f t="shared" si="99"/>
        <v>-1</v>
      </c>
      <c r="AP198" s="62">
        <f t="shared" si="100"/>
        <v>-1</v>
      </c>
      <c r="AQ198" s="62">
        <f t="shared" si="101"/>
        <v>-1</v>
      </c>
      <c r="AR198" s="62">
        <f t="shared" si="102"/>
        <v>-1</v>
      </c>
      <c r="AS198" s="62">
        <f t="shared" si="103"/>
        <v>-1</v>
      </c>
      <c r="AT198" s="62">
        <f t="shared" si="104"/>
        <v>-1</v>
      </c>
      <c r="AU198" s="62">
        <f t="shared" si="105"/>
        <v>-1</v>
      </c>
    </row>
    <row r="199" spans="1:47" x14ac:dyDescent="0.25">
      <c r="A199" s="56">
        <v>2023</v>
      </c>
      <c r="B199" s="57" t="s">
        <v>342</v>
      </c>
      <c r="C199" s="58" t="s">
        <v>343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116"/>
        <v>0</v>
      </c>
      <c r="AF199" s="14" t="s">
        <v>342</v>
      </c>
      <c r="AG199" s="9" t="s">
        <v>343</v>
      </c>
      <c r="AH199" s="10">
        <f t="shared" ref="AH199" si="119">+AH200+AH203+AH204</f>
        <v>0</v>
      </c>
      <c r="AI199" s="55" t="e">
        <f t="shared" si="86"/>
        <v>#DIV/0!</v>
      </c>
      <c r="AJ199" s="55">
        <f t="shared" si="94"/>
        <v>-1</v>
      </c>
      <c r="AK199" s="55">
        <f t="shared" si="95"/>
        <v>-1</v>
      </c>
      <c r="AL199" s="55">
        <f t="shared" si="96"/>
        <v>-1</v>
      </c>
      <c r="AM199" s="55">
        <f t="shared" si="97"/>
        <v>-1</v>
      </c>
      <c r="AN199" s="55">
        <f t="shared" si="98"/>
        <v>-1</v>
      </c>
      <c r="AO199" s="55">
        <f t="shared" si="99"/>
        <v>-1</v>
      </c>
      <c r="AP199" s="55">
        <f t="shared" si="100"/>
        <v>-1</v>
      </c>
      <c r="AQ199" s="55" t="e">
        <f t="shared" si="101"/>
        <v>#DIV/0!</v>
      </c>
      <c r="AR199" s="55" t="e">
        <f t="shared" si="102"/>
        <v>#DIV/0!</v>
      </c>
      <c r="AS199" s="55" t="e">
        <f t="shared" si="103"/>
        <v>#DIV/0!</v>
      </c>
      <c r="AT199" s="55" t="e">
        <f t="shared" si="104"/>
        <v>#DIV/0!</v>
      </c>
      <c r="AU199" s="55">
        <f t="shared" si="105"/>
        <v>-1</v>
      </c>
    </row>
    <row r="200" spans="1:47" x14ac:dyDescent="0.25">
      <c r="A200" s="56">
        <v>2023</v>
      </c>
      <c r="B200" s="57" t="s">
        <v>344</v>
      </c>
      <c r="C200" s="58" t="s">
        <v>155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116"/>
        <v>0</v>
      </c>
      <c r="AF200" s="14" t="s">
        <v>344</v>
      </c>
      <c r="AG200" s="9" t="s">
        <v>155</v>
      </c>
      <c r="AH200" s="10">
        <f t="shared" ref="AH200" si="120">+AH201+AH202</f>
        <v>0</v>
      </c>
      <c r="AI200" s="55" t="e">
        <f t="shared" si="86"/>
        <v>#DIV/0!</v>
      </c>
      <c r="AJ200" s="55" t="e">
        <f t="shared" si="94"/>
        <v>#DIV/0!</v>
      </c>
      <c r="AK200" s="55">
        <f t="shared" si="95"/>
        <v>-1</v>
      </c>
      <c r="AL200" s="55" t="e">
        <f t="shared" si="96"/>
        <v>#DIV/0!</v>
      </c>
      <c r="AM200" s="55">
        <f t="shared" si="97"/>
        <v>-1</v>
      </c>
      <c r="AN200" s="55" t="e">
        <f t="shared" si="98"/>
        <v>#DIV/0!</v>
      </c>
      <c r="AO200" s="55" t="e">
        <f t="shared" si="99"/>
        <v>#DIV/0!</v>
      </c>
      <c r="AP200" s="55" t="e">
        <f t="shared" si="100"/>
        <v>#DIV/0!</v>
      </c>
      <c r="AQ200" s="55" t="e">
        <f t="shared" si="101"/>
        <v>#DIV/0!</v>
      </c>
      <c r="AR200" s="55" t="e">
        <f t="shared" si="102"/>
        <v>#DIV/0!</v>
      </c>
      <c r="AS200" s="55" t="e">
        <f t="shared" si="103"/>
        <v>#DIV/0!</v>
      </c>
      <c r="AT200" s="55" t="e">
        <f t="shared" si="104"/>
        <v>#DIV/0!</v>
      </c>
      <c r="AU200" s="55">
        <f t="shared" si="105"/>
        <v>-1</v>
      </c>
    </row>
    <row r="201" spans="1:47" x14ac:dyDescent="0.25">
      <c r="A201" s="59">
        <v>2023</v>
      </c>
      <c r="B201" s="60" t="s">
        <v>345</v>
      </c>
      <c r="C201" s="61" t="s">
        <v>157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116"/>
        <v>0</v>
      </c>
      <c r="AF201" s="13" t="s">
        <v>345</v>
      </c>
      <c r="AG201" s="25" t="s">
        <v>157</v>
      </c>
      <c r="AH201" s="26">
        <v>0</v>
      </c>
      <c r="AI201" s="62" t="e">
        <f t="shared" ref="AI201:AI264" si="121">+(R201-D201)/D201</f>
        <v>#DIV/0!</v>
      </c>
      <c r="AJ201" s="62" t="e">
        <f t="shared" si="94"/>
        <v>#DIV/0!</v>
      </c>
      <c r="AK201" s="62" t="e">
        <f t="shared" si="95"/>
        <v>#DIV/0!</v>
      </c>
      <c r="AL201" s="62" t="e">
        <f t="shared" si="96"/>
        <v>#DIV/0!</v>
      </c>
      <c r="AM201" s="62">
        <f t="shared" si="97"/>
        <v>-1</v>
      </c>
      <c r="AN201" s="62" t="e">
        <f t="shared" si="98"/>
        <v>#DIV/0!</v>
      </c>
      <c r="AO201" s="62" t="e">
        <f t="shared" si="99"/>
        <v>#DIV/0!</v>
      </c>
      <c r="AP201" s="62" t="e">
        <f t="shared" si="100"/>
        <v>#DIV/0!</v>
      </c>
      <c r="AQ201" s="62" t="e">
        <f t="shared" si="101"/>
        <v>#DIV/0!</v>
      </c>
      <c r="AR201" s="62" t="e">
        <f t="shared" si="102"/>
        <v>#DIV/0!</v>
      </c>
      <c r="AS201" s="62" t="e">
        <f t="shared" si="103"/>
        <v>#DIV/0!</v>
      </c>
      <c r="AT201" s="62" t="e">
        <f t="shared" si="104"/>
        <v>#DIV/0!</v>
      </c>
      <c r="AU201" s="62">
        <f t="shared" si="105"/>
        <v>-1</v>
      </c>
    </row>
    <row r="202" spans="1:47" x14ac:dyDescent="0.25">
      <c r="A202" s="59">
        <v>2023</v>
      </c>
      <c r="B202" s="60" t="s">
        <v>346</v>
      </c>
      <c r="C202" s="61" t="s">
        <v>347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116"/>
        <v>0</v>
      </c>
      <c r="AF202" s="13" t="s">
        <v>346</v>
      </c>
      <c r="AG202" s="25" t="s">
        <v>347</v>
      </c>
      <c r="AH202" s="26">
        <v>0</v>
      </c>
      <c r="AI202" s="62" t="e">
        <f t="shared" si="121"/>
        <v>#DIV/0!</v>
      </c>
      <c r="AJ202" s="62" t="e">
        <f t="shared" si="94"/>
        <v>#DIV/0!</v>
      </c>
      <c r="AK202" s="62">
        <f t="shared" si="95"/>
        <v>-1</v>
      </c>
      <c r="AL202" s="62" t="e">
        <f t="shared" si="96"/>
        <v>#DIV/0!</v>
      </c>
      <c r="AM202" s="62" t="e">
        <f t="shared" si="97"/>
        <v>#DIV/0!</v>
      </c>
      <c r="AN202" s="62" t="e">
        <f t="shared" si="98"/>
        <v>#DIV/0!</v>
      </c>
      <c r="AO202" s="62" t="e">
        <f t="shared" si="99"/>
        <v>#DIV/0!</v>
      </c>
      <c r="AP202" s="62" t="e">
        <f t="shared" si="100"/>
        <v>#DIV/0!</v>
      </c>
      <c r="AQ202" s="62" t="e">
        <f t="shared" si="101"/>
        <v>#DIV/0!</v>
      </c>
      <c r="AR202" s="62" t="e">
        <f t="shared" si="102"/>
        <v>#DIV/0!</v>
      </c>
      <c r="AS202" s="62" t="e">
        <f t="shared" si="103"/>
        <v>#DIV/0!</v>
      </c>
      <c r="AT202" s="62" t="e">
        <f t="shared" si="104"/>
        <v>#DIV/0!</v>
      </c>
      <c r="AU202" s="62">
        <f t="shared" si="105"/>
        <v>-1</v>
      </c>
    </row>
    <row r="203" spans="1:47" x14ac:dyDescent="0.25">
      <c r="A203" s="59">
        <v>2023</v>
      </c>
      <c r="B203" s="60" t="s">
        <v>348</v>
      </c>
      <c r="C203" s="61" t="s">
        <v>349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116"/>
        <v>0</v>
      </c>
      <c r="AF203" s="13" t="s">
        <v>348</v>
      </c>
      <c r="AG203" s="25" t="s">
        <v>349</v>
      </c>
      <c r="AH203" s="26">
        <v>0</v>
      </c>
      <c r="AI203" s="62" t="e">
        <f t="shared" si="121"/>
        <v>#DIV/0!</v>
      </c>
      <c r="AJ203" s="62">
        <f t="shared" si="94"/>
        <v>-1</v>
      </c>
      <c r="AK203" s="62" t="e">
        <f t="shared" si="95"/>
        <v>#DIV/0!</v>
      </c>
      <c r="AL203" s="62" t="e">
        <f t="shared" si="96"/>
        <v>#DIV/0!</v>
      </c>
      <c r="AM203" s="62" t="e">
        <f t="shared" si="97"/>
        <v>#DIV/0!</v>
      </c>
      <c r="AN203" s="62" t="e">
        <f t="shared" si="98"/>
        <v>#DIV/0!</v>
      </c>
      <c r="AO203" s="62" t="e">
        <f t="shared" si="99"/>
        <v>#DIV/0!</v>
      </c>
      <c r="AP203" s="62" t="e">
        <f t="shared" si="100"/>
        <v>#DIV/0!</v>
      </c>
      <c r="AQ203" s="62" t="e">
        <f t="shared" si="101"/>
        <v>#DIV/0!</v>
      </c>
      <c r="AR203" s="62" t="e">
        <f t="shared" si="102"/>
        <v>#DIV/0!</v>
      </c>
      <c r="AS203" s="62" t="e">
        <f t="shared" si="103"/>
        <v>#DIV/0!</v>
      </c>
      <c r="AT203" s="62" t="e">
        <f t="shared" si="104"/>
        <v>#DIV/0!</v>
      </c>
      <c r="AU203" s="62">
        <f t="shared" si="105"/>
        <v>-1</v>
      </c>
    </row>
    <row r="204" spans="1:47" x14ac:dyDescent="0.25">
      <c r="A204" s="59">
        <v>2023</v>
      </c>
      <c r="B204" s="60" t="s">
        <v>350</v>
      </c>
      <c r="C204" s="61" t="s">
        <v>351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116"/>
        <v>0</v>
      </c>
      <c r="AF204" s="13" t="s">
        <v>350</v>
      </c>
      <c r="AG204" s="25" t="s">
        <v>351</v>
      </c>
      <c r="AH204" s="26">
        <v>0</v>
      </c>
      <c r="AI204" s="62" t="e">
        <f t="shared" si="121"/>
        <v>#DIV/0!</v>
      </c>
      <c r="AJ204" s="62">
        <f t="shared" si="94"/>
        <v>-1</v>
      </c>
      <c r="AK204" s="62">
        <f t="shared" si="95"/>
        <v>-1</v>
      </c>
      <c r="AL204" s="62">
        <f t="shared" si="96"/>
        <v>-1</v>
      </c>
      <c r="AM204" s="62" t="e">
        <f t="shared" si="97"/>
        <v>#DIV/0!</v>
      </c>
      <c r="AN204" s="62">
        <f t="shared" si="98"/>
        <v>-1</v>
      </c>
      <c r="AO204" s="62">
        <f t="shared" si="99"/>
        <v>-1</v>
      </c>
      <c r="AP204" s="62">
        <f t="shared" si="100"/>
        <v>-1</v>
      </c>
      <c r="AQ204" s="62" t="e">
        <f t="shared" si="101"/>
        <v>#DIV/0!</v>
      </c>
      <c r="AR204" s="62" t="e">
        <f t="shared" si="102"/>
        <v>#DIV/0!</v>
      </c>
      <c r="AS204" s="62" t="e">
        <f t="shared" si="103"/>
        <v>#DIV/0!</v>
      </c>
      <c r="AT204" s="62" t="e">
        <f t="shared" si="104"/>
        <v>#DIV/0!</v>
      </c>
      <c r="AU204" s="62">
        <f t="shared" si="105"/>
        <v>-1</v>
      </c>
    </row>
    <row r="205" spans="1:47" x14ac:dyDescent="0.25">
      <c r="A205" s="59">
        <v>2023</v>
      </c>
      <c r="B205" s="60" t="s">
        <v>352</v>
      </c>
      <c r="C205" s="61" t="s">
        <v>353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116"/>
        <v>0</v>
      </c>
      <c r="AF205" s="13" t="s">
        <v>352</v>
      </c>
      <c r="AG205" s="25" t="s">
        <v>353</v>
      </c>
      <c r="AH205" s="26">
        <v>0</v>
      </c>
      <c r="AI205" s="62" t="e">
        <f t="shared" si="121"/>
        <v>#DIV/0!</v>
      </c>
      <c r="AJ205" s="62">
        <f t="shared" si="94"/>
        <v>-1</v>
      </c>
      <c r="AK205" s="62" t="e">
        <f t="shared" si="95"/>
        <v>#DIV/0!</v>
      </c>
      <c r="AL205" s="62" t="e">
        <f t="shared" si="96"/>
        <v>#DIV/0!</v>
      </c>
      <c r="AM205" s="62" t="e">
        <f t="shared" si="97"/>
        <v>#DIV/0!</v>
      </c>
      <c r="AN205" s="62" t="e">
        <f t="shared" si="98"/>
        <v>#DIV/0!</v>
      </c>
      <c r="AO205" s="62" t="e">
        <f t="shared" si="99"/>
        <v>#DIV/0!</v>
      </c>
      <c r="AP205" s="62" t="e">
        <f t="shared" si="100"/>
        <v>#DIV/0!</v>
      </c>
      <c r="AQ205" s="62" t="e">
        <f t="shared" si="101"/>
        <v>#DIV/0!</v>
      </c>
      <c r="AR205" s="62" t="e">
        <f t="shared" si="102"/>
        <v>#DIV/0!</v>
      </c>
      <c r="AS205" s="62" t="e">
        <f t="shared" si="103"/>
        <v>#DIV/0!</v>
      </c>
      <c r="AT205" s="62" t="e">
        <f t="shared" si="104"/>
        <v>#DIV/0!</v>
      </c>
      <c r="AU205" s="62">
        <f t="shared" si="105"/>
        <v>-1</v>
      </c>
    </row>
    <row r="206" spans="1:47" x14ac:dyDescent="0.25">
      <c r="A206" s="56">
        <v>2023</v>
      </c>
      <c r="B206" s="57" t="s">
        <v>354</v>
      </c>
      <c r="C206" s="58" t="s">
        <v>355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116"/>
        <v>0</v>
      </c>
      <c r="AF206" s="14" t="s">
        <v>354</v>
      </c>
      <c r="AG206" s="9" t="s">
        <v>355</v>
      </c>
      <c r="AH206" s="10">
        <f t="shared" ref="AH206" si="122">+AH207+AH210+AH213+AH215</f>
        <v>0</v>
      </c>
      <c r="AI206" s="55">
        <f t="shared" si="121"/>
        <v>-1</v>
      </c>
      <c r="AJ206" s="55">
        <f t="shared" si="94"/>
        <v>-1</v>
      </c>
      <c r="AK206" s="55">
        <f t="shared" si="95"/>
        <v>-1</v>
      </c>
      <c r="AL206" s="55">
        <f t="shared" si="96"/>
        <v>-1</v>
      </c>
      <c r="AM206" s="55" t="e">
        <f t="shared" si="97"/>
        <v>#DIV/0!</v>
      </c>
      <c r="AN206" s="55" t="e">
        <f t="shared" si="98"/>
        <v>#DIV/0!</v>
      </c>
      <c r="AO206" s="55">
        <f t="shared" si="99"/>
        <v>-1</v>
      </c>
      <c r="AP206" s="55">
        <f t="shared" si="100"/>
        <v>-1</v>
      </c>
      <c r="AQ206" s="55" t="e">
        <f t="shared" si="101"/>
        <v>#DIV/0!</v>
      </c>
      <c r="AR206" s="55" t="e">
        <f t="shared" si="102"/>
        <v>#DIV/0!</v>
      </c>
      <c r="AS206" s="55" t="e">
        <f t="shared" si="103"/>
        <v>#DIV/0!</v>
      </c>
      <c r="AT206" s="55">
        <f t="shared" si="104"/>
        <v>-1</v>
      </c>
      <c r="AU206" s="55">
        <f t="shared" si="105"/>
        <v>-1</v>
      </c>
    </row>
    <row r="207" spans="1:47" x14ac:dyDescent="0.25">
      <c r="A207" s="56">
        <v>2023</v>
      </c>
      <c r="B207" s="57" t="s">
        <v>356</v>
      </c>
      <c r="C207" s="58" t="s">
        <v>171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116"/>
        <v>0</v>
      </c>
      <c r="AF207" s="14" t="s">
        <v>356</v>
      </c>
      <c r="AG207" s="9" t="s">
        <v>171</v>
      </c>
      <c r="AH207" s="10">
        <f t="shared" ref="AH207" si="123">+AH208+AH209</f>
        <v>0</v>
      </c>
      <c r="AI207" s="55" t="e">
        <f t="shared" si="121"/>
        <v>#DIV/0!</v>
      </c>
      <c r="AJ207" s="55">
        <f t="shared" si="94"/>
        <v>-1</v>
      </c>
      <c r="AK207" s="55" t="e">
        <f t="shared" si="95"/>
        <v>#DIV/0!</v>
      </c>
      <c r="AL207" s="55" t="e">
        <f t="shared" si="96"/>
        <v>#DIV/0!</v>
      </c>
      <c r="AM207" s="55" t="e">
        <f t="shared" si="97"/>
        <v>#DIV/0!</v>
      </c>
      <c r="AN207" s="55" t="e">
        <f t="shared" si="98"/>
        <v>#DIV/0!</v>
      </c>
      <c r="AO207" s="55" t="e">
        <f t="shared" si="99"/>
        <v>#DIV/0!</v>
      </c>
      <c r="AP207" s="55">
        <f t="shared" si="100"/>
        <v>-1</v>
      </c>
      <c r="AQ207" s="55" t="e">
        <f t="shared" si="101"/>
        <v>#DIV/0!</v>
      </c>
      <c r="AR207" s="55" t="e">
        <f t="shared" si="102"/>
        <v>#DIV/0!</v>
      </c>
      <c r="AS207" s="55" t="e">
        <f t="shared" si="103"/>
        <v>#DIV/0!</v>
      </c>
      <c r="AT207" s="55" t="e">
        <f t="shared" si="104"/>
        <v>#DIV/0!</v>
      </c>
      <c r="AU207" s="55">
        <f t="shared" si="105"/>
        <v>-1</v>
      </c>
    </row>
    <row r="208" spans="1:47" x14ac:dyDescent="0.25">
      <c r="A208" s="59">
        <v>2023</v>
      </c>
      <c r="B208" s="60" t="s">
        <v>357</v>
      </c>
      <c r="C208" s="61" t="s">
        <v>358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116"/>
        <v>0</v>
      </c>
      <c r="AF208" s="13" t="s">
        <v>357</v>
      </c>
      <c r="AG208" s="25" t="s">
        <v>358</v>
      </c>
      <c r="AH208" s="26">
        <v>0</v>
      </c>
      <c r="AI208" s="62" t="e">
        <f t="shared" si="121"/>
        <v>#DIV/0!</v>
      </c>
      <c r="AJ208" s="62">
        <f t="shared" si="94"/>
        <v>-1</v>
      </c>
      <c r="AK208" s="62" t="e">
        <f t="shared" si="95"/>
        <v>#DIV/0!</v>
      </c>
      <c r="AL208" s="62" t="e">
        <f t="shared" si="96"/>
        <v>#DIV/0!</v>
      </c>
      <c r="AM208" s="62" t="e">
        <f t="shared" si="97"/>
        <v>#DIV/0!</v>
      </c>
      <c r="AN208" s="62" t="e">
        <f t="shared" si="98"/>
        <v>#DIV/0!</v>
      </c>
      <c r="AO208" s="62" t="e">
        <f t="shared" si="99"/>
        <v>#DIV/0!</v>
      </c>
      <c r="AP208" s="62">
        <f t="shared" si="100"/>
        <v>-1</v>
      </c>
      <c r="AQ208" s="62" t="e">
        <f t="shared" si="101"/>
        <v>#DIV/0!</v>
      </c>
      <c r="AR208" s="62" t="e">
        <f t="shared" si="102"/>
        <v>#DIV/0!</v>
      </c>
      <c r="AS208" s="62" t="e">
        <f t="shared" si="103"/>
        <v>#DIV/0!</v>
      </c>
      <c r="AT208" s="62" t="e">
        <f t="shared" si="104"/>
        <v>#DIV/0!</v>
      </c>
      <c r="AU208" s="62">
        <f t="shared" si="105"/>
        <v>-1</v>
      </c>
    </row>
    <row r="209" spans="1:47" x14ac:dyDescent="0.25">
      <c r="A209" s="59">
        <v>2023</v>
      </c>
      <c r="B209" s="60" t="s">
        <v>359</v>
      </c>
      <c r="C209" s="61" t="s">
        <v>179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116"/>
        <v>0</v>
      </c>
      <c r="AF209" s="13" t="s">
        <v>359</v>
      </c>
      <c r="AG209" s="25" t="s">
        <v>179</v>
      </c>
      <c r="AH209" s="26">
        <v>0</v>
      </c>
      <c r="AI209" s="62" t="e">
        <f t="shared" si="121"/>
        <v>#DIV/0!</v>
      </c>
      <c r="AJ209" s="62">
        <f t="shared" si="94"/>
        <v>-1</v>
      </c>
      <c r="AK209" s="62" t="e">
        <f t="shared" si="95"/>
        <v>#DIV/0!</v>
      </c>
      <c r="AL209" s="62" t="e">
        <f t="shared" si="96"/>
        <v>#DIV/0!</v>
      </c>
      <c r="AM209" s="62" t="e">
        <f t="shared" si="97"/>
        <v>#DIV/0!</v>
      </c>
      <c r="AN209" s="62" t="e">
        <f t="shared" si="98"/>
        <v>#DIV/0!</v>
      </c>
      <c r="AO209" s="62" t="e">
        <f t="shared" si="99"/>
        <v>#DIV/0!</v>
      </c>
      <c r="AP209" s="62" t="e">
        <f t="shared" si="100"/>
        <v>#DIV/0!</v>
      </c>
      <c r="AQ209" s="62" t="e">
        <f t="shared" si="101"/>
        <v>#DIV/0!</v>
      </c>
      <c r="AR209" s="62" t="e">
        <f t="shared" si="102"/>
        <v>#DIV/0!</v>
      </c>
      <c r="AS209" s="62" t="e">
        <f t="shared" si="103"/>
        <v>#DIV/0!</v>
      </c>
      <c r="AT209" s="62" t="e">
        <f t="shared" si="104"/>
        <v>#DIV/0!</v>
      </c>
      <c r="AU209" s="62">
        <f t="shared" si="105"/>
        <v>-1</v>
      </c>
    </row>
    <row r="210" spans="1:47" x14ac:dyDescent="0.25">
      <c r="A210" s="56">
        <v>2023</v>
      </c>
      <c r="B210" s="57" t="s">
        <v>360</v>
      </c>
      <c r="C210" s="58" t="s">
        <v>181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116"/>
        <v>0</v>
      </c>
      <c r="AF210" s="14" t="s">
        <v>360</v>
      </c>
      <c r="AG210" s="9" t="s">
        <v>181</v>
      </c>
      <c r="AH210" s="10">
        <f t="shared" ref="AH210" si="124">+AH211+AH212</f>
        <v>0</v>
      </c>
      <c r="AI210" s="55">
        <f t="shared" si="121"/>
        <v>-1</v>
      </c>
      <c r="AJ210" s="55">
        <f t="shared" si="94"/>
        <v>-1</v>
      </c>
      <c r="AK210" s="55">
        <f t="shared" si="95"/>
        <v>-1</v>
      </c>
      <c r="AL210" s="55">
        <f t="shared" si="96"/>
        <v>-1</v>
      </c>
      <c r="AM210" s="55" t="e">
        <f t="shared" si="97"/>
        <v>#DIV/0!</v>
      </c>
      <c r="AN210" s="55" t="e">
        <f t="shared" si="98"/>
        <v>#DIV/0!</v>
      </c>
      <c r="AO210" s="55">
        <f t="shared" si="99"/>
        <v>-1</v>
      </c>
      <c r="AP210" s="55">
        <f t="shared" si="100"/>
        <v>-1</v>
      </c>
      <c r="AQ210" s="55" t="e">
        <f t="shared" si="101"/>
        <v>#DIV/0!</v>
      </c>
      <c r="AR210" s="55" t="e">
        <f t="shared" si="102"/>
        <v>#DIV/0!</v>
      </c>
      <c r="AS210" s="55" t="e">
        <f t="shared" si="103"/>
        <v>#DIV/0!</v>
      </c>
      <c r="AT210" s="55">
        <f t="shared" si="104"/>
        <v>-1</v>
      </c>
      <c r="AU210" s="55">
        <f t="shared" si="105"/>
        <v>-1</v>
      </c>
    </row>
    <row r="211" spans="1:47" x14ac:dyDescent="0.25">
      <c r="A211" s="59">
        <v>2023</v>
      </c>
      <c r="B211" s="60" t="s">
        <v>361</v>
      </c>
      <c r="C211" s="61" t="s">
        <v>362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116"/>
        <v>0</v>
      </c>
      <c r="AF211" s="13" t="s">
        <v>361</v>
      </c>
      <c r="AG211" s="25" t="s">
        <v>362</v>
      </c>
      <c r="AH211" s="26">
        <v>0</v>
      </c>
      <c r="AI211" s="62">
        <f t="shared" si="121"/>
        <v>-1</v>
      </c>
      <c r="AJ211" s="62">
        <f t="shared" si="94"/>
        <v>-1</v>
      </c>
      <c r="AK211" s="62">
        <f t="shared" si="95"/>
        <v>-1</v>
      </c>
      <c r="AL211" s="62" t="e">
        <f t="shared" si="96"/>
        <v>#DIV/0!</v>
      </c>
      <c r="AM211" s="62" t="e">
        <f t="shared" si="97"/>
        <v>#DIV/0!</v>
      </c>
      <c r="AN211" s="62" t="e">
        <f t="shared" si="98"/>
        <v>#DIV/0!</v>
      </c>
      <c r="AO211" s="62">
        <f t="shared" si="99"/>
        <v>-1</v>
      </c>
      <c r="AP211" s="62">
        <f t="shared" si="100"/>
        <v>-1</v>
      </c>
      <c r="AQ211" s="62" t="e">
        <f t="shared" si="101"/>
        <v>#DIV/0!</v>
      </c>
      <c r="AR211" s="62" t="e">
        <f t="shared" si="102"/>
        <v>#DIV/0!</v>
      </c>
      <c r="AS211" s="62" t="e">
        <f t="shared" si="103"/>
        <v>#DIV/0!</v>
      </c>
      <c r="AT211" s="62">
        <f t="shared" si="104"/>
        <v>-1</v>
      </c>
      <c r="AU211" s="62">
        <f t="shared" si="105"/>
        <v>-1</v>
      </c>
    </row>
    <row r="212" spans="1:47" x14ac:dyDescent="0.25">
      <c r="A212" s="59">
        <v>2023</v>
      </c>
      <c r="B212" s="60" t="s">
        <v>363</v>
      </c>
      <c r="C212" s="61" t="s">
        <v>183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116"/>
        <v>0</v>
      </c>
      <c r="AF212" s="13" t="s">
        <v>363</v>
      </c>
      <c r="AG212" s="25" t="s">
        <v>183</v>
      </c>
      <c r="AH212" s="26">
        <v>0</v>
      </c>
      <c r="AI212" s="62">
        <f t="shared" si="121"/>
        <v>-1</v>
      </c>
      <c r="AJ212" s="62">
        <f t="shared" si="94"/>
        <v>-1</v>
      </c>
      <c r="AK212" s="62" t="e">
        <f t="shared" si="95"/>
        <v>#DIV/0!</v>
      </c>
      <c r="AL212" s="62">
        <f t="shared" si="96"/>
        <v>-1</v>
      </c>
      <c r="AM212" s="62" t="e">
        <f t="shared" si="97"/>
        <v>#DIV/0!</v>
      </c>
      <c r="AN212" s="62" t="e">
        <f t="shared" si="98"/>
        <v>#DIV/0!</v>
      </c>
      <c r="AO212" s="62">
        <f t="shared" si="99"/>
        <v>-1</v>
      </c>
      <c r="AP212" s="62">
        <f t="shared" si="100"/>
        <v>-1</v>
      </c>
      <c r="AQ212" s="62" t="e">
        <f t="shared" si="101"/>
        <v>#DIV/0!</v>
      </c>
      <c r="AR212" s="62" t="e">
        <f t="shared" si="102"/>
        <v>#DIV/0!</v>
      </c>
      <c r="AS212" s="62" t="e">
        <f t="shared" si="103"/>
        <v>#DIV/0!</v>
      </c>
      <c r="AT212" s="62">
        <f t="shared" si="104"/>
        <v>-1</v>
      </c>
      <c r="AU212" s="62">
        <f t="shared" si="105"/>
        <v>-1</v>
      </c>
    </row>
    <row r="213" spans="1:47" x14ac:dyDescent="0.25">
      <c r="A213" s="56">
        <v>2023</v>
      </c>
      <c r="B213" s="57" t="s">
        <v>364</v>
      </c>
      <c r="C213" s="58" t="s">
        <v>185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116"/>
        <v>0</v>
      </c>
      <c r="AF213" s="14" t="s">
        <v>364</v>
      </c>
      <c r="AG213" s="9" t="s">
        <v>185</v>
      </c>
      <c r="AH213" s="10">
        <f t="shared" ref="AH213" si="125">+AH214</f>
        <v>0</v>
      </c>
      <c r="AI213" s="55" t="e">
        <f t="shared" si="121"/>
        <v>#DIV/0!</v>
      </c>
      <c r="AJ213" s="55" t="e">
        <f t="shared" si="94"/>
        <v>#DIV/0!</v>
      </c>
      <c r="AK213" s="55">
        <f t="shared" si="95"/>
        <v>-1</v>
      </c>
      <c r="AL213" s="55" t="e">
        <f t="shared" si="96"/>
        <v>#DIV/0!</v>
      </c>
      <c r="AM213" s="55" t="e">
        <f t="shared" si="97"/>
        <v>#DIV/0!</v>
      </c>
      <c r="AN213" s="55" t="e">
        <f t="shared" si="98"/>
        <v>#DIV/0!</v>
      </c>
      <c r="AO213" s="55" t="e">
        <f t="shared" si="99"/>
        <v>#DIV/0!</v>
      </c>
      <c r="AP213" s="55" t="e">
        <f t="shared" si="100"/>
        <v>#DIV/0!</v>
      </c>
      <c r="AQ213" s="55" t="e">
        <f t="shared" si="101"/>
        <v>#DIV/0!</v>
      </c>
      <c r="AR213" s="55" t="e">
        <f t="shared" si="102"/>
        <v>#DIV/0!</v>
      </c>
      <c r="AS213" s="55" t="e">
        <f t="shared" si="103"/>
        <v>#DIV/0!</v>
      </c>
      <c r="AT213" s="55" t="e">
        <f t="shared" si="104"/>
        <v>#DIV/0!</v>
      </c>
      <c r="AU213" s="55">
        <f t="shared" si="105"/>
        <v>-1</v>
      </c>
    </row>
    <row r="214" spans="1:47" x14ac:dyDescent="0.25">
      <c r="A214" s="59">
        <v>2023</v>
      </c>
      <c r="B214" s="60" t="s">
        <v>365</v>
      </c>
      <c r="C214" s="61" t="s">
        <v>195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116"/>
        <v>0</v>
      </c>
      <c r="AF214" s="13" t="s">
        <v>365</v>
      </c>
      <c r="AG214" s="25" t="s">
        <v>195</v>
      </c>
      <c r="AH214" s="26">
        <v>0</v>
      </c>
      <c r="AI214" s="62" t="e">
        <f t="shared" si="121"/>
        <v>#DIV/0!</v>
      </c>
      <c r="AJ214" s="62" t="e">
        <f t="shared" si="94"/>
        <v>#DIV/0!</v>
      </c>
      <c r="AK214" s="62">
        <f t="shared" si="95"/>
        <v>-1</v>
      </c>
      <c r="AL214" s="62" t="e">
        <f t="shared" si="96"/>
        <v>#DIV/0!</v>
      </c>
      <c r="AM214" s="62" t="e">
        <f t="shared" si="97"/>
        <v>#DIV/0!</v>
      </c>
      <c r="AN214" s="62" t="e">
        <f t="shared" si="98"/>
        <v>#DIV/0!</v>
      </c>
      <c r="AO214" s="62" t="e">
        <f t="shared" si="99"/>
        <v>#DIV/0!</v>
      </c>
      <c r="AP214" s="62" t="e">
        <f t="shared" si="100"/>
        <v>#DIV/0!</v>
      </c>
      <c r="AQ214" s="62" t="e">
        <f t="shared" si="101"/>
        <v>#DIV/0!</v>
      </c>
      <c r="AR214" s="62" t="e">
        <f t="shared" si="102"/>
        <v>#DIV/0!</v>
      </c>
      <c r="AS214" s="62" t="e">
        <f t="shared" si="103"/>
        <v>#DIV/0!</v>
      </c>
      <c r="AT214" s="62" t="e">
        <f t="shared" si="104"/>
        <v>#DIV/0!</v>
      </c>
      <c r="AU214" s="62">
        <f t="shared" si="105"/>
        <v>-1</v>
      </c>
    </row>
    <row r="215" spans="1:47" x14ac:dyDescent="0.25">
      <c r="A215" s="56">
        <v>2023</v>
      </c>
      <c r="B215" s="57" t="s">
        <v>366</v>
      </c>
      <c r="C215" s="58" t="s">
        <v>197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116"/>
        <v>0</v>
      </c>
      <c r="AF215" s="14" t="s">
        <v>366</v>
      </c>
      <c r="AG215" s="9" t="s">
        <v>197</v>
      </c>
      <c r="AH215" s="10">
        <f t="shared" ref="AH215" si="126">+AH216</f>
        <v>0</v>
      </c>
      <c r="AI215" s="55" t="e">
        <f t="shared" si="121"/>
        <v>#DIV/0!</v>
      </c>
      <c r="AJ215" s="55" t="e">
        <f t="shared" si="94"/>
        <v>#DIV/0!</v>
      </c>
      <c r="AK215" s="55">
        <f t="shared" si="95"/>
        <v>-1</v>
      </c>
      <c r="AL215" s="55" t="e">
        <f t="shared" si="96"/>
        <v>#DIV/0!</v>
      </c>
      <c r="AM215" s="55" t="e">
        <f t="shared" si="97"/>
        <v>#DIV/0!</v>
      </c>
      <c r="AN215" s="55" t="e">
        <f t="shared" si="98"/>
        <v>#DIV/0!</v>
      </c>
      <c r="AO215" s="55" t="e">
        <f t="shared" si="99"/>
        <v>#DIV/0!</v>
      </c>
      <c r="AP215" s="55" t="e">
        <f t="shared" si="100"/>
        <v>#DIV/0!</v>
      </c>
      <c r="AQ215" s="55" t="e">
        <f t="shared" si="101"/>
        <v>#DIV/0!</v>
      </c>
      <c r="AR215" s="55" t="e">
        <f t="shared" si="102"/>
        <v>#DIV/0!</v>
      </c>
      <c r="AS215" s="55" t="e">
        <f t="shared" si="103"/>
        <v>#DIV/0!</v>
      </c>
      <c r="AT215" s="55" t="e">
        <f t="shared" si="104"/>
        <v>#DIV/0!</v>
      </c>
      <c r="AU215" s="55">
        <f t="shared" si="105"/>
        <v>-1</v>
      </c>
    </row>
    <row r="216" spans="1:47" x14ac:dyDescent="0.25">
      <c r="A216" s="59">
        <v>2023</v>
      </c>
      <c r="B216" s="60" t="s">
        <v>367</v>
      </c>
      <c r="C216" s="61" t="s">
        <v>824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116"/>
        <v>0</v>
      </c>
      <c r="AF216" s="13" t="s">
        <v>367</v>
      </c>
      <c r="AG216" s="25" t="s">
        <v>199</v>
      </c>
      <c r="AH216" s="26">
        <v>0</v>
      </c>
      <c r="AI216" s="62" t="e">
        <f t="shared" si="121"/>
        <v>#DIV/0!</v>
      </c>
      <c r="AJ216" s="62" t="e">
        <f t="shared" ref="AJ216:AJ279" si="127">+(S216-E216)/E216</f>
        <v>#DIV/0!</v>
      </c>
      <c r="AK216" s="62">
        <f t="shared" ref="AK216:AK279" si="128">+(T216-F216)/F216</f>
        <v>-1</v>
      </c>
      <c r="AL216" s="62" t="e">
        <f t="shared" ref="AL216:AL279" si="129">+(U216-G216)/G216</f>
        <v>#DIV/0!</v>
      </c>
      <c r="AM216" s="62" t="e">
        <f t="shared" ref="AM216:AM279" si="130">+(V216-H216)/H216</f>
        <v>#DIV/0!</v>
      </c>
      <c r="AN216" s="62" t="e">
        <f t="shared" ref="AN216:AN279" si="131">+(W216-I216)/I216</f>
        <v>#DIV/0!</v>
      </c>
      <c r="AO216" s="62" t="e">
        <f t="shared" ref="AO216:AO279" si="132">+(X216-J216)/J216</f>
        <v>#DIV/0!</v>
      </c>
      <c r="AP216" s="62" t="e">
        <f t="shared" ref="AP216:AP279" si="133">+(Y216-K216)/K216</f>
        <v>#DIV/0!</v>
      </c>
      <c r="AQ216" s="62" t="e">
        <f t="shared" ref="AQ216:AQ279" si="134">+(Z216-L216)/L216</f>
        <v>#DIV/0!</v>
      </c>
      <c r="AR216" s="62" t="e">
        <f t="shared" ref="AR216:AR279" si="135">+(AA216-M216)/M216</f>
        <v>#DIV/0!</v>
      </c>
      <c r="AS216" s="62" t="e">
        <f t="shared" ref="AS216:AS279" si="136">+(AB216-N216)/N216</f>
        <v>#DIV/0!</v>
      </c>
      <c r="AT216" s="62" t="e">
        <f t="shared" ref="AT216:AT279" si="137">+(AC216-O216)/O216</f>
        <v>#DIV/0!</v>
      </c>
      <c r="AU216" s="62">
        <f t="shared" ref="AU216:AU279" si="138">+(AD216-P216)/P216</f>
        <v>-1</v>
      </c>
    </row>
    <row r="217" spans="1:47" x14ac:dyDescent="0.25">
      <c r="A217" s="56">
        <v>2023</v>
      </c>
      <c r="B217" s="57" t="s">
        <v>368</v>
      </c>
      <c r="C217" s="58" t="s">
        <v>369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139">SUM(R217:AC217)</f>
        <v>194207466</v>
      </c>
      <c r="AF217" s="11" t="s">
        <v>368</v>
      </c>
      <c r="AG217" s="5" t="s">
        <v>369</v>
      </c>
      <c r="AH217" s="6">
        <f t="shared" ref="AH217" si="140">+AH218+AH232+AH257+AH295+AH306</f>
        <v>194207466</v>
      </c>
      <c r="AI217" s="55">
        <f t="shared" si="121"/>
        <v>-0.94616874620823976</v>
      </c>
      <c r="AJ217" s="55">
        <f t="shared" si="127"/>
        <v>-1</v>
      </c>
      <c r="AK217" s="55">
        <f t="shared" si="128"/>
        <v>-1</v>
      </c>
      <c r="AL217" s="55">
        <f t="shared" si="129"/>
        <v>-1</v>
      </c>
      <c r="AM217" s="55">
        <f t="shared" si="130"/>
        <v>-1</v>
      </c>
      <c r="AN217" s="55">
        <f t="shared" si="131"/>
        <v>-1</v>
      </c>
      <c r="AO217" s="55">
        <f t="shared" si="132"/>
        <v>-1</v>
      </c>
      <c r="AP217" s="55">
        <f t="shared" si="133"/>
        <v>-1</v>
      </c>
      <c r="AQ217" s="55">
        <f t="shared" si="134"/>
        <v>-1</v>
      </c>
      <c r="AR217" s="55">
        <f t="shared" si="135"/>
        <v>-1</v>
      </c>
      <c r="AS217" s="55">
        <f t="shared" si="136"/>
        <v>-1</v>
      </c>
      <c r="AT217" s="55">
        <f t="shared" si="137"/>
        <v>-1</v>
      </c>
      <c r="AU217" s="55">
        <f t="shared" si="138"/>
        <v>-0.98335082068699176</v>
      </c>
    </row>
    <row r="218" spans="1:47" x14ac:dyDescent="0.25">
      <c r="A218" s="56">
        <v>2023</v>
      </c>
      <c r="B218" s="57" t="s">
        <v>370</v>
      </c>
      <c r="C218" s="58" t="s">
        <v>834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139"/>
        <v>93817835</v>
      </c>
      <c r="AF218" s="11" t="s">
        <v>370</v>
      </c>
      <c r="AG218" s="5" t="s">
        <v>371</v>
      </c>
      <c r="AH218" s="6">
        <f t="shared" ref="AH218" si="141">+AH219+AH225+AH228+AH229+AH224</f>
        <v>93817835</v>
      </c>
      <c r="AI218" s="55">
        <f t="shared" si="121"/>
        <v>-0.70249594772169921</v>
      </c>
      <c r="AJ218" s="55">
        <f t="shared" si="127"/>
        <v>-1</v>
      </c>
      <c r="AK218" s="55">
        <f t="shared" si="128"/>
        <v>-1</v>
      </c>
      <c r="AL218" s="55">
        <f t="shared" si="129"/>
        <v>-1</v>
      </c>
      <c r="AM218" s="55">
        <f t="shared" si="130"/>
        <v>-1</v>
      </c>
      <c r="AN218" s="55">
        <f t="shared" si="131"/>
        <v>-1</v>
      </c>
      <c r="AO218" s="55">
        <f t="shared" si="132"/>
        <v>-1</v>
      </c>
      <c r="AP218" s="55">
        <f t="shared" si="133"/>
        <v>-1</v>
      </c>
      <c r="AQ218" s="55">
        <f t="shared" si="134"/>
        <v>-1</v>
      </c>
      <c r="AR218" s="55">
        <f t="shared" si="135"/>
        <v>-1</v>
      </c>
      <c r="AS218" s="55">
        <f t="shared" si="136"/>
        <v>-1</v>
      </c>
      <c r="AT218" s="55">
        <f t="shared" si="137"/>
        <v>-1</v>
      </c>
      <c r="AU218" s="55">
        <f t="shared" si="138"/>
        <v>-0.92682437974180354</v>
      </c>
    </row>
    <row r="219" spans="1:47" x14ac:dyDescent="0.25">
      <c r="A219" s="56">
        <v>2023</v>
      </c>
      <c r="B219" s="57" t="s">
        <v>372</v>
      </c>
      <c r="C219" s="58" t="s">
        <v>373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139"/>
        <v>9000000</v>
      </c>
      <c r="AF219" s="14" t="s">
        <v>372</v>
      </c>
      <c r="AG219" s="9" t="s">
        <v>373</v>
      </c>
      <c r="AH219" s="10">
        <f t="shared" ref="AH219" si="142">+AH220+AH221+AH222+AH223</f>
        <v>9000000</v>
      </c>
      <c r="AI219" s="55">
        <f t="shared" si="121"/>
        <v>-0.94132990173023723</v>
      </c>
      <c r="AJ219" s="55" t="e">
        <f t="shared" si="127"/>
        <v>#DIV/0!</v>
      </c>
      <c r="AK219" s="55" t="e">
        <f t="shared" si="128"/>
        <v>#DIV/0!</v>
      </c>
      <c r="AL219" s="55" t="e">
        <f t="shared" si="129"/>
        <v>#DIV/0!</v>
      </c>
      <c r="AM219" s="55" t="e">
        <f t="shared" si="130"/>
        <v>#DIV/0!</v>
      </c>
      <c r="AN219" s="55" t="e">
        <f t="shared" si="131"/>
        <v>#DIV/0!</v>
      </c>
      <c r="AO219" s="55" t="e">
        <f t="shared" si="132"/>
        <v>#DIV/0!</v>
      </c>
      <c r="AP219" s="55" t="e">
        <f t="shared" si="133"/>
        <v>#DIV/0!</v>
      </c>
      <c r="AQ219" s="55" t="e">
        <f t="shared" si="134"/>
        <v>#DIV/0!</v>
      </c>
      <c r="AR219" s="55" t="e">
        <f t="shared" si="135"/>
        <v>#DIV/0!</v>
      </c>
      <c r="AS219" s="55" t="e">
        <f t="shared" si="136"/>
        <v>#DIV/0!</v>
      </c>
      <c r="AT219" s="55" t="e">
        <f t="shared" si="137"/>
        <v>#DIV/0!</v>
      </c>
      <c r="AU219" s="55">
        <f t="shared" si="138"/>
        <v>-0.94132990173023723</v>
      </c>
    </row>
    <row r="220" spans="1:47" x14ac:dyDescent="0.25">
      <c r="A220" s="59">
        <v>2023</v>
      </c>
      <c r="B220" s="60" t="s">
        <v>374</v>
      </c>
      <c r="C220" s="61" t="s">
        <v>375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139"/>
        <v>5000000</v>
      </c>
      <c r="AF220" s="13" t="s">
        <v>374</v>
      </c>
      <c r="AG220" s="25" t="s">
        <v>375</v>
      </c>
      <c r="AH220" s="26">
        <v>5000000</v>
      </c>
      <c r="AI220" s="62">
        <f t="shared" si="121"/>
        <v>-0.88454971837792562</v>
      </c>
      <c r="AJ220" s="62" t="e">
        <f t="shared" si="127"/>
        <v>#DIV/0!</v>
      </c>
      <c r="AK220" s="62" t="e">
        <f t="shared" si="128"/>
        <v>#DIV/0!</v>
      </c>
      <c r="AL220" s="62" t="e">
        <f t="shared" si="129"/>
        <v>#DIV/0!</v>
      </c>
      <c r="AM220" s="62" t="e">
        <f t="shared" si="130"/>
        <v>#DIV/0!</v>
      </c>
      <c r="AN220" s="62" t="e">
        <f t="shared" si="131"/>
        <v>#DIV/0!</v>
      </c>
      <c r="AO220" s="62" t="e">
        <f t="shared" si="132"/>
        <v>#DIV/0!</v>
      </c>
      <c r="AP220" s="62" t="e">
        <f t="shared" si="133"/>
        <v>#DIV/0!</v>
      </c>
      <c r="AQ220" s="62" t="e">
        <f t="shared" si="134"/>
        <v>#DIV/0!</v>
      </c>
      <c r="AR220" s="62" t="e">
        <f t="shared" si="135"/>
        <v>#DIV/0!</v>
      </c>
      <c r="AS220" s="62" t="e">
        <f t="shared" si="136"/>
        <v>#DIV/0!</v>
      </c>
      <c r="AT220" s="62" t="e">
        <f t="shared" si="137"/>
        <v>#DIV/0!</v>
      </c>
      <c r="AU220" s="62">
        <f t="shared" si="138"/>
        <v>-0.88454971837792562</v>
      </c>
    </row>
    <row r="221" spans="1:47" x14ac:dyDescent="0.25">
      <c r="A221" s="59">
        <v>2023</v>
      </c>
      <c r="B221" s="60" t="s">
        <v>376</v>
      </c>
      <c r="C221" s="61" t="s">
        <v>377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139"/>
        <v>0</v>
      </c>
      <c r="AF221" s="13" t="s">
        <v>376</v>
      </c>
      <c r="AG221" s="25" t="s">
        <v>377</v>
      </c>
      <c r="AH221" s="26">
        <v>0</v>
      </c>
      <c r="AI221" s="62">
        <f t="shared" si="121"/>
        <v>-1</v>
      </c>
      <c r="AJ221" s="62" t="e">
        <f t="shared" si="127"/>
        <v>#DIV/0!</v>
      </c>
      <c r="AK221" s="62" t="e">
        <f t="shared" si="128"/>
        <v>#DIV/0!</v>
      </c>
      <c r="AL221" s="62" t="e">
        <f t="shared" si="129"/>
        <v>#DIV/0!</v>
      </c>
      <c r="AM221" s="62" t="e">
        <f t="shared" si="130"/>
        <v>#DIV/0!</v>
      </c>
      <c r="AN221" s="62" t="e">
        <f t="shared" si="131"/>
        <v>#DIV/0!</v>
      </c>
      <c r="AO221" s="62" t="e">
        <f t="shared" si="132"/>
        <v>#DIV/0!</v>
      </c>
      <c r="AP221" s="62" t="e">
        <f t="shared" si="133"/>
        <v>#DIV/0!</v>
      </c>
      <c r="AQ221" s="62" t="e">
        <f t="shared" si="134"/>
        <v>#DIV/0!</v>
      </c>
      <c r="AR221" s="62" t="e">
        <f t="shared" si="135"/>
        <v>#DIV/0!</v>
      </c>
      <c r="AS221" s="62" t="e">
        <f t="shared" si="136"/>
        <v>#DIV/0!</v>
      </c>
      <c r="AT221" s="62" t="e">
        <f t="shared" si="137"/>
        <v>#DIV/0!</v>
      </c>
      <c r="AU221" s="62">
        <f t="shared" si="138"/>
        <v>-1</v>
      </c>
    </row>
    <row r="222" spans="1:47" x14ac:dyDescent="0.25">
      <c r="A222" s="59">
        <v>2023</v>
      </c>
      <c r="B222" s="60" t="s">
        <v>378</v>
      </c>
      <c r="C222" s="61" t="s">
        <v>379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139"/>
        <v>4000000</v>
      </c>
      <c r="AF222" s="13" t="s">
        <v>378</v>
      </c>
      <c r="AG222" s="25" t="s">
        <v>379</v>
      </c>
      <c r="AH222" s="26">
        <v>4000000</v>
      </c>
      <c r="AI222" s="62">
        <f t="shared" si="121"/>
        <v>-0.93343476986868945</v>
      </c>
      <c r="AJ222" s="62" t="e">
        <f t="shared" si="127"/>
        <v>#DIV/0!</v>
      </c>
      <c r="AK222" s="62" t="e">
        <f t="shared" si="128"/>
        <v>#DIV/0!</v>
      </c>
      <c r="AL222" s="62" t="e">
        <f t="shared" si="129"/>
        <v>#DIV/0!</v>
      </c>
      <c r="AM222" s="62" t="e">
        <f t="shared" si="130"/>
        <v>#DIV/0!</v>
      </c>
      <c r="AN222" s="62" t="e">
        <f t="shared" si="131"/>
        <v>#DIV/0!</v>
      </c>
      <c r="AO222" s="62" t="e">
        <f t="shared" si="132"/>
        <v>#DIV/0!</v>
      </c>
      <c r="AP222" s="62" t="e">
        <f t="shared" si="133"/>
        <v>#DIV/0!</v>
      </c>
      <c r="AQ222" s="62" t="e">
        <f t="shared" si="134"/>
        <v>#DIV/0!</v>
      </c>
      <c r="AR222" s="62" t="e">
        <f t="shared" si="135"/>
        <v>#DIV/0!</v>
      </c>
      <c r="AS222" s="62" t="e">
        <f t="shared" si="136"/>
        <v>#DIV/0!</v>
      </c>
      <c r="AT222" s="62" t="e">
        <f t="shared" si="137"/>
        <v>#DIV/0!</v>
      </c>
      <c r="AU222" s="62">
        <f t="shared" si="138"/>
        <v>-0.93343476986868945</v>
      </c>
    </row>
    <row r="223" spans="1:47" x14ac:dyDescent="0.25">
      <c r="A223" s="59">
        <v>2023</v>
      </c>
      <c r="B223" s="60" t="s">
        <v>380</v>
      </c>
      <c r="C223" s="61" t="s">
        <v>381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139"/>
        <v>0</v>
      </c>
      <c r="AF223" s="13" t="s">
        <v>380</v>
      </c>
      <c r="AG223" s="25" t="s">
        <v>381</v>
      </c>
      <c r="AH223" s="26">
        <v>0</v>
      </c>
      <c r="AI223" s="62">
        <f t="shared" si="121"/>
        <v>-1</v>
      </c>
      <c r="AJ223" s="62" t="e">
        <f t="shared" si="127"/>
        <v>#DIV/0!</v>
      </c>
      <c r="AK223" s="62" t="e">
        <f t="shared" si="128"/>
        <v>#DIV/0!</v>
      </c>
      <c r="AL223" s="62" t="e">
        <f t="shared" si="129"/>
        <v>#DIV/0!</v>
      </c>
      <c r="AM223" s="62" t="e">
        <f t="shared" si="130"/>
        <v>#DIV/0!</v>
      </c>
      <c r="AN223" s="62" t="e">
        <f t="shared" si="131"/>
        <v>#DIV/0!</v>
      </c>
      <c r="AO223" s="62" t="e">
        <f t="shared" si="132"/>
        <v>#DIV/0!</v>
      </c>
      <c r="AP223" s="62" t="e">
        <f t="shared" si="133"/>
        <v>#DIV/0!</v>
      </c>
      <c r="AQ223" s="62" t="e">
        <f t="shared" si="134"/>
        <v>#DIV/0!</v>
      </c>
      <c r="AR223" s="62" t="e">
        <f t="shared" si="135"/>
        <v>#DIV/0!</v>
      </c>
      <c r="AS223" s="62" t="e">
        <f t="shared" si="136"/>
        <v>#DIV/0!</v>
      </c>
      <c r="AT223" s="62" t="e">
        <f t="shared" si="137"/>
        <v>#DIV/0!</v>
      </c>
      <c r="AU223" s="62">
        <f t="shared" si="138"/>
        <v>-1</v>
      </c>
    </row>
    <row r="224" spans="1:47" x14ac:dyDescent="0.25">
      <c r="A224" s="59">
        <v>2023</v>
      </c>
      <c r="B224" s="60" t="s">
        <v>382</v>
      </c>
      <c r="C224" s="61" t="s">
        <v>383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382</v>
      </c>
      <c r="AG224" s="25" t="s">
        <v>383</v>
      </c>
      <c r="AH224" s="26">
        <v>1000000</v>
      </c>
      <c r="AI224" s="62" t="e">
        <f t="shared" si="121"/>
        <v>#DIV/0!</v>
      </c>
      <c r="AJ224" s="62" t="e">
        <f t="shared" si="127"/>
        <v>#DIV/0!</v>
      </c>
      <c r="AK224" s="62" t="e">
        <f t="shared" si="128"/>
        <v>#DIV/0!</v>
      </c>
      <c r="AL224" s="62" t="e">
        <f t="shared" si="129"/>
        <v>#DIV/0!</v>
      </c>
      <c r="AM224" s="62" t="e">
        <f t="shared" si="130"/>
        <v>#DIV/0!</v>
      </c>
      <c r="AN224" s="62" t="e">
        <f t="shared" si="131"/>
        <v>#DIV/0!</v>
      </c>
      <c r="AO224" s="62" t="e">
        <f t="shared" si="132"/>
        <v>#DIV/0!</v>
      </c>
      <c r="AP224" s="62" t="e">
        <f t="shared" si="133"/>
        <v>#DIV/0!</v>
      </c>
      <c r="AQ224" s="62" t="e">
        <f t="shared" si="134"/>
        <v>#DIV/0!</v>
      </c>
      <c r="AR224" s="62" t="e">
        <f t="shared" si="135"/>
        <v>#DIV/0!</v>
      </c>
      <c r="AS224" s="62" t="e">
        <f t="shared" si="136"/>
        <v>#DIV/0!</v>
      </c>
      <c r="AT224" s="62" t="e">
        <f t="shared" si="137"/>
        <v>#DIV/0!</v>
      </c>
      <c r="AU224" s="62" t="e">
        <f t="shared" si="138"/>
        <v>#DIV/0!</v>
      </c>
    </row>
    <row r="225" spans="1:47" x14ac:dyDescent="0.25">
      <c r="A225" s="56">
        <v>2023</v>
      </c>
      <c r="B225" s="57" t="s">
        <v>384</v>
      </c>
      <c r="C225" s="58" t="s">
        <v>385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139"/>
        <v>6000000</v>
      </c>
      <c r="AF225" s="14" t="s">
        <v>384</v>
      </c>
      <c r="AG225" s="9" t="s">
        <v>385</v>
      </c>
      <c r="AH225" s="10">
        <f t="shared" ref="AH225" si="143">+AH226+AH227</f>
        <v>6000000</v>
      </c>
      <c r="AI225" s="55">
        <f t="shared" si="121"/>
        <v>-0.45454545454545453</v>
      </c>
      <c r="AJ225" s="55">
        <f t="shared" si="127"/>
        <v>-1</v>
      </c>
      <c r="AK225" s="55">
        <f t="shared" si="128"/>
        <v>-1</v>
      </c>
      <c r="AL225" s="55">
        <f t="shared" si="129"/>
        <v>-1</v>
      </c>
      <c r="AM225" s="55" t="e">
        <f t="shared" si="130"/>
        <v>#DIV/0!</v>
      </c>
      <c r="AN225" s="55" t="e">
        <f t="shared" si="131"/>
        <v>#DIV/0!</v>
      </c>
      <c r="AO225" s="55" t="e">
        <f t="shared" si="132"/>
        <v>#DIV/0!</v>
      </c>
      <c r="AP225" s="55">
        <f t="shared" si="133"/>
        <v>-1</v>
      </c>
      <c r="AQ225" s="55" t="e">
        <f t="shared" si="134"/>
        <v>#DIV/0!</v>
      </c>
      <c r="AR225" s="55" t="e">
        <f t="shared" si="135"/>
        <v>#DIV/0!</v>
      </c>
      <c r="AS225" s="55" t="e">
        <f t="shared" si="136"/>
        <v>#DIV/0!</v>
      </c>
      <c r="AT225" s="55" t="e">
        <f t="shared" si="137"/>
        <v>#DIV/0!</v>
      </c>
      <c r="AU225" s="55">
        <f t="shared" si="138"/>
        <v>-0.87044435104441831</v>
      </c>
    </row>
    <row r="226" spans="1:47" x14ac:dyDescent="0.25">
      <c r="A226" s="59">
        <v>2023</v>
      </c>
      <c r="B226" s="60" t="s">
        <v>386</v>
      </c>
      <c r="C226" s="61" t="s">
        <v>387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139"/>
        <v>0</v>
      </c>
      <c r="AF226" s="13" t="s">
        <v>386</v>
      </c>
      <c r="AG226" s="25" t="s">
        <v>387</v>
      </c>
      <c r="AH226" s="26">
        <v>0</v>
      </c>
      <c r="AI226" s="62">
        <f t="shared" si="121"/>
        <v>-1</v>
      </c>
      <c r="AJ226" s="62" t="e">
        <f t="shared" si="127"/>
        <v>#DIV/0!</v>
      </c>
      <c r="AK226" s="62" t="e">
        <f t="shared" si="128"/>
        <v>#DIV/0!</v>
      </c>
      <c r="AL226" s="62" t="e">
        <f t="shared" si="129"/>
        <v>#DIV/0!</v>
      </c>
      <c r="AM226" s="62" t="e">
        <f t="shared" si="130"/>
        <v>#DIV/0!</v>
      </c>
      <c r="AN226" s="62" t="e">
        <f t="shared" si="131"/>
        <v>#DIV/0!</v>
      </c>
      <c r="AO226" s="62" t="e">
        <f t="shared" si="132"/>
        <v>#DIV/0!</v>
      </c>
      <c r="AP226" s="62" t="e">
        <f t="shared" si="133"/>
        <v>#DIV/0!</v>
      </c>
      <c r="AQ226" s="62" t="e">
        <f t="shared" si="134"/>
        <v>#DIV/0!</v>
      </c>
      <c r="AR226" s="62" t="e">
        <f t="shared" si="135"/>
        <v>#DIV/0!</v>
      </c>
      <c r="AS226" s="62" t="e">
        <f t="shared" si="136"/>
        <v>#DIV/0!</v>
      </c>
      <c r="AT226" s="62" t="e">
        <f t="shared" si="137"/>
        <v>#DIV/0!</v>
      </c>
      <c r="AU226" s="62">
        <f t="shared" si="138"/>
        <v>-1</v>
      </c>
    </row>
    <row r="227" spans="1:47" x14ac:dyDescent="0.25">
      <c r="A227" s="59">
        <v>2023</v>
      </c>
      <c r="B227" s="60" t="s">
        <v>388</v>
      </c>
      <c r="C227" s="61" t="s">
        <v>389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139"/>
        <v>6000000</v>
      </c>
      <c r="AF227" s="13" t="s">
        <v>388</v>
      </c>
      <c r="AG227" s="25" t="s">
        <v>389</v>
      </c>
      <c r="AH227" s="26">
        <v>6000000</v>
      </c>
      <c r="AI227" s="62">
        <f t="shared" si="121"/>
        <v>0.2</v>
      </c>
      <c r="AJ227" s="62">
        <f t="shared" si="127"/>
        <v>-1</v>
      </c>
      <c r="AK227" s="62">
        <f t="shared" si="128"/>
        <v>-1</v>
      </c>
      <c r="AL227" s="62">
        <f t="shared" si="129"/>
        <v>-1</v>
      </c>
      <c r="AM227" s="62" t="e">
        <f t="shared" si="130"/>
        <v>#DIV/0!</v>
      </c>
      <c r="AN227" s="62" t="e">
        <f t="shared" si="131"/>
        <v>#DIV/0!</v>
      </c>
      <c r="AO227" s="62" t="e">
        <f t="shared" si="132"/>
        <v>#DIV/0!</v>
      </c>
      <c r="AP227" s="62">
        <f t="shared" si="133"/>
        <v>-1</v>
      </c>
      <c r="AQ227" s="62" t="e">
        <f t="shared" si="134"/>
        <v>#DIV/0!</v>
      </c>
      <c r="AR227" s="62" t="e">
        <f t="shared" si="135"/>
        <v>#DIV/0!</v>
      </c>
      <c r="AS227" s="62" t="e">
        <f t="shared" si="136"/>
        <v>#DIV/0!</v>
      </c>
      <c r="AT227" s="62" t="e">
        <f t="shared" si="137"/>
        <v>#DIV/0!</v>
      </c>
      <c r="AU227" s="62">
        <f t="shared" si="138"/>
        <v>-0.85116147999566882</v>
      </c>
    </row>
    <row r="228" spans="1:47" x14ac:dyDescent="0.25">
      <c r="A228" s="59">
        <v>2023</v>
      </c>
      <c r="B228" s="60" t="s">
        <v>390</v>
      </c>
      <c r="C228" s="61" t="s">
        <v>391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139"/>
        <v>0</v>
      </c>
      <c r="AF228" s="13" t="s">
        <v>390</v>
      </c>
      <c r="AG228" s="25" t="s">
        <v>391</v>
      </c>
      <c r="AH228" s="26">
        <v>0</v>
      </c>
      <c r="AI228" s="62">
        <f t="shared" si="121"/>
        <v>-1</v>
      </c>
      <c r="AJ228" s="62" t="e">
        <f t="shared" si="127"/>
        <v>#DIV/0!</v>
      </c>
      <c r="AK228" s="62" t="e">
        <f t="shared" si="128"/>
        <v>#DIV/0!</v>
      </c>
      <c r="AL228" s="62" t="e">
        <f t="shared" si="129"/>
        <v>#DIV/0!</v>
      </c>
      <c r="AM228" s="62" t="e">
        <f t="shared" si="130"/>
        <v>#DIV/0!</v>
      </c>
      <c r="AN228" s="62" t="e">
        <f t="shared" si="131"/>
        <v>#DIV/0!</v>
      </c>
      <c r="AO228" s="62" t="e">
        <f t="shared" si="132"/>
        <v>#DIV/0!</v>
      </c>
      <c r="AP228" s="62" t="e">
        <f t="shared" si="133"/>
        <v>#DIV/0!</v>
      </c>
      <c r="AQ228" s="62" t="e">
        <f t="shared" si="134"/>
        <v>#DIV/0!</v>
      </c>
      <c r="AR228" s="62" t="e">
        <f t="shared" si="135"/>
        <v>#DIV/0!</v>
      </c>
      <c r="AS228" s="62" t="e">
        <f t="shared" si="136"/>
        <v>#DIV/0!</v>
      </c>
      <c r="AT228" s="62" t="e">
        <f t="shared" si="137"/>
        <v>#DIV/0!</v>
      </c>
      <c r="AU228" s="62">
        <f t="shared" si="138"/>
        <v>-1</v>
      </c>
    </row>
    <row r="229" spans="1:47" x14ac:dyDescent="0.25">
      <c r="A229" s="56">
        <v>2023</v>
      </c>
      <c r="B229" s="57" t="s">
        <v>392</v>
      </c>
      <c r="C229" s="58" t="s">
        <v>393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139"/>
        <v>77817835</v>
      </c>
      <c r="AF229" s="14" t="s">
        <v>392</v>
      </c>
      <c r="AG229" s="9" t="s">
        <v>393</v>
      </c>
      <c r="AH229" s="10">
        <f t="shared" ref="AH229" si="144">+AH230+AH231</f>
        <v>77817835</v>
      </c>
      <c r="AI229" s="55">
        <f t="shared" si="121"/>
        <v>-0.15231116557734206</v>
      </c>
      <c r="AJ229" s="55">
        <f t="shared" si="127"/>
        <v>-1</v>
      </c>
      <c r="AK229" s="55">
        <f t="shared" si="128"/>
        <v>-1</v>
      </c>
      <c r="AL229" s="55">
        <f t="shared" si="129"/>
        <v>-1</v>
      </c>
      <c r="AM229" s="55">
        <f t="shared" si="130"/>
        <v>-1</v>
      </c>
      <c r="AN229" s="55">
        <f t="shared" si="131"/>
        <v>-1</v>
      </c>
      <c r="AO229" s="55">
        <f t="shared" si="132"/>
        <v>-1</v>
      </c>
      <c r="AP229" s="55">
        <f t="shared" si="133"/>
        <v>-1</v>
      </c>
      <c r="AQ229" s="55">
        <f t="shared" si="134"/>
        <v>-1</v>
      </c>
      <c r="AR229" s="55">
        <f t="shared" si="135"/>
        <v>-1</v>
      </c>
      <c r="AS229" s="55">
        <f t="shared" si="136"/>
        <v>-1</v>
      </c>
      <c r="AT229" s="55">
        <f t="shared" si="137"/>
        <v>-1</v>
      </c>
      <c r="AU229" s="55">
        <f t="shared" si="138"/>
        <v>-0.92394879678555275</v>
      </c>
    </row>
    <row r="230" spans="1:47" x14ac:dyDescent="0.25">
      <c r="A230" s="59">
        <v>2023</v>
      </c>
      <c r="B230" s="60" t="s">
        <v>394</v>
      </c>
      <c r="C230" s="61" t="s">
        <v>835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139"/>
        <v>61739215</v>
      </c>
      <c r="AF230" s="13" t="s">
        <v>394</v>
      </c>
      <c r="AG230" s="25" t="s">
        <v>395</v>
      </c>
      <c r="AH230" s="26">
        <v>61739215</v>
      </c>
      <c r="AI230" s="62">
        <f t="shared" si="121"/>
        <v>-0.17681046666666667</v>
      </c>
      <c r="AJ230" s="62">
        <f t="shared" si="127"/>
        <v>-1</v>
      </c>
      <c r="AK230" s="62">
        <f t="shared" si="128"/>
        <v>-1</v>
      </c>
      <c r="AL230" s="62">
        <f t="shared" si="129"/>
        <v>-1</v>
      </c>
      <c r="AM230" s="62">
        <f t="shared" si="130"/>
        <v>-1</v>
      </c>
      <c r="AN230" s="62">
        <f t="shared" si="131"/>
        <v>-1</v>
      </c>
      <c r="AO230" s="62">
        <f t="shared" si="132"/>
        <v>-1</v>
      </c>
      <c r="AP230" s="62">
        <f t="shared" si="133"/>
        <v>-1</v>
      </c>
      <c r="AQ230" s="62">
        <f t="shared" si="134"/>
        <v>-1</v>
      </c>
      <c r="AR230" s="62">
        <f t="shared" si="135"/>
        <v>-1</v>
      </c>
      <c r="AS230" s="62">
        <f t="shared" si="136"/>
        <v>-1</v>
      </c>
      <c r="AT230" s="62">
        <f t="shared" si="137"/>
        <v>-1</v>
      </c>
      <c r="AU230" s="62">
        <f t="shared" si="138"/>
        <v>-0.92620483182793467</v>
      </c>
    </row>
    <row r="231" spans="1:47" x14ac:dyDescent="0.25">
      <c r="A231" s="59">
        <v>2023</v>
      </c>
      <c r="B231" s="60" t="s">
        <v>396</v>
      </c>
      <c r="C231" s="61" t="s">
        <v>397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145">SUM(R231:AC231)</f>
        <v>16078620</v>
      </c>
      <c r="AF231" s="13" t="s">
        <v>396</v>
      </c>
      <c r="AG231" s="25" t="s">
        <v>397</v>
      </c>
      <c r="AH231" s="26">
        <v>16078620</v>
      </c>
      <c r="AI231" s="62">
        <f t="shared" si="121"/>
        <v>-4.2939285714285715E-2</v>
      </c>
      <c r="AJ231" s="62">
        <f t="shared" si="127"/>
        <v>-1</v>
      </c>
      <c r="AK231" s="62">
        <f t="shared" si="128"/>
        <v>-1</v>
      </c>
      <c r="AL231" s="62">
        <f t="shared" si="129"/>
        <v>-1</v>
      </c>
      <c r="AM231" s="62">
        <f t="shared" si="130"/>
        <v>-1</v>
      </c>
      <c r="AN231" s="62">
        <f t="shared" si="131"/>
        <v>-1</v>
      </c>
      <c r="AO231" s="62">
        <f t="shared" si="132"/>
        <v>-1</v>
      </c>
      <c r="AP231" s="62">
        <f t="shared" si="133"/>
        <v>-1</v>
      </c>
      <c r="AQ231" s="62">
        <f t="shared" si="134"/>
        <v>-1</v>
      </c>
      <c r="AR231" s="62">
        <f t="shared" si="135"/>
        <v>-1</v>
      </c>
      <c r="AS231" s="62">
        <f t="shared" si="136"/>
        <v>-1</v>
      </c>
      <c r="AT231" s="62">
        <f t="shared" si="137"/>
        <v>-1</v>
      </c>
      <c r="AU231" s="62">
        <f t="shared" si="138"/>
        <v>-0.91383376205787781</v>
      </c>
    </row>
    <row r="232" spans="1:47" x14ac:dyDescent="0.25">
      <c r="A232" s="56">
        <v>2023</v>
      </c>
      <c r="B232" s="57" t="s">
        <v>398</v>
      </c>
      <c r="C232" s="58" t="s">
        <v>399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145"/>
        <v>1800000</v>
      </c>
      <c r="AF232" s="11" t="s">
        <v>398</v>
      </c>
      <c r="AG232" s="5" t="s">
        <v>399</v>
      </c>
      <c r="AH232" s="6">
        <f t="shared" ref="AH232" si="146">+AH233+AH250+AH255</f>
        <v>1800000</v>
      </c>
      <c r="AI232" s="55">
        <f t="shared" si="121"/>
        <v>-0.99883235041538043</v>
      </c>
      <c r="AJ232" s="55">
        <f t="shared" si="127"/>
        <v>-1</v>
      </c>
      <c r="AK232" s="55">
        <f t="shared" si="128"/>
        <v>-1</v>
      </c>
      <c r="AL232" s="55">
        <f t="shared" si="129"/>
        <v>-1</v>
      </c>
      <c r="AM232" s="55">
        <f t="shared" si="130"/>
        <v>-1</v>
      </c>
      <c r="AN232" s="55">
        <f t="shared" si="131"/>
        <v>-1</v>
      </c>
      <c r="AO232" s="55">
        <f t="shared" si="132"/>
        <v>-1</v>
      </c>
      <c r="AP232" s="55">
        <f t="shared" si="133"/>
        <v>-1</v>
      </c>
      <c r="AQ232" s="55">
        <f t="shared" si="134"/>
        <v>-1</v>
      </c>
      <c r="AR232" s="55">
        <f t="shared" si="135"/>
        <v>-1</v>
      </c>
      <c r="AS232" s="55">
        <f t="shared" si="136"/>
        <v>-1</v>
      </c>
      <c r="AT232" s="55">
        <f t="shared" si="137"/>
        <v>-1</v>
      </c>
      <c r="AU232" s="55">
        <f t="shared" si="138"/>
        <v>-0.99949575245762889</v>
      </c>
    </row>
    <row r="233" spans="1:47" x14ac:dyDescent="0.25">
      <c r="A233" s="56">
        <v>2023</v>
      </c>
      <c r="B233" s="57" t="s">
        <v>400</v>
      </c>
      <c r="C233" s="58" t="s">
        <v>401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145"/>
        <v>200000</v>
      </c>
      <c r="AF233" s="14" t="s">
        <v>400</v>
      </c>
      <c r="AG233" s="9" t="s">
        <v>401</v>
      </c>
      <c r="AH233" s="10">
        <f t="shared" ref="AH233" si="147">+AH234+AH237+AH249</f>
        <v>200000</v>
      </c>
      <c r="AI233" s="55">
        <f t="shared" si="121"/>
        <v>-0.98656059097016569</v>
      </c>
      <c r="AJ233" s="55">
        <f t="shared" si="127"/>
        <v>-1</v>
      </c>
      <c r="AK233" s="55">
        <f t="shared" si="128"/>
        <v>-1</v>
      </c>
      <c r="AL233" s="55">
        <f t="shared" si="129"/>
        <v>-1</v>
      </c>
      <c r="AM233" s="55">
        <f t="shared" si="130"/>
        <v>-1</v>
      </c>
      <c r="AN233" s="55">
        <f t="shared" si="131"/>
        <v>-1</v>
      </c>
      <c r="AO233" s="55">
        <f t="shared" si="132"/>
        <v>-1</v>
      </c>
      <c r="AP233" s="55">
        <f t="shared" si="133"/>
        <v>-1</v>
      </c>
      <c r="AQ233" s="55">
        <f t="shared" si="134"/>
        <v>-1</v>
      </c>
      <c r="AR233" s="55">
        <f t="shared" si="135"/>
        <v>-1</v>
      </c>
      <c r="AS233" s="55">
        <f t="shared" si="136"/>
        <v>-1</v>
      </c>
      <c r="AT233" s="55">
        <f t="shared" si="137"/>
        <v>-1</v>
      </c>
      <c r="AU233" s="55">
        <f t="shared" si="138"/>
        <v>-0.99987912912546295</v>
      </c>
    </row>
    <row r="234" spans="1:47" x14ac:dyDescent="0.25">
      <c r="A234" s="56">
        <v>2023</v>
      </c>
      <c r="B234" s="57" t="s">
        <v>402</v>
      </c>
      <c r="C234" s="58" t="s">
        <v>836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145"/>
        <v>200000</v>
      </c>
      <c r="AF234" s="14" t="s">
        <v>402</v>
      </c>
      <c r="AG234" s="9" t="s">
        <v>403</v>
      </c>
      <c r="AH234" s="10">
        <f t="shared" ref="AH234" si="148">+AH235+AH236</f>
        <v>200000</v>
      </c>
      <c r="AI234" s="55">
        <f t="shared" si="121"/>
        <v>-0.98656059097016569</v>
      </c>
      <c r="AJ234" s="55">
        <f t="shared" si="127"/>
        <v>-1</v>
      </c>
      <c r="AK234" s="55">
        <f t="shared" si="128"/>
        <v>-1</v>
      </c>
      <c r="AL234" s="55">
        <f t="shared" si="129"/>
        <v>-1</v>
      </c>
      <c r="AM234" s="55">
        <f t="shared" si="130"/>
        <v>-1</v>
      </c>
      <c r="AN234" s="55">
        <f t="shared" si="131"/>
        <v>-1</v>
      </c>
      <c r="AO234" s="55">
        <f t="shared" si="132"/>
        <v>-1</v>
      </c>
      <c r="AP234" s="55">
        <f t="shared" si="133"/>
        <v>-1</v>
      </c>
      <c r="AQ234" s="55">
        <f t="shared" si="134"/>
        <v>-1</v>
      </c>
      <c r="AR234" s="55">
        <f t="shared" si="135"/>
        <v>-1</v>
      </c>
      <c r="AS234" s="55">
        <f t="shared" si="136"/>
        <v>-1</v>
      </c>
      <c r="AT234" s="55">
        <f t="shared" si="137"/>
        <v>-1</v>
      </c>
      <c r="AU234" s="55">
        <f t="shared" si="138"/>
        <v>-0.99888311760573978</v>
      </c>
    </row>
    <row r="235" spans="1:47" x14ac:dyDescent="0.25">
      <c r="A235" s="59">
        <v>2023</v>
      </c>
      <c r="B235" s="60" t="s">
        <v>404</v>
      </c>
      <c r="C235" s="61" t="s">
        <v>836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145"/>
        <v>200000</v>
      </c>
      <c r="AF235" s="13" t="s">
        <v>404</v>
      </c>
      <c r="AG235" s="25" t="s">
        <v>403</v>
      </c>
      <c r="AH235" s="26">
        <v>200000</v>
      </c>
      <c r="AI235" s="62">
        <f t="shared" si="121"/>
        <v>-0.98646967115836015</v>
      </c>
      <c r="AJ235" s="62">
        <f t="shared" si="127"/>
        <v>-1</v>
      </c>
      <c r="AK235" s="62">
        <f t="shared" si="128"/>
        <v>-1</v>
      </c>
      <c r="AL235" s="62">
        <f t="shared" si="129"/>
        <v>-1</v>
      </c>
      <c r="AM235" s="62">
        <f t="shared" si="130"/>
        <v>-1</v>
      </c>
      <c r="AN235" s="62">
        <f t="shared" si="131"/>
        <v>-1</v>
      </c>
      <c r="AO235" s="62">
        <f t="shared" si="132"/>
        <v>-1</v>
      </c>
      <c r="AP235" s="62">
        <f t="shared" si="133"/>
        <v>-1</v>
      </c>
      <c r="AQ235" s="62">
        <f t="shared" si="134"/>
        <v>-1</v>
      </c>
      <c r="AR235" s="62">
        <f t="shared" si="135"/>
        <v>-1</v>
      </c>
      <c r="AS235" s="62">
        <f t="shared" si="136"/>
        <v>-1</v>
      </c>
      <c r="AT235" s="62">
        <f t="shared" si="137"/>
        <v>-1</v>
      </c>
      <c r="AU235" s="62">
        <f t="shared" si="138"/>
        <v>-0.99887558255344067</v>
      </c>
    </row>
    <row r="236" spans="1:47" x14ac:dyDescent="0.25">
      <c r="A236" s="59">
        <v>2023</v>
      </c>
      <c r="B236" s="60" t="s">
        <v>405</v>
      </c>
      <c r="C236" s="61" t="s">
        <v>837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145"/>
        <v>0</v>
      </c>
      <c r="AF236" s="13" t="s">
        <v>405</v>
      </c>
      <c r="AG236" s="25" t="s">
        <v>406</v>
      </c>
      <c r="AH236" s="26">
        <v>0</v>
      </c>
      <c r="AI236" s="62">
        <f t="shared" si="121"/>
        <v>-1</v>
      </c>
      <c r="AJ236" s="62">
        <f t="shared" si="127"/>
        <v>-1</v>
      </c>
      <c r="AK236" s="62">
        <f t="shared" si="128"/>
        <v>-1</v>
      </c>
      <c r="AL236" s="62">
        <f t="shared" si="129"/>
        <v>-1</v>
      </c>
      <c r="AM236" s="62">
        <f t="shared" si="130"/>
        <v>-1</v>
      </c>
      <c r="AN236" s="62">
        <f t="shared" si="131"/>
        <v>-1</v>
      </c>
      <c r="AO236" s="62">
        <f t="shared" si="132"/>
        <v>-1</v>
      </c>
      <c r="AP236" s="62">
        <f t="shared" si="133"/>
        <v>-1</v>
      </c>
      <c r="AQ236" s="62">
        <f t="shared" si="134"/>
        <v>-1</v>
      </c>
      <c r="AR236" s="62">
        <f t="shared" si="135"/>
        <v>-1</v>
      </c>
      <c r="AS236" s="62">
        <f t="shared" si="136"/>
        <v>-1</v>
      </c>
      <c r="AT236" s="62">
        <f t="shared" si="137"/>
        <v>-1</v>
      </c>
      <c r="AU236" s="62">
        <f t="shared" si="138"/>
        <v>-1</v>
      </c>
    </row>
    <row r="237" spans="1:47" x14ac:dyDescent="0.25">
      <c r="A237" s="56">
        <v>2023</v>
      </c>
      <c r="B237" s="57" t="s">
        <v>407</v>
      </c>
      <c r="C237" s="58" t="s">
        <v>838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145"/>
        <v>0</v>
      </c>
      <c r="AF237" s="14" t="s">
        <v>407</v>
      </c>
      <c r="AG237" s="9" t="s">
        <v>408</v>
      </c>
      <c r="AH237" s="10">
        <f t="shared" ref="AH237" si="149">+AH238+AH239</f>
        <v>0</v>
      </c>
      <c r="AI237" s="55" t="e">
        <f t="shared" si="121"/>
        <v>#DIV/0!</v>
      </c>
      <c r="AJ237" s="55">
        <f t="shared" si="127"/>
        <v>-1</v>
      </c>
      <c r="AK237" s="55">
        <f t="shared" si="128"/>
        <v>-1</v>
      </c>
      <c r="AL237" s="55">
        <f t="shared" si="129"/>
        <v>-1</v>
      </c>
      <c r="AM237" s="55" t="e">
        <f t="shared" si="130"/>
        <v>#DIV/0!</v>
      </c>
      <c r="AN237" s="55">
        <f t="shared" si="131"/>
        <v>-1</v>
      </c>
      <c r="AO237" s="55" t="e">
        <f t="shared" si="132"/>
        <v>#DIV/0!</v>
      </c>
      <c r="AP237" s="55">
        <f t="shared" si="133"/>
        <v>-1</v>
      </c>
      <c r="AQ237" s="55" t="e">
        <f t="shared" si="134"/>
        <v>#DIV/0!</v>
      </c>
      <c r="AR237" s="55" t="e">
        <f t="shared" si="135"/>
        <v>#DIV/0!</v>
      </c>
      <c r="AS237" s="55" t="e">
        <f t="shared" si="136"/>
        <v>#DIV/0!</v>
      </c>
      <c r="AT237" s="55" t="e">
        <f t="shared" si="137"/>
        <v>#DIV/0!</v>
      </c>
      <c r="AU237" s="55">
        <f t="shared" si="138"/>
        <v>-1</v>
      </c>
    </row>
    <row r="238" spans="1:47" x14ac:dyDescent="0.25">
      <c r="A238" s="59">
        <v>2023</v>
      </c>
      <c r="B238" s="60" t="s">
        <v>409</v>
      </c>
      <c r="C238" s="61" t="s">
        <v>410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145"/>
        <v>0</v>
      </c>
      <c r="AF238" s="13" t="s">
        <v>409</v>
      </c>
      <c r="AG238" s="25" t="s">
        <v>410</v>
      </c>
      <c r="AH238" s="26">
        <v>0</v>
      </c>
      <c r="AI238" s="62" t="e">
        <f t="shared" si="121"/>
        <v>#DIV/0!</v>
      </c>
      <c r="AJ238" s="62" t="e">
        <f t="shared" si="127"/>
        <v>#DIV/0!</v>
      </c>
      <c r="AK238" s="62">
        <f t="shared" si="128"/>
        <v>-1</v>
      </c>
      <c r="AL238" s="62" t="e">
        <f t="shared" si="129"/>
        <v>#DIV/0!</v>
      </c>
      <c r="AM238" s="62" t="e">
        <f t="shared" si="130"/>
        <v>#DIV/0!</v>
      </c>
      <c r="AN238" s="62" t="e">
        <f t="shared" si="131"/>
        <v>#DIV/0!</v>
      </c>
      <c r="AO238" s="62" t="e">
        <f t="shared" si="132"/>
        <v>#DIV/0!</v>
      </c>
      <c r="AP238" s="62" t="e">
        <f t="shared" si="133"/>
        <v>#DIV/0!</v>
      </c>
      <c r="AQ238" s="62" t="e">
        <f t="shared" si="134"/>
        <v>#DIV/0!</v>
      </c>
      <c r="AR238" s="62" t="e">
        <f t="shared" si="135"/>
        <v>#DIV/0!</v>
      </c>
      <c r="AS238" s="62" t="e">
        <f t="shared" si="136"/>
        <v>#DIV/0!</v>
      </c>
      <c r="AT238" s="62" t="e">
        <f t="shared" si="137"/>
        <v>#DIV/0!</v>
      </c>
      <c r="AU238" s="62">
        <f t="shared" si="138"/>
        <v>-1</v>
      </c>
    </row>
    <row r="239" spans="1:47" x14ac:dyDescent="0.25">
      <c r="A239" s="56">
        <v>2023</v>
      </c>
      <c r="B239" s="57" t="s">
        <v>411</v>
      </c>
      <c r="C239" s="58" t="s">
        <v>839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145"/>
        <v>0</v>
      </c>
      <c r="AF239" s="14" t="s">
        <v>411</v>
      </c>
      <c r="AG239" s="9" t="s">
        <v>412</v>
      </c>
      <c r="AH239" s="10">
        <f t="shared" ref="AH239" si="150">+AH240+AH241+AH242+AH243+AH244+AH245+AH246+AH247+AH248</f>
        <v>0</v>
      </c>
      <c r="AI239" s="55" t="e">
        <f t="shared" si="121"/>
        <v>#DIV/0!</v>
      </c>
      <c r="AJ239" s="55">
        <f t="shared" si="127"/>
        <v>-1</v>
      </c>
      <c r="AK239" s="55">
        <f t="shared" si="128"/>
        <v>-1</v>
      </c>
      <c r="AL239" s="55">
        <f t="shared" si="129"/>
        <v>-1</v>
      </c>
      <c r="AM239" s="55" t="e">
        <f t="shared" si="130"/>
        <v>#DIV/0!</v>
      </c>
      <c r="AN239" s="55">
        <f t="shared" si="131"/>
        <v>-1</v>
      </c>
      <c r="AO239" s="55" t="e">
        <f t="shared" si="132"/>
        <v>#DIV/0!</v>
      </c>
      <c r="AP239" s="55">
        <f t="shared" si="133"/>
        <v>-1</v>
      </c>
      <c r="AQ239" s="55" t="e">
        <f t="shared" si="134"/>
        <v>#DIV/0!</v>
      </c>
      <c r="AR239" s="55" t="e">
        <f t="shared" si="135"/>
        <v>#DIV/0!</v>
      </c>
      <c r="AS239" s="55" t="e">
        <f t="shared" si="136"/>
        <v>#DIV/0!</v>
      </c>
      <c r="AT239" s="55" t="e">
        <f t="shared" si="137"/>
        <v>#DIV/0!</v>
      </c>
      <c r="AU239" s="55">
        <f t="shared" si="138"/>
        <v>-1</v>
      </c>
    </row>
    <row r="240" spans="1:47" x14ac:dyDescent="0.25">
      <c r="A240" s="59">
        <v>2023</v>
      </c>
      <c r="B240" s="60" t="s">
        <v>413</v>
      </c>
      <c r="C240" s="61" t="s">
        <v>414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145"/>
        <v>0</v>
      </c>
      <c r="AF240" s="13" t="s">
        <v>413</v>
      </c>
      <c r="AG240" s="25" t="s">
        <v>414</v>
      </c>
      <c r="AH240" s="26">
        <v>0</v>
      </c>
      <c r="AI240" s="62" t="e">
        <f t="shared" si="121"/>
        <v>#DIV/0!</v>
      </c>
      <c r="AJ240" s="62" t="e">
        <f t="shared" si="127"/>
        <v>#DIV/0!</v>
      </c>
      <c r="AK240" s="62">
        <f t="shared" si="128"/>
        <v>-1</v>
      </c>
      <c r="AL240" s="62" t="e">
        <f t="shared" si="129"/>
        <v>#DIV/0!</v>
      </c>
      <c r="AM240" s="62" t="e">
        <f t="shared" si="130"/>
        <v>#DIV/0!</v>
      </c>
      <c r="AN240" s="62" t="e">
        <f t="shared" si="131"/>
        <v>#DIV/0!</v>
      </c>
      <c r="AO240" s="62" t="e">
        <f t="shared" si="132"/>
        <v>#DIV/0!</v>
      </c>
      <c r="AP240" s="62" t="e">
        <f t="shared" si="133"/>
        <v>#DIV/0!</v>
      </c>
      <c r="AQ240" s="62" t="e">
        <f t="shared" si="134"/>
        <v>#DIV/0!</v>
      </c>
      <c r="AR240" s="62" t="e">
        <f t="shared" si="135"/>
        <v>#DIV/0!</v>
      </c>
      <c r="AS240" s="62" t="e">
        <f t="shared" si="136"/>
        <v>#DIV/0!</v>
      </c>
      <c r="AT240" s="62" t="e">
        <f t="shared" si="137"/>
        <v>#DIV/0!</v>
      </c>
      <c r="AU240" s="62">
        <f t="shared" si="138"/>
        <v>-1</v>
      </c>
    </row>
    <row r="241" spans="1:47" x14ac:dyDescent="0.25">
      <c r="A241" s="59">
        <v>2023</v>
      </c>
      <c r="B241" s="60" t="s">
        <v>415</v>
      </c>
      <c r="C241" s="61" t="s">
        <v>416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145"/>
        <v>0</v>
      </c>
      <c r="AF241" s="13" t="s">
        <v>415</v>
      </c>
      <c r="AG241" s="25" t="s">
        <v>416</v>
      </c>
      <c r="AH241" s="26">
        <v>0</v>
      </c>
      <c r="AI241" s="62" t="e">
        <f t="shared" si="121"/>
        <v>#DIV/0!</v>
      </c>
      <c r="AJ241" s="62" t="e">
        <f t="shared" si="127"/>
        <v>#DIV/0!</v>
      </c>
      <c r="AK241" s="62">
        <f t="shared" si="128"/>
        <v>-1</v>
      </c>
      <c r="AL241" s="62" t="e">
        <f t="shared" si="129"/>
        <v>#DIV/0!</v>
      </c>
      <c r="AM241" s="62" t="e">
        <f t="shared" si="130"/>
        <v>#DIV/0!</v>
      </c>
      <c r="AN241" s="62" t="e">
        <f t="shared" si="131"/>
        <v>#DIV/0!</v>
      </c>
      <c r="AO241" s="62" t="e">
        <f t="shared" si="132"/>
        <v>#DIV/0!</v>
      </c>
      <c r="AP241" s="62" t="e">
        <f t="shared" si="133"/>
        <v>#DIV/0!</v>
      </c>
      <c r="AQ241" s="62" t="e">
        <f t="shared" si="134"/>
        <v>#DIV/0!</v>
      </c>
      <c r="AR241" s="62" t="e">
        <f t="shared" si="135"/>
        <v>#DIV/0!</v>
      </c>
      <c r="AS241" s="62" t="e">
        <f t="shared" si="136"/>
        <v>#DIV/0!</v>
      </c>
      <c r="AT241" s="62" t="e">
        <f t="shared" si="137"/>
        <v>#DIV/0!</v>
      </c>
      <c r="AU241" s="62">
        <f t="shared" si="138"/>
        <v>-1</v>
      </c>
    </row>
    <row r="242" spans="1:47" x14ac:dyDescent="0.25">
      <c r="A242" s="59">
        <v>2023</v>
      </c>
      <c r="B242" s="60" t="s">
        <v>417</v>
      </c>
      <c r="C242" s="61" t="s">
        <v>418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145"/>
        <v>0</v>
      </c>
      <c r="AF242" s="13" t="s">
        <v>417</v>
      </c>
      <c r="AG242" s="25" t="s">
        <v>418</v>
      </c>
      <c r="AH242" s="26">
        <v>0</v>
      </c>
      <c r="AI242" s="62" t="e">
        <f t="shared" si="121"/>
        <v>#DIV/0!</v>
      </c>
      <c r="AJ242" s="62" t="e">
        <f t="shared" si="127"/>
        <v>#DIV/0!</v>
      </c>
      <c r="AK242" s="62">
        <f t="shared" si="128"/>
        <v>-1</v>
      </c>
      <c r="AL242" s="62" t="e">
        <f t="shared" si="129"/>
        <v>#DIV/0!</v>
      </c>
      <c r="AM242" s="62" t="e">
        <f t="shared" si="130"/>
        <v>#DIV/0!</v>
      </c>
      <c r="AN242" s="62" t="e">
        <f t="shared" si="131"/>
        <v>#DIV/0!</v>
      </c>
      <c r="AO242" s="62" t="e">
        <f t="shared" si="132"/>
        <v>#DIV/0!</v>
      </c>
      <c r="AP242" s="62" t="e">
        <f t="shared" si="133"/>
        <v>#DIV/0!</v>
      </c>
      <c r="AQ242" s="62" t="e">
        <f t="shared" si="134"/>
        <v>#DIV/0!</v>
      </c>
      <c r="AR242" s="62" t="e">
        <f t="shared" si="135"/>
        <v>#DIV/0!</v>
      </c>
      <c r="AS242" s="62" t="e">
        <f t="shared" si="136"/>
        <v>#DIV/0!</v>
      </c>
      <c r="AT242" s="62" t="e">
        <f t="shared" si="137"/>
        <v>#DIV/0!</v>
      </c>
      <c r="AU242" s="62">
        <f t="shared" si="138"/>
        <v>-1</v>
      </c>
    </row>
    <row r="243" spans="1:47" x14ac:dyDescent="0.25">
      <c r="A243" s="59">
        <v>2023</v>
      </c>
      <c r="B243" s="60" t="s">
        <v>419</v>
      </c>
      <c r="C243" s="61" t="s">
        <v>420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145"/>
        <v>0</v>
      </c>
      <c r="AF243" s="13" t="s">
        <v>419</v>
      </c>
      <c r="AG243" s="25" t="s">
        <v>420</v>
      </c>
      <c r="AH243" s="26">
        <v>0</v>
      </c>
      <c r="AI243" s="62" t="e">
        <f t="shared" si="121"/>
        <v>#DIV/0!</v>
      </c>
      <c r="AJ243" s="62">
        <f t="shared" si="127"/>
        <v>-1</v>
      </c>
      <c r="AK243" s="62">
        <f t="shared" si="128"/>
        <v>-1</v>
      </c>
      <c r="AL243" s="62" t="e">
        <f t="shared" si="129"/>
        <v>#DIV/0!</v>
      </c>
      <c r="AM243" s="62" t="e">
        <f t="shared" si="130"/>
        <v>#DIV/0!</v>
      </c>
      <c r="AN243" s="62" t="e">
        <f t="shared" si="131"/>
        <v>#DIV/0!</v>
      </c>
      <c r="AO243" s="62" t="e">
        <f t="shared" si="132"/>
        <v>#DIV/0!</v>
      </c>
      <c r="AP243" s="62" t="e">
        <f t="shared" si="133"/>
        <v>#DIV/0!</v>
      </c>
      <c r="AQ243" s="62" t="e">
        <f t="shared" si="134"/>
        <v>#DIV/0!</v>
      </c>
      <c r="AR243" s="62" t="e">
        <f t="shared" si="135"/>
        <v>#DIV/0!</v>
      </c>
      <c r="AS243" s="62" t="e">
        <f t="shared" si="136"/>
        <v>#DIV/0!</v>
      </c>
      <c r="AT243" s="62" t="e">
        <f t="shared" si="137"/>
        <v>#DIV/0!</v>
      </c>
      <c r="AU243" s="62">
        <f t="shared" si="138"/>
        <v>-1</v>
      </c>
    </row>
    <row r="244" spans="1:47" x14ac:dyDescent="0.25">
      <c r="A244" s="59">
        <v>2023</v>
      </c>
      <c r="B244" s="60" t="s">
        <v>421</v>
      </c>
      <c r="C244" s="61" t="s">
        <v>422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145"/>
        <v>0</v>
      </c>
      <c r="AF244" s="13" t="s">
        <v>421</v>
      </c>
      <c r="AG244" s="25" t="s">
        <v>422</v>
      </c>
      <c r="AH244" s="26">
        <v>0</v>
      </c>
      <c r="AI244" s="62" t="e">
        <f t="shared" si="121"/>
        <v>#DIV/0!</v>
      </c>
      <c r="AJ244" s="62" t="e">
        <f t="shared" si="127"/>
        <v>#DIV/0!</v>
      </c>
      <c r="AK244" s="62">
        <f t="shared" si="128"/>
        <v>-1</v>
      </c>
      <c r="AL244" s="62">
        <f t="shared" si="129"/>
        <v>-1</v>
      </c>
      <c r="AM244" s="62" t="e">
        <f t="shared" si="130"/>
        <v>#DIV/0!</v>
      </c>
      <c r="AN244" s="62" t="e">
        <f t="shared" si="131"/>
        <v>#DIV/0!</v>
      </c>
      <c r="AO244" s="62" t="e">
        <f t="shared" si="132"/>
        <v>#DIV/0!</v>
      </c>
      <c r="AP244" s="62" t="e">
        <f t="shared" si="133"/>
        <v>#DIV/0!</v>
      </c>
      <c r="AQ244" s="62" t="e">
        <f t="shared" si="134"/>
        <v>#DIV/0!</v>
      </c>
      <c r="AR244" s="62" t="e">
        <f t="shared" si="135"/>
        <v>#DIV/0!</v>
      </c>
      <c r="AS244" s="62" t="e">
        <f t="shared" si="136"/>
        <v>#DIV/0!</v>
      </c>
      <c r="AT244" s="62" t="e">
        <f t="shared" si="137"/>
        <v>#DIV/0!</v>
      </c>
      <c r="AU244" s="62">
        <f t="shared" si="138"/>
        <v>-1</v>
      </c>
    </row>
    <row r="245" spans="1:47" x14ac:dyDescent="0.25">
      <c r="A245" s="59">
        <v>2023</v>
      </c>
      <c r="B245" s="60" t="s">
        <v>423</v>
      </c>
      <c r="C245" s="61" t="s">
        <v>424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145"/>
        <v>0</v>
      </c>
      <c r="AF245" s="13" t="s">
        <v>423</v>
      </c>
      <c r="AG245" s="25" t="s">
        <v>424</v>
      </c>
      <c r="AH245" s="26">
        <v>0</v>
      </c>
      <c r="AI245" s="62" t="e">
        <f t="shared" si="121"/>
        <v>#DIV/0!</v>
      </c>
      <c r="AJ245" s="62" t="e">
        <f t="shared" si="127"/>
        <v>#DIV/0!</v>
      </c>
      <c r="AK245" s="62">
        <f t="shared" si="128"/>
        <v>-1</v>
      </c>
      <c r="AL245" s="62">
        <f t="shared" si="129"/>
        <v>-1</v>
      </c>
      <c r="AM245" s="62" t="e">
        <f t="shared" si="130"/>
        <v>#DIV/0!</v>
      </c>
      <c r="AN245" s="62">
        <f t="shared" si="131"/>
        <v>-1</v>
      </c>
      <c r="AO245" s="62" t="e">
        <f t="shared" si="132"/>
        <v>#DIV/0!</v>
      </c>
      <c r="AP245" s="62">
        <f t="shared" si="133"/>
        <v>-1</v>
      </c>
      <c r="AQ245" s="62" t="e">
        <f t="shared" si="134"/>
        <v>#DIV/0!</v>
      </c>
      <c r="AR245" s="62" t="e">
        <f t="shared" si="135"/>
        <v>#DIV/0!</v>
      </c>
      <c r="AS245" s="62" t="e">
        <f t="shared" si="136"/>
        <v>#DIV/0!</v>
      </c>
      <c r="AT245" s="62" t="e">
        <f t="shared" si="137"/>
        <v>#DIV/0!</v>
      </c>
      <c r="AU245" s="62">
        <f t="shared" si="138"/>
        <v>-1</v>
      </c>
    </row>
    <row r="246" spans="1:47" x14ac:dyDescent="0.25">
      <c r="A246" s="59">
        <v>2023</v>
      </c>
      <c r="B246" s="60" t="s">
        <v>425</v>
      </c>
      <c r="C246" s="61" t="s">
        <v>426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145"/>
        <v>0</v>
      </c>
      <c r="AF246" s="13" t="s">
        <v>425</v>
      </c>
      <c r="AG246" s="25" t="s">
        <v>426</v>
      </c>
      <c r="AH246" s="26">
        <v>0</v>
      </c>
      <c r="AI246" s="62" t="e">
        <f t="shared" si="121"/>
        <v>#DIV/0!</v>
      </c>
      <c r="AJ246" s="62" t="e">
        <f t="shared" si="127"/>
        <v>#DIV/0!</v>
      </c>
      <c r="AK246" s="62">
        <f t="shared" si="128"/>
        <v>-1</v>
      </c>
      <c r="AL246" s="62" t="e">
        <f t="shared" si="129"/>
        <v>#DIV/0!</v>
      </c>
      <c r="AM246" s="62" t="e">
        <f t="shared" si="130"/>
        <v>#DIV/0!</v>
      </c>
      <c r="AN246" s="62" t="e">
        <f t="shared" si="131"/>
        <v>#DIV/0!</v>
      </c>
      <c r="AO246" s="62" t="e">
        <f t="shared" si="132"/>
        <v>#DIV/0!</v>
      </c>
      <c r="AP246" s="62" t="e">
        <f t="shared" si="133"/>
        <v>#DIV/0!</v>
      </c>
      <c r="AQ246" s="62" t="e">
        <f t="shared" si="134"/>
        <v>#DIV/0!</v>
      </c>
      <c r="AR246" s="62" t="e">
        <f t="shared" si="135"/>
        <v>#DIV/0!</v>
      </c>
      <c r="AS246" s="62" t="e">
        <f t="shared" si="136"/>
        <v>#DIV/0!</v>
      </c>
      <c r="AT246" s="62" t="e">
        <f t="shared" si="137"/>
        <v>#DIV/0!</v>
      </c>
      <c r="AU246" s="62">
        <f t="shared" si="138"/>
        <v>-1</v>
      </c>
    </row>
    <row r="247" spans="1:47" x14ac:dyDescent="0.25">
      <c r="A247" s="59">
        <v>2023</v>
      </c>
      <c r="B247" s="60" t="s">
        <v>427</v>
      </c>
      <c r="C247" s="61" t="s">
        <v>428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145"/>
        <v>0</v>
      </c>
      <c r="AF247" s="13" t="s">
        <v>427</v>
      </c>
      <c r="AG247" s="25" t="s">
        <v>428</v>
      </c>
      <c r="AH247" s="26">
        <v>0</v>
      </c>
      <c r="AI247" s="62" t="e">
        <f t="shared" si="121"/>
        <v>#DIV/0!</v>
      </c>
      <c r="AJ247" s="62" t="e">
        <f t="shared" si="127"/>
        <v>#DIV/0!</v>
      </c>
      <c r="AK247" s="62">
        <f t="shared" si="128"/>
        <v>-1</v>
      </c>
      <c r="AL247" s="62" t="e">
        <f t="shared" si="129"/>
        <v>#DIV/0!</v>
      </c>
      <c r="AM247" s="62" t="e">
        <f t="shared" si="130"/>
        <v>#DIV/0!</v>
      </c>
      <c r="AN247" s="62" t="e">
        <f t="shared" si="131"/>
        <v>#DIV/0!</v>
      </c>
      <c r="AO247" s="62" t="e">
        <f t="shared" si="132"/>
        <v>#DIV/0!</v>
      </c>
      <c r="AP247" s="62" t="e">
        <f t="shared" si="133"/>
        <v>#DIV/0!</v>
      </c>
      <c r="AQ247" s="62" t="e">
        <f t="shared" si="134"/>
        <v>#DIV/0!</v>
      </c>
      <c r="AR247" s="62" t="e">
        <f t="shared" si="135"/>
        <v>#DIV/0!</v>
      </c>
      <c r="AS247" s="62" t="e">
        <f t="shared" si="136"/>
        <v>#DIV/0!</v>
      </c>
      <c r="AT247" s="62" t="e">
        <f t="shared" si="137"/>
        <v>#DIV/0!</v>
      </c>
      <c r="AU247" s="62">
        <f t="shared" si="138"/>
        <v>-1</v>
      </c>
    </row>
    <row r="248" spans="1:47" x14ac:dyDescent="0.25">
      <c r="A248" s="59">
        <v>2023</v>
      </c>
      <c r="B248" s="60" t="s">
        <v>429</v>
      </c>
      <c r="C248" s="61" t="s">
        <v>430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145"/>
        <v>0</v>
      </c>
      <c r="AF248" s="13" t="s">
        <v>429</v>
      </c>
      <c r="AG248" s="25" t="s">
        <v>430</v>
      </c>
      <c r="AH248" s="26">
        <v>0</v>
      </c>
      <c r="AI248" s="62" t="e">
        <f t="shared" si="121"/>
        <v>#DIV/0!</v>
      </c>
      <c r="AJ248" s="62" t="e">
        <f t="shared" si="127"/>
        <v>#DIV/0!</v>
      </c>
      <c r="AK248" s="62">
        <f t="shared" si="128"/>
        <v>-1</v>
      </c>
      <c r="AL248" s="62" t="e">
        <f t="shared" si="129"/>
        <v>#DIV/0!</v>
      </c>
      <c r="AM248" s="62" t="e">
        <f t="shared" si="130"/>
        <v>#DIV/0!</v>
      </c>
      <c r="AN248" s="62" t="e">
        <f t="shared" si="131"/>
        <v>#DIV/0!</v>
      </c>
      <c r="AO248" s="62" t="e">
        <f t="shared" si="132"/>
        <v>#DIV/0!</v>
      </c>
      <c r="AP248" s="62" t="e">
        <f t="shared" si="133"/>
        <v>#DIV/0!</v>
      </c>
      <c r="AQ248" s="62" t="e">
        <f t="shared" si="134"/>
        <v>#DIV/0!</v>
      </c>
      <c r="AR248" s="62" t="e">
        <f t="shared" si="135"/>
        <v>#DIV/0!</v>
      </c>
      <c r="AS248" s="62" t="e">
        <f t="shared" si="136"/>
        <v>#DIV/0!</v>
      </c>
      <c r="AT248" s="62" t="e">
        <f t="shared" si="137"/>
        <v>#DIV/0!</v>
      </c>
      <c r="AU248" s="62">
        <f t="shared" si="138"/>
        <v>-1</v>
      </c>
    </row>
    <row r="249" spans="1:47" x14ac:dyDescent="0.25">
      <c r="A249" s="59">
        <v>2023</v>
      </c>
      <c r="B249" s="60" t="s">
        <v>431</v>
      </c>
      <c r="C249" s="61" t="s">
        <v>432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145"/>
        <v>0</v>
      </c>
      <c r="AF249" s="13" t="s">
        <v>431</v>
      </c>
      <c r="AG249" s="25" t="s">
        <v>432</v>
      </c>
      <c r="AH249" s="26">
        <v>0</v>
      </c>
      <c r="AI249" s="62" t="e">
        <f t="shared" si="121"/>
        <v>#DIV/0!</v>
      </c>
      <c r="AJ249" s="62" t="e">
        <f t="shared" si="127"/>
        <v>#DIV/0!</v>
      </c>
      <c r="AK249" s="62">
        <f t="shared" si="128"/>
        <v>-1</v>
      </c>
      <c r="AL249" s="62">
        <f t="shared" si="129"/>
        <v>-1</v>
      </c>
      <c r="AM249" s="62" t="e">
        <f t="shared" si="130"/>
        <v>#DIV/0!</v>
      </c>
      <c r="AN249" s="62" t="e">
        <f t="shared" si="131"/>
        <v>#DIV/0!</v>
      </c>
      <c r="AO249" s="62" t="e">
        <f t="shared" si="132"/>
        <v>#DIV/0!</v>
      </c>
      <c r="AP249" s="62">
        <f t="shared" si="133"/>
        <v>-1</v>
      </c>
      <c r="AQ249" s="62" t="e">
        <f t="shared" si="134"/>
        <v>#DIV/0!</v>
      </c>
      <c r="AR249" s="62" t="e">
        <f t="shared" si="135"/>
        <v>#DIV/0!</v>
      </c>
      <c r="AS249" s="62" t="e">
        <f t="shared" si="136"/>
        <v>#DIV/0!</v>
      </c>
      <c r="AT249" s="62" t="e">
        <f t="shared" si="137"/>
        <v>#DIV/0!</v>
      </c>
      <c r="AU249" s="62">
        <f t="shared" si="138"/>
        <v>-1</v>
      </c>
    </row>
    <row r="250" spans="1:47" x14ac:dyDescent="0.25">
      <c r="A250" s="56">
        <v>2023</v>
      </c>
      <c r="B250" s="57" t="s">
        <v>433</v>
      </c>
      <c r="C250" s="58" t="s">
        <v>434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145"/>
        <v>1600000</v>
      </c>
      <c r="AF250" s="14" t="s">
        <v>433</v>
      </c>
      <c r="AG250" s="9" t="s">
        <v>434</v>
      </c>
      <c r="AH250" s="10">
        <f t="shared" ref="AH250" si="151">+AH251+AH253</f>
        <v>1600000</v>
      </c>
      <c r="AI250" s="55">
        <f t="shared" si="121"/>
        <v>-0.99895197200226948</v>
      </c>
      <c r="AJ250" s="55">
        <f t="shared" si="127"/>
        <v>-1</v>
      </c>
      <c r="AK250" s="55">
        <f t="shared" si="128"/>
        <v>-1</v>
      </c>
      <c r="AL250" s="55" t="e">
        <f t="shared" si="129"/>
        <v>#DIV/0!</v>
      </c>
      <c r="AM250" s="55" t="e">
        <f t="shared" si="130"/>
        <v>#DIV/0!</v>
      </c>
      <c r="AN250" s="55">
        <f t="shared" si="131"/>
        <v>-1</v>
      </c>
      <c r="AO250" s="55">
        <f t="shared" si="132"/>
        <v>-1</v>
      </c>
      <c r="AP250" s="55">
        <f t="shared" si="133"/>
        <v>-1</v>
      </c>
      <c r="AQ250" s="55" t="e">
        <f t="shared" si="134"/>
        <v>#DIV/0!</v>
      </c>
      <c r="AR250" s="55" t="e">
        <f t="shared" si="135"/>
        <v>#DIV/0!</v>
      </c>
      <c r="AS250" s="55" t="e">
        <f t="shared" si="136"/>
        <v>#DIV/0!</v>
      </c>
      <c r="AT250" s="55">
        <f t="shared" si="137"/>
        <v>-1</v>
      </c>
      <c r="AU250" s="55">
        <f t="shared" si="138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436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145"/>
        <v>1600000</v>
      </c>
      <c r="AF251" s="14" t="s">
        <v>435</v>
      </c>
      <c r="AG251" s="9" t="s">
        <v>436</v>
      </c>
      <c r="AH251" s="10">
        <f t="shared" ref="AH251" si="152">+AH252</f>
        <v>1600000</v>
      </c>
      <c r="AI251" s="55">
        <f t="shared" si="121"/>
        <v>-0.97582978410032772</v>
      </c>
      <c r="AJ251" s="55">
        <f t="shared" si="127"/>
        <v>-1</v>
      </c>
      <c r="AK251" s="55">
        <f t="shared" si="128"/>
        <v>-1</v>
      </c>
      <c r="AL251" s="55" t="e">
        <f t="shared" si="129"/>
        <v>#DIV/0!</v>
      </c>
      <c r="AM251" s="55" t="e">
        <f t="shared" si="130"/>
        <v>#DIV/0!</v>
      </c>
      <c r="AN251" s="55">
        <f t="shared" si="131"/>
        <v>-1</v>
      </c>
      <c r="AO251" s="55">
        <f t="shared" si="132"/>
        <v>-1</v>
      </c>
      <c r="AP251" s="55">
        <f t="shared" si="133"/>
        <v>-1</v>
      </c>
      <c r="AQ251" s="55" t="e">
        <f t="shared" si="134"/>
        <v>#DIV/0!</v>
      </c>
      <c r="AR251" s="55" t="e">
        <f t="shared" si="135"/>
        <v>#DIV/0!</v>
      </c>
      <c r="AS251" s="55" t="e">
        <f t="shared" si="136"/>
        <v>#DIV/0!</v>
      </c>
      <c r="AT251" s="55">
        <f t="shared" si="137"/>
        <v>-1</v>
      </c>
      <c r="AU251" s="55">
        <f t="shared" si="138"/>
        <v>-0.99512993002592987</v>
      </c>
    </row>
    <row r="252" spans="1:47" x14ac:dyDescent="0.25">
      <c r="A252" s="59">
        <v>2023</v>
      </c>
      <c r="B252" s="60" t="s">
        <v>437</v>
      </c>
      <c r="C252" s="61" t="s">
        <v>840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145"/>
        <v>1600000</v>
      </c>
      <c r="AF252" s="13" t="s">
        <v>437</v>
      </c>
      <c r="AG252" s="25" t="s">
        <v>438</v>
      </c>
      <c r="AH252" s="26">
        <v>1600000</v>
      </c>
      <c r="AI252" s="62">
        <f t="shared" si="121"/>
        <v>-0.97582978410032772</v>
      </c>
      <c r="AJ252" s="62">
        <f t="shared" si="127"/>
        <v>-1</v>
      </c>
      <c r="AK252" s="62">
        <f t="shared" si="128"/>
        <v>-1</v>
      </c>
      <c r="AL252" s="62" t="e">
        <f t="shared" si="129"/>
        <v>#DIV/0!</v>
      </c>
      <c r="AM252" s="62" t="e">
        <f t="shared" si="130"/>
        <v>#DIV/0!</v>
      </c>
      <c r="AN252" s="62">
        <f t="shared" si="131"/>
        <v>-1</v>
      </c>
      <c r="AO252" s="62">
        <f t="shared" si="132"/>
        <v>-1</v>
      </c>
      <c r="AP252" s="62">
        <f t="shared" si="133"/>
        <v>-1</v>
      </c>
      <c r="AQ252" s="62" t="e">
        <f t="shared" si="134"/>
        <v>#DIV/0!</v>
      </c>
      <c r="AR252" s="62" t="e">
        <f t="shared" si="135"/>
        <v>#DIV/0!</v>
      </c>
      <c r="AS252" s="62" t="e">
        <f t="shared" si="136"/>
        <v>#DIV/0!</v>
      </c>
      <c r="AT252" s="62">
        <f t="shared" si="137"/>
        <v>-1</v>
      </c>
      <c r="AU252" s="62">
        <f t="shared" si="138"/>
        <v>-0.99512993002592987</v>
      </c>
    </row>
    <row r="253" spans="1:47" x14ac:dyDescent="0.25">
      <c r="A253" s="56">
        <v>2023</v>
      </c>
      <c r="B253" s="57" t="s">
        <v>439</v>
      </c>
      <c r="C253" s="58" t="s">
        <v>440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145"/>
        <v>0</v>
      </c>
      <c r="AF253" s="14" t="s">
        <v>439</v>
      </c>
      <c r="AG253" s="9" t="s">
        <v>440</v>
      </c>
      <c r="AH253" s="10">
        <v>0</v>
      </c>
      <c r="AI253" s="55">
        <f t="shared" si="121"/>
        <v>-1</v>
      </c>
      <c r="AJ253" s="55">
        <f t="shared" si="127"/>
        <v>-1</v>
      </c>
      <c r="AK253" s="55" t="e">
        <f t="shared" si="128"/>
        <v>#DIV/0!</v>
      </c>
      <c r="AL253" s="55" t="e">
        <f t="shared" si="129"/>
        <v>#DIV/0!</v>
      </c>
      <c r="AM253" s="55" t="e">
        <f t="shared" si="130"/>
        <v>#DIV/0!</v>
      </c>
      <c r="AN253" s="55">
        <f t="shared" si="131"/>
        <v>-1</v>
      </c>
      <c r="AO253" s="55" t="e">
        <f t="shared" si="132"/>
        <v>#DIV/0!</v>
      </c>
      <c r="AP253" s="55" t="e">
        <f t="shared" si="133"/>
        <v>#DIV/0!</v>
      </c>
      <c r="AQ253" s="55" t="e">
        <f t="shared" si="134"/>
        <v>#DIV/0!</v>
      </c>
      <c r="AR253" s="55" t="e">
        <f t="shared" si="135"/>
        <v>#DIV/0!</v>
      </c>
      <c r="AS253" s="55" t="e">
        <f t="shared" si="136"/>
        <v>#DIV/0!</v>
      </c>
      <c r="AT253" s="55" t="e">
        <f t="shared" si="137"/>
        <v>#DIV/0!</v>
      </c>
      <c r="AU253" s="55">
        <f t="shared" si="138"/>
        <v>-1</v>
      </c>
    </row>
    <row r="254" spans="1:47" x14ac:dyDescent="0.25">
      <c r="A254" s="59">
        <v>2023</v>
      </c>
      <c r="B254" s="60" t="s">
        <v>441</v>
      </c>
      <c r="C254" s="61" t="s">
        <v>442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145"/>
        <v>0</v>
      </c>
      <c r="AF254" s="13" t="s">
        <v>441</v>
      </c>
      <c r="AG254" s="25" t="s">
        <v>442</v>
      </c>
      <c r="AH254" s="26">
        <v>0</v>
      </c>
      <c r="AI254" s="62">
        <f t="shared" si="121"/>
        <v>-1</v>
      </c>
      <c r="AJ254" s="62">
        <f t="shared" si="127"/>
        <v>-1</v>
      </c>
      <c r="AK254" s="62" t="e">
        <f t="shared" si="128"/>
        <v>#DIV/0!</v>
      </c>
      <c r="AL254" s="62" t="e">
        <f t="shared" si="129"/>
        <v>#DIV/0!</v>
      </c>
      <c r="AM254" s="62" t="e">
        <f t="shared" si="130"/>
        <v>#DIV/0!</v>
      </c>
      <c r="AN254" s="62">
        <f t="shared" si="131"/>
        <v>-1</v>
      </c>
      <c r="AO254" s="62" t="e">
        <f t="shared" si="132"/>
        <v>#DIV/0!</v>
      </c>
      <c r="AP254" s="62" t="e">
        <f t="shared" si="133"/>
        <v>#DIV/0!</v>
      </c>
      <c r="AQ254" s="62" t="e">
        <f t="shared" si="134"/>
        <v>#DIV/0!</v>
      </c>
      <c r="AR254" s="62" t="e">
        <f t="shared" si="135"/>
        <v>#DIV/0!</v>
      </c>
      <c r="AS254" s="62" t="e">
        <f t="shared" si="136"/>
        <v>#DIV/0!</v>
      </c>
      <c r="AT254" s="62" t="e">
        <f t="shared" si="137"/>
        <v>#DIV/0!</v>
      </c>
      <c r="AU254" s="62">
        <f t="shared" si="138"/>
        <v>-1</v>
      </c>
    </row>
    <row r="255" spans="1:47" x14ac:dyDescent="0.25">
      <c r="A255" s="56">
        <v>2023</v>
      </c>
      <c r="B255" s="57" t="s">
        <v>443</v>
      </c>
      <c r="C255" s="58" t="s">
        <v>444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145"/>
        <v>0</v>
      </c>
      <c r="AF255" s="14" t="s">
        <v>443</v>
      </c>
      <c r="AG255" s="9" t="s">
        <v>444</v>
      </c>
      <c r="AH255" s="10">
        <f t="shared" ref="AH255" si="153">+AH256</f>
        <v>0</v>
      </c>
      <c r="AI255" s="55" t="e">
        <f t="shared" si="121"/>
        <v>#DIV/0!</v>
      </c>
      <c r="AJ255" s="55" t="e">
        <f t="shared" si="127"/>
        <v>#DIV/0!</v>
      </c>
      <c r="AK255" s="55" t="e">
        <f t="shared" si="128"/>
        <v>#DIV/0!</v>
      </c>
      <c r="AL255" s="55" t="e">
        <f t="shared" si="129"/>
        <v>#DIV/0!</v>
      </c>
      <c r="AM255" s="55" t="e">
        <f t="shared" si="130"/>
        <v>#DIV/0!</v>
      </c>
      <c r="AN255" s="55">
        <f t="shared" si="131"/>
        <v>-1</v>
      </c>
      <c r="AO255" s="55" t="e">
        <f t="shared" si="132"/>
        <v>#DIV/0!</v>
      </c>
      <c r="AP255" s="55" t="e">
        <f t="shared" si="133"/>
        <v>#DIV/0!</v>
      </c>
      <c r="AQ255" s="55" t="e">
        <f t="shared" si="134"/>
        <v>#DIV/0!</v>
      </c>
      <c r="AR255" s="55" t="e">
        <f t="shared" si="135"/>
        <v>#DIV/0!</v>
      </c>
      <c r="AS255" s="55" t="e">
        <f t="shared" si="136"/>
        <v>#DIV/0!</v>
      </c>
      <c r="AT255" s="55" t="e">
        <f t="shared" si="137"/>
        <v>#DIV/0!</v>
      </c>
      <c r="AU255" s="55">
        <f t="shared" si="138"/>
        <v>-1</v>
      </c>
    </row>
    <row r="256" spans="1:47" x14ac:dyDescent="0.25">
      <c r="A256" s="59">
        <v>2023</v>
      </c>
      <c r="B256" s="60" t="s">
        <v>445</v>
      </c>
      <c r="C256" s="61" t="s">
        <v>446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145"/>
        <v>0</v>
      </c>
      <c r="AF256" s="13" t="s">
        <v>445</v>
      </c>
      <c r="AG256" s="25" t="s">
        <v>446</v>
      </c>
      <c r="AH256" s="26">
        <v>0</v>
      </c>
      <c r="AI256" s="62" t="e">
        <f t="shared" si="121"/>
        <v>#DIV/0!</v>
      </c>
      <c r="AJ256" s="62" t="e">
        <f t="shared" si="127"/>
        <v>#DIV/0!</v>
      </c>
      <c r="AK256" s="62" t="e">
        <f t="shared" si="128"/>
        <v>#DIV/0!</v>
      </c>
      <c r="AL256" s="62" t="e">
        <f t="shared" si="129"/>
        <v>#DIV/0!</v>
      </c>
      <c r="AM256" s="62" t="e">
        <f t="shared" si="130"/>
        <v>#DIV/0!</v>
      </c>
      <c r="AN256" s="62">
        <f t="shared" si="131"/>
        <v>-1</v>
      </c>
      <c r="AO256" s="62" t="e">
        <f t="shared" si="132"/>
        <v>#DIV/0!</v>
      </c>
      <c r="AP256" s="62" t="e">
        <f t="shared" si="133"/>
        <v>#DIV/0!</v>
      </c>
      <c r="AQ256" s="62" t="e">
        <f t="shared" si="134"/>
        <v>#DIV/0!</v>
      </c>
      <c r="AR256" s="62" t="e">
        <f t="shared" si="135"/>
        <v>#DIV/0!</v>
      </c>
      <c r="AS256" s="62" t="e">
        <f t="shared" si="136"/>
        <v>#DIV/0!</v>
      </c>
      <c r="AT256" s="62" t="e">
        <f t="shared" si="137"/>
        <v>#DIV/0!</v>
      </c>
      <c r="AU256" s="62">
        <f t="shared" si="138"/>
        <v>-1</v>
      </c>
    </row>
    <row r="257" spans="1:47" x14ac:dyDescent="0.25">
      <c r="A257" s="56">
        <v>2023</v>
      </c>
      <c r="B257" s="57" t="s">
        <v>447</v>
      </c>
      <c r="C257" s="58" t="s">
        <v>448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145"/>
        <v>70577614</v>
      </c>
      <c r="AF257" s="11" t="s">
        <v>447</v>
      </c>
      <c r="AG257" s="5" t="s">
        <v>448</v>
      </c>
      <c r="AH257" s="6">
        <f t="shared" ref="AH257" si="154">+AH258+AH260+AH269+AH273+AH278+AH281+AH293</f>
        <v>70577614</v>
      </c>
      <c r="AI257" s="55">
        <f t="shared" si="121"/>
        <v>-0.95703722279128289</v>
      </c>
      <c r="AJ257" s="55">
        <f t="shared" si="127"/>
        <v>-1</v>
      </c>
      <c r="AK257" s="55">
        <f t="shared" si="128"/>
        <v>-1</v>
      </c>
      <c r="AL257" s="55">
        <f t="shared" si="129"/>
        <v>-1</v>
      </c>
      <c r="AM257" s="55">
        <f t="shared" si="130"/>
        <v>-1</v>
      </c>
      <c r="AN257" s="55">
        <f t="shared" si="131"/>
        <v>-1</v>
      </c>
      <c r="AO257" s="55">
        <f t="shared" si="132"/>
        <v>-1</v>
      </c>
      <c r="AP257" s="55">
        <f t="shared" si="133"/>
        <v>-1</v>
      </c>
      <c r="AQ257" s="55">
        <f t="shared" si="134"/>
        <v>-1</v>
      </c>
      <c r="AR257" s="55">
        <f t="shared" si="135"/>
        <v>-1</v>
      </c>
      <c r="AS257" s="55">
        <f t="shared" si="136"/>
        <v>-1</v>
      </c>
      <c r="AT257" s="55">
        <f t="shared" si="137"/>
        <v>-1</v>
      </c>
      <c r="AU257" s="55">
        <f t="shared" si="138"/>
        <v>-0.98774180892152963</v>
      </c>
    </row>
    <row r="258" spans="1:47" x14ac:dyDescent="0.25">
      <c r="A258" s="56">
        <v>2023</v>
      </c>
      <c r="B258" s="57" t="s">
        <v>449</v>
      </c>
      <c r="C258" s="58" t="s">
        <v>450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145"/>
        <v>2600000</v>
      </c>
      <c r="AF258" s="14" t="s">
        <v>449</v>
      </c>
      <c r="AG258" s="9" t="s">
        <v>450</v>
      </c>
      <c r="AH258" s="10">
        <f t="shared" ref="AH258" si="155">+AH259</f>
        <v>2600000</v>
      </c>
      <c r="AI258" s="55">
        <f t="shared" si="121"/>
        <v>-0.9963302752293578</v>
      </c>
      <c r="AJ258" s="55" t="e">
        <f t="shared" si="127"/>
        <v>#DIV/0!</v>
      </c>
      <c r="AK258" s="55" t="e">
        <f t="shared" si="128"/>
        <v>#DIV/0!</v>
      </c>
      <c r="AL258" s="55" t="e">
        <f t="shared" si="129"/>
        <v>#DIV/0!</v>
      </c>
      <c r="AM258" s="55" t="e">
        <f t="shared" si="130"/>
        <v>#DIV/0!</v>
      </c>
      <c r="AN258" s="55" t="e">
        <f t="shared" si="131"/>
        <v>#DIV/0!</v>
      </c>
      <c r="AO258" s="55" t="e">
        <f t="shared" si="132"/>
        <v>#DIV/0!</v>
      </c>
      <c r="AP258" s="55" t="e">
        <f t="shared" si="133"/>
        <v>#DIV/0!</v>
      </c>
      <c r="AQ258" s="55" t="e">
        <f t="shared" si="134"/>
        <v>#DIV/0!</v>
      </c>
      <c r="AR258" s="55" t="e">
        <f t="shared" si="135"/>
        <v>#DIV/0!</v>
      </c>
      <c r="AS258" s="55" t="e">
        <f t="shared" si="136"/>
        <v>#DIV/0!</v>
      </c>
      <c r="AT258" s="55" t="e">
        <f t="shared" si="137"/>
        <v>#DIV/0!</v>
      </c>
      <c r="AU258" s="55">
        <f t="shared" si="138"/>
        <v>-0.9963302752293578</v>
      </c>
    </row>
    <row r="259" spans="1:47" x14ac:dyDescent="0.25">
      <c r="A259" s="59">
        <v>2023</v>
      </c>
      <c r="B259" s="60" t="s">
        <v>451</v>
      </c>
      <c r="C259" s="61" t="s">
        <v>452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156">SUM(R259:AC259)</f>
        <v>2600000</v>
      </c>
      <c r="AF259" s="13" t="s">
        <v>451</v>
      </c>
      <c r="AG259" s="25" t="s">
        <v>452</v>
      </c>
      <c r="AH259" s="26">
        <v>2600000</v>
      </c>
      <c r="AI259" s="62">
        <f t="shared" si="121"/>
        <v>-0.9963302752293578</v>
      </c>
      <c r="AJ259" s="62" t="e">
        <f t="shared" si="127"/>
        <v>#DIV/0!</v>
      </c>
      <c r="AK259" s="62" t="e">
        <f t="shared" si="128"/>
        <v>#DIV/0!</v>
      </c>
      <c r="AL259" s="62" t="e">
        <f t="shared" si="129"/>
        <v>#DIV/0!</v>
      </c>
      <c r="AM259" s="62" t="e">
        <f t="shared" si="130"/>
        <v>#DIV/0!</v>
      </c>
      <c r="AN259" s="62" t="e">
        <f t="shared" si="131"/>
        <v>#DIV/0!</v>
      </c>
      <c r="AO259" s="62" t="e">
        <f t="shared" si="132"/>
        <v>#DIV/0!</v>
      </c>
      <c r="AP259" s="62" t="e">
        <f t="shared" si="133"/>
        <v>#DIV/0!</v>
      </c>
      <c r="AQ259" s="62" t="e">
        <f t="shared" si="134"/>
        <v>#DIV/0!</v>
      </c>
      <c r="AR259" s="62" t="e">
        <f t="shared" si="135"/>
        <v>#DIV/0!</v>
      </c>
      <c r="AS259" s="62" t="e">
        <f t="shared" si="136"/>
        <v>#DIV/0!</v>
      </c>
      <c r="AT259" s="62" t="e">
        <f t="shared" si="137"/>
        <v>#DIV/0!</v>
      </c>
      <c r="AU259" s="62">
        <f t="shared" si="138"/>
        <v>-0.9963302752293578</v>
      </c>
    </row>
    <row r="260" spans="1:47" x14ac:dyDescent="0.25">
      <c r="A260" s="56">
        <v>2023</v>
      </c>
      <c r="B260" s="57" t="s">
        <v>453</v>
      </c>
      <c r="C260" s="58" t="s">
        <v>454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156"/>
        <v>13524000</v>
      </c>
      <c r="AF260" s="14" t="s">
        <v>453</v>
      </c>
      <c r="AG260" s="9" t="s">
        <v>454</v>
      </c>
      <c r="AH260" s="10">
        <f t="shared" ref="AH260" si="157">+AH261+AH265+AH266+AH267+AH268</f>
        <v>13524000</v>
      </c>
      <c r="AI260" s="55">
        <f t="shared" si="121"/>
        <v>-0.97949329822344688</v>
      </c>
      <c r="AJ260" s="55">
        <f t="shared" si="127"/>
        <v>-1</v>
      </c>
      <c r="AK260" s="55">
        <f t="shared" si="128"/>
        <v>-1</v>
      </c>
      <c r="AL260" s="55">
        <f t="shared" si="129"/>
        <v>-1</v>
      </c>
      <c r="AM260" s="55">
        <f t="shared" si="130"/>
        <v>-1</v>
      </c>
      <c r="AN260" s="55">
        <f t="shared" si="131"/>
        <v>-1</v>
      </c>
      <c r="AO260" s="55">
        <f t="shared" si="132"/>
        <v>-1</v>
      </c>
      <c r="AP260" s="55">
        <f t="shared" si="133"/>
        <v>-1</v>
      </c>
      <c r="AQ260" s="55">
        <f t="shared" si="134"/>
        <v>-1</v>
      </c>
      <c r="AR260" s="55">
        <f t="shared" si="135"/>
        <v>-1</v>
      </c>
      <c r="AS260" s="55">
        <f t="shared" si="136"/>
        <v>-1</v>
      </c>
      <c r="AT260" s="55">
        <f t="shared" si="137"/>
        <v>-1</v>
      </c>
      <c r="AU260" s="55">
        <f t="shared" si="138"/>
        <v>-0.99593496627671718</v>
      </c>
    </row>
    <row r="261" spans="1:47" x14ac:dyDescent="0.25">
      <c r="A261" s="56">
        <v>2023</v>
      </c>
      <c r="B261" s="57" t="s">
        <v>455</v>
      </c>
      <c r="C261" s="58" t="s">
        <v>841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156"/>
        <v>13524000</v>
      </c>
      <c r="AF261" s="14" t="s">
        <v>455</v>
      </c>
      <c r="AG261" s="9" t="s">
        <v>456</v>
      </c>
      <c r="AH261" s="10">
        <f t="shared" ref="AH261" si="158">+AH262+AH263+AH264</f>
        <v>13524000</v>
      </c>
      <c r="AI261" s="55">
        <f t="shared" si="121"/>
        <v>-0.64651454559711441</v>
      </c>
      <c r="AJ261" s="55">
        <f t="shared" si="127"/>
        <v>-1</v>
      </c>
      <c r="AK261" s="55">
        <f t="shared" si="128"/>
        <v>-1</v>
      </c>
      <c r="AL261" s="55">
        <f t="shared" si="129"/>
        <v>-1</v>
      </c>
      <c r="AM261" s="55">
        <f t="shared" si="130"/>
        <v>-1</v>
      </c>
      <c r="AN261" s="55">
        <f t="shared" si="131"/>
        <v>-1</v>
      </c>
      <c r="AO261" s="55">
        <f t="shared" si="132"/>
        <v>-1</v>
      </c>
      <c r="AP261" s="55">
        <f t="shared" si="133"/>
        <v>-1</v>
      </c>
      <c r="AQ261" s="55">
        <f t="shared" si="134"/>
        <v>-1</v>
      </c>
      <c r="AR261" s="55">
        <f t="shared" si="135"/>
        <v>-1</v>
      </c>
      <c r="AS261" s="55">
        <f t="shared" si="136"/>
        <v>-1</v>
      </c>
      <c r="AT261" s="55">
        <f t="shared" si="137"/>
        <v>-1</v>
      </c>
      <c r="AU261" s="55">
        <f t="shared" si="138"/>
        <v>-0.97704325862150909</v>
      </c>
    </row>
    <row r="262" spans="1:47" x14ac:dyDescent="0.25">
      <c r="A262" s="59">
        <v>2023</v>
      </c>
      <c r="B262" s="60" t="s">
        <v>457</v>
      </c>
      <c r="C262" s="61" t="s">
        <v>458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156"/>
        <v>0</v>
      </c>
      <c r="AF262" s="13" t="s">
        <v>457</v>
      </c>
      <c r="AG262" s="25" t="s">
        <v>458</v>
      </c>
      <c r="AH262" s="26">
        <v>0</v>
      </c>
      <c r="AI262" s="62" t="e">
        <f t="shared" si="121"/>
        <v>#DIV/0!</v>
      </c>
      <c r="AJ262" s="62">
        <f t="shared" si="127"/>
        <v>-1</v>
      </c>
      <c r="AK262" s="62" t="e">
        <f t="shared" si="128"/>
        <v>#DIV/0!</v>
      </c>
      <c r="AL262" s="62" t="e">
        <f t="shared" si="129"/>
        <v>#DIV/0!</v>
      </c>
      <c r="AM262" s="62" t="e">
        <f t="shared" si="130"/>
        <v>#DIV/0!</v>
      </c>
      <c r="AN262" s="62" t="e">
        <f t="shared" si="131"/>
        <v>#DIV/0!</v>
      </c>
      <c r="AO262" s="62" t="e">
        <f t="shared" si="132"/>
        <v>#DIV/0!</v>
      </c>
      <c r="AP262" s="62" t="e">
        <f t="shared" si="133"/>
        <v>#DIV/0!</v>
      </c>
      <c r="AQ262" s="62" t="e">
        <f t="shared" si="134"/>
        <v>#DIV/0!</v>
      </c>
      <c r="AR262" s="62" t="e">
        <f t="shared" si="135"/>
        <v>#DIV/0!</v>
      </c>
      <c r="AS262" s="62" t="e">
        <f t="shared" si="136"/>
        <v>#DIV/0!</v>
      </c>
      <c r="AT262" s="62" t="e">
        <f t="shared" si="137"/>
        <v>#DIV/0!</v>
      </c>
      <c r="AU262" s="62">
        <f t="shared" si="138"/>
        <v>-1</v>
      </c>
    </row>
    <row r="263" spans="1:47" x14ac:dyDescent="0.25">
      <c r="A263" s="59">
        <v>2023</v>
      </c>
      <c r="B263" s="60" t="s">
        <v>459</v>
      </c>
      <c r="C263" s="61" t="s">
        <v>460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156"/>
        <v>0</v>
      </c>
      <c r="AF263" s="13" t="s">
        <v>459</v>
      </c>
      <c r="AG263" s="25" t="s">
        <v>460</v>
      </c>
      <c r="AH263" s="26">
        <v>0</v>
      </c>
      <c r="AI263" s="62" t="e">
        <f t="shared" si="121"/>
        <v>#DIV/0!</v>
      </c>
      <c r="AJ263" s="62">
        <f t="shared" si="127"/>
        <v>-1</v>
      </c>
      <c r="AK263" s="62" t="e">
        <f t="shared" si="128"/>
        <v>#DIV/0!</v>
      </c>
      <c r="AL263" s="62" t="e">
        <f t="shared" si="129"/>
        <v>#DIV/0!</v>
      </c>
      <c r="AM263" s="62" t="e">
        <f t="shared" si="130"/>
        <v>#DIV/0!</v>
      </c>
      <c r="AN263" s="62" t="e">
        <f t="shared" si="131"/>
        <v>#DIV/0!</v>
      </c>
      <c r="AO263" s="62" t="e">
        <f t="shared" si="132"/>
        <v>#DIV/0!</v>
      </c>
      <c r="AP263" s="62" t="e">
        <f t="shared" si="133"/>
        <v>#DIV/0!</v>
      </c>
      <c r="AQ263" s="62" t="e">
        <f t="shared" si="134"/>
        <v>#DIV/0!</v>
      </c>
      <c r="AR263" s="62" t="e">
        <f t="shared" si="135"/>
        <v>#DIV/0!</v>
      </c>
      <c r="AS263" s="62" t="e">
        <f t="shared" si="136"/>
        <v>#DIV/0!</v>
      </c>
      <c r="AT263" s="62" t="e">
        <f t="shared" si="137"/>
        <v>#DIV/0!</v>
      </c>
      <c r="AU263" s="62">
        <f t="shared" si="138"/>
        <v>-1</v>
      </c>
    </row>
    <row r="264" spans="1:47" x14ac:dyDescent="0.25">
      <c r="A264" s="59">
        <v>2023</v>
      </c>
      <c r="B264" s="60" t="s">
        <v>461</v>
      </c>
      <c r="C264" s="61" t="s">
        <v>842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156"/>
        <v>13524000</v>
      </c>
      <c r="AF264" s="13" t="s">
        <v>461</v>
      </c>
      <c r="AG264" s="25" t="s">
        <v>462</v>
      </c>
      <c r="AH264" s="26">
        <v>13524000</v>
      </c>
      <c r="AI264" s="62">
        <f t="shared" si="121"/>
        <v>-0.64651454559711441</v>
      </c>
      <c r="AJ264" s="62">
        <f t="shared" si="127"/>
        <v>-1</v>
      </c>
      <c r="AK264" s="62">
        <f t="shared" si="128"/>
        <v>-1</v>
      </c>
      <c r="AL264" s="62">
        <f t="shared" si="129"/>
        <v>-1</v>
      </c>
      <c r="AM264" s="62">
        <f t="shared" si="130"/>
        <v>-1</v>
      </c>
      <c r="AN264" s="62">
        <f t="shared" si="131"/>
        <v>-1</v>
      </c>
      <c r="AO264" s="62">
        <f t="shared" si="132"/>
        <v>-1</v>
      </c>
      <c r="AP264" s="62">
        <f t="shared" si="133"/>
        <v>-1</v>
      </c>
      <c r="AQ264" s="62">
        <f t="shared" si="134"/>
        <v>-1</v>
      </c>
      <c r="AR264" s="62">
        <f t="shared" si="135"/>
        <v>-1</v>
      </c>
      <c r="AS264" s="62">
        <f t="shared" si="136"/>
        <v>-1</v>
      </c>
      <c r="AT264" s="62">
        <f t="shared" si="137"/>
        <v>-1</v>
      </c>
      <c r="AU264" s="62">
        <f t="shared" si="138"/>
        <v>-0.97054287879975953</v>
      </c>
    </row>
    <row r="265" spans="1:47" x14ac:dyDescent="0.25">
      <c r="A265" s="59">
        <v>2023</v>
      </c>
      <c r="B265" s="60" t="s">
        <v>463</v>
      </c>
      <c r="C265" s="61" t="s">
        <v>464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156"/>
        <v>0</v>
      </c>
      <c r="AF265" s="13" t="s">
        <v>463</v>
      </c>
      <c r="AG265" s="25" t="s">
        <v>464</v>
      </c>
      <c r="AH265" s="26">
        <v>0</v>
      </c>
      <c r="AI265" s="62">
        <f t="shared" ref="AI265:AI328" si="159">+(R265-D265)/D265</f>
        <v>-1</v>
      </c>
      <c r="AJ265" s="62">
        <f t="shared" si="127"/>
        <v>-1</v>
      </c>
      <c r="AK265" s="62">
        <f t="shared" si="128"/>
        <v>-1</v>
      </c>
      <c r="AL265" s="62">
        <f t="shared" si="129"/>
        <v>-1</v>
      </c>
      <c r="AM265" s="62">
        <f t="shared" si="130"/>
        <v>-1</v>
      </c>
      <c r="AN265" s="62">
        <f t="shared" si="131"/>
        <v>-1</v>
      </c>
      <c r="AO265" s="62">
        <f t="shared" si="132"/>
        <v>-1</v>
      </c>
      <c r="AP265" s="62">
        <f t="shared" si="133"/>
        <v>-1</v>
      </c>
      <c r="AQ265" s="62">
        <f t="shared" si="134"/>
        <v>-1</v>
      </c>
      <c r="AR265" s="62">
        <f t="shared" si="135"/>
        <v>-1</v>
      </c>
      <c r="AS265" s="62">
        <f t="shared" si="136"/>
        <v>-1</v>
      </c>
      <c r="AT265" s="62">
        <f t="shared" si="137"/>
        <v>-1</v>
      </c>
      <c r="AU265" s="62">
        <f t="shared" si="138"/>
        <v>-1</v>
      </c>
    </row>
    <row r="266" spans="1:47" x14ac:dyDescent="0.25">
      <c r="A266" s="59">
        <v>2023</v>
      </c>
      <c r="B266" s="60" t="s">
        <v>465</v>
      </c>
      <c r="C266" s="61" t="s">
        <v>466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156"/>
        <v>0</v>
      </c>
      <c r="AF266" s="13" t="s">
        <v>465</v>
      </c>
      <c r="AG266" s="25" t="s">
        <v>466</v>
      </c>
      <c r="AH266" s="26">
        <v>0</v>
      </c>
      <c r="AI266" s="62">
        <f t="shared" si="159"/>
        <v>-1</v>
      </c>
      <c r="AJ266" s="62">
        <f t="shared" si="127"/>
        <v>-1</v>
      </c>
      <c r="AK266" s="62">
        <f t="shared" si="128"/>
        <v>-1</v>
      </c>
      <c r="AL266" s="62">
        <f t="shared" si="129"/>
        <v>-1</v>
      </c>
      <c r="AM266" s="62">
        <f t="shared" si="130"/>
        <v>-1</v>
      </c>
      <c r="AN266" s="62">
        <f t="shared" si="131"/>
        <v>-1</v>
      </c>
      <c r="AO266" s="62">
        <f t="shared" si="132"/>
        <v>-1</v>
      </c>
      <c r="AP266" s="62">
        <f t="shared" si="133"/>
        <v>-1</v>
      </c>
      <c r="AQ266" s="62">
        <f t="shared" si="134"/>
        <v>-1</v>
      </c>
      <c r="AR266" s="62">
        <f t="shared" si="135"/>
        <v>-1</v>
      </c>
      <c r="AS266" s="62">
        <f t="shared" si="136"/>
        <v>-1</v>
      </c>
      <c r="AT266" s="62">
        <f t="shared" si="137"/>
        <v>-1</v>
      </c>
      <c r="AU266" s="62">
        <f t="shared" si="138"/>
        <v>-1</v>
      </c>
    </row>
    <row r="267" spans="1:47" x14ac:dyDescent="0.25">
      <c r="A267" s="59">
        <v>2023</v>
      </c>
      <c r="B267" s="60" t="s">
        <v>467</v>
      </c>
      <c r="C267" s="61" t="s">
        <v>468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156"/>
        <v>0</v>
      </c>
      <c r="AF267" s="13" t="s">
        <v>467</v>
      </c>
      <c r="AG267" s="25" t="s">
        <v>468</v>
      </c>
      <c r="AH267" s="26">
        <v>0</v>
      </c>
      <c r="AI267" s="62">
        <f t="shared" si="159"/>
        <v>-1</v>
      </c>
      <c r="AJ267" s="62">
        <f t="shared" si="127"/>
        <v>-1</v>
      </c>
      <c r="AK267" s="62">
        <f t="shared" si="128"/>
        <v>-1</v>
      </c>
      <c r="AL267" s="62">
        <f t="shared" si="129"/>
        <v>-1</v>
      </c>
      <c r="AM267" s="62">
        <f t="shared" si="130"/>
        <v>-1</v>
      </c>
      <c r="AN267" s="62">
        <f t="shared" si="131"/>
        <v>-1</v>
      </c>
      <c r="AO267" s="62">
        <f t="shared" si="132"/>
        <v>-1</v>
      </c>
      <c r="AP267" s="62">
        <f t="shared" si="133"/>
        <v>-1</v>
      </c>
      <c r="AQ267" s="62">
        <f t="shared" si="134"/>
        <v>-1</v>
      </c>
      <c r="AR267" s="62">
        <f t="shared" si="135"/>
        <v>-1</v>
      </c>
      <c r="AS267" s="62">
        <f t="shared" si="136"/>
        <v>-1</v>
      </c>
      <c r="AT267" s="62">
        <f t="shared" si="137"/>
        <v>-1</v>
      </c>
      <c r="AU267" s="62">
        <f t="shared" si="138"/>
        <v>-1</v>
      </c>
    </row>
    <row r="268" spans="1:47" x14ac:dyDescent="0.25">
      <c r="A268" s="59">
        <v>2023</v>
      </c>
      <c r="B268" s="60" t="s">
        <v>469</v>
      </c>
      <c r="C268" s="61" t="s">
        <v>470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156"/>
        <v>0</v>
      </c>
      <c r="AF268" s="13" t="s">
        <v>469</v>
      </c>
      <c r="AG268" s="25" t="s">
        <v>470</v>
      </c>
      <c r="AH268" s="26">
        <v>0</v>
      </c>
      <c r="AI268" s="62">
        <f t="shared" si="159"/>
        <v>-1</v>
      </c>
      <c r="AJ268" s="62">
        <f t="shared" si="127"/>
        <v>-1</v>
      </c>
      <c r="AK268" s="62">
        <f t="shared" si="128"/>
        <v>-1</v>
      </c>
      <c r="AL268" s="62">
        <f t="shared" si="129"/>
        <v>-1</v>
      </c>
      <c r="AM268" s="62">
        <f t="shared" si="130"/>
        <v>-1</v>
      </c>
      <c r="AN268" s="62">
        <f t="shared" si="131"/>
        <v>-1</v>
      </c>
      <c r="AO268" s="62">
        <f t="shared" si="132"/>
        <v>-1</v>
      </c>
      <c r="AP268" s="62">
        <f t="shared" si="133"/>
        <v>-1</v>
      </c>
      <c r="AQ268" s="62">
        <f t="shared" si="134"/>
        <v>-1</v>
      </c>
      <c r="AR268" s="62">
        <f t="shared" si="135"/>
        <v>-1</v>
      </c>
      <c r="AS268" s="62">
        <f t="shared" si="136"/>
        <v>-1</v>
      </c>
      <c r="AT268" s="62">
        <f t="shared" si="137"/>
        <v>-1</v>
      </c>
      <c r="AU268" s="62">
        <f t="shared" si="138"/>
        <v>-1</v>
      </c>
    </row>
    <row r="269" spans="1:47" x14ac:dyDescent="0.25">
      <c r="A269" s="56">
        <v>2023</v>
      </c>
      <c r="B269" s="57" t="s">
        <v>471</v>
      </c>
      <c r="C269" s="58" t="s">
        <v>472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156"/>
        <v>52953614</v>
      </c>
      <c r="AF269" s="14" t="s">
        <v>471</v>
      </c>
      <c r="AG269" s="9" t="s">
        <v>472</v>
      </c>
      <c r="AH269" s="10">
        <f t="shared" ref="AH269" si="160">+AH270+AH271+AH272</f>
        <v>52953614</v>
      </c>
      <c r="AI269" s="55">
        <f t="shared" si="159"/>
        <v>0.96124496296296291</v>
      </c>
      <c r="AJ269" s="55">
        <f t="shared" si="127"/>
        <v>-1</v>
      </c>
      <c r="AK269" s="55">
        <f t="shared" si="128"/>
        <v>-1</v>
      </c>
      <c r="AL269" s="55">
        <f t="shared" si="129"/>
        <v>-1</v>
      </c>
      <c r="AM269" s="55">
        <f t="shared" si="130"/>
        <v>-1</v>
      </c>
      <c r="AN269" s="55">
        <f t="shared" si="131"/>
        <v>-1</v>
      </c>
      <c r="AO269" s="55">
        <f t="shared" si="132"/>
        <v>-1</v>
      </c>
      <c r="AP269" s="55">
        <f t="shared" si="133"/>
        <v>-1</v>
      </c>
      <c r="AQ269" s="55">
        <f t="shared" si="134"/>
        <v>-1</v>
      </c>
      <c r="AR269" s="55">
        <f t="shared" si="135"/>
        <v>-1</v>
      </c>
      <c r="AS269" s="55">
        <f t="shared" si="136"/>
        <v>-1</v>
      </c>
      <c r="AT269" s="55">
        <f t="shared" si="137"/>
        <v>-1</v>
      </c>
      <c r="AU269" s="55">
        <f t="shared" si="138"/>
        <v>-0.84379464896755163</v>
      </c>
    </row>
    <row r="270" spans="1:47" x14ac:dyDescent="0.25">
      <c r="A270" s="59">
        <v>2023</v>
      </c>
      <c r="B270" s="60" t="s">
        <v>473</v>
      </c>
      <c r="C270" s="61" t="s">
        <v>474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156"/>
        <v>44400000</v>
      </c>
      <c r="AF270" s="13" t="s">
        <v>473</v>
      </c>
      <c r="AG270" s="25" t="s">
        <v>474</v>
      </c>
      <c r="AH270" s="26">
        <v>44400000</v>
      </c>
      <c r="AI270" s="62">
        <f t="shared" si="159"/>
        <v>2.7</v>
      </c>
      <c r="AJ270" s="62">
        <f t="shared" si="127"/>
        <v>-1</v>
      </c>
      <c r="AK270" s="62">
        <f t="shared" si="128"/>
        <v>-1</v>
      </c>
      <c r="AL270" s="62">
        <f t="shared" si="129"/>
        <v>-1</v>
      </c>
      <c r="AM270" s="62">
        <f t="shared" si="130"/>
        <v>-1</v>
      </c>
      <c r="AN270" s="62">
        <f t="shared" si="131"/>
        <v>-1</v>
      </c>
      <c r="AO270" s="62">
        <f t="shared" si="132"/>
        <v>-1</v>
      </c>
      <c r="AP270" s="62">
        <f t="shared" si="133"/>
        <v>-1</v>
      </c>
      <c r="AQ270" s="62">
        <f t="shared" si="134"/>
        <v>-1</v>
      </c>
      <c r="AR270" s="62">
        <f t="shared" si="135"/>
        <v>-1</v>
      </c>
      <c r="AS270" s="62">
        <f t="shared" si="136"/>
        <v>-1</v>
      </c>
      <c r="AT270" s="62">
        <f t="shared" si="137"/>
        <v>-1</v>
      </c>
      <c r="AU270" s="62">
        <f t="shared" si="138"/>
        <v>-0.69166666666666665</v>
      </c>
    </row>
    <row r="271" spans="1:47" x14ac:dyDescent="0.25">
      <c r="A271" s="59">
        <v>2023</v>
      </c>
      <c r="B271" s="60" t="s">
        <v>475</v>
      </c>
      <c r="C271" s="61" t="s">
        <v>476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156"/>
        <v>8553614</v>
      </c>
      <c r="AF271" s="13" t="s">
        <v>475</v>
      </c>
      <c r="AG271" s="25" t="s">
        <v>476</v>
      </c>
      <c r="AH271" s="26">
        <v>8553614</v>
      </c>
      <c r="AI271" s="62">
        <f t="shared" si="159"/>
        <v>-0.42975906666666669</v>
      </c>
      <c r="AJ271" s="62">
        <f t="shared" si="127"/>
        <v>-1</v>
      </c>
      <c r="AK271" s="62">
        <f t="shared" si="128"/>
        <v>-1</v>
      </c>
      <c r="AL271" s="62">
        <f t="shared" si="129"/>
        <v>-1</v>
      </c>
      <c r="AM271" s="62">
        <f t="shared" si="130"/>
        <v>-1</v>
      </c>
      <c r="AN271" s="62">
        <f t="shared" si="131"/>
        <v>-1</v>
      </c>
      <c r="AO271" s="62">
        <f t="shared" si="132"/>
        <v>-1</v>
      </c>
      <c r="AP271" s="62">
        <f t="shared" si="133"/>
        <v>-1</v>
      </c>
      <c r="AQ271" s="62">
        <f t="shared" si="134"/>
        <v>-1</v>
      </c>
      <c r="AR271" s="62">
        <f t="shared" si="135"/>
        <v>-1</v>
      </c>
      <c r="AS271" s="62">
        <f t="shared" si="136"/>
        <v>-1</v>
      </c>
      <c r="AT271" s="62">
        <f t="shared" si="137"/>
        <v>-1</v>
      </c>
      <c r="AU271" s="62">
        <f t="shared" si="138"/>
        <v>-0.95247992222222222</v>
      </c>
    </row>
    <row r="272" spans="1:47" x14ac:dyDescent="0.25">
      <c r="A272" s="59">
        <v>2023</v>
      </c>
      <c r="B272" s="60" t="s">
        <v>477</v>
      </c>
      <c r="C272" s="61" t="s">
        <v>478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156"/>
        <v>0</v>
      </c>
      <c r="AF272" s="13" t="s">
        <v>477</v>
      </c>
      <c r="AG272" s="25" t="s">
        <v>478</v>
      </c>
      <c r="AH272" s="26">
        <v>0</v>
      </c>
      <c r="AI272" s="62" t="e">
        <f t="shared" si="159"/>
        <v>#DIV/0!</v>
      </c>
      <c r="AJ272" s="62">
        <f t="shared" si="127"/>
        <v>-1</v>
      </c>
      <c r="AK272" s="62" t="e">
        <f t="shared" si="128"/>
        <v>#DIV/0!</v>
      </c>
      <c r="AL272" s="62" t="e">
        <f t="shared" si="129"/>
        <v>#DIV/0!</v>
      </c>
      <c r="AM272" s="62" t="e">
        <f t="shared" si="130"/>
        <v>#DIV/0!</v>
      </c>
      <c r="AN272" s="62" t="e">
        <f t="shared" si="131"/>
        <v>#DIV/0!</v>
      </c>
      <c r="AO272" s="62" t="e">
        <f t="shared" si="132"/>
        <v>#DIV/0!</v>
      </c>
      <c r="AP272" s="62" t="e">
        <f t="shared" si="133"/>
        <v>#DIV/0!</v>
      </c>
      <c r="AQ272" s="62" t="e">
        <f t="shared" si="134"/>
        <v>#DIV/0!</v>
      </c>
      <c r="AR272" s="62" t="e">
        <f t="shared" si="135"/>
        <v>#DIV/0!</v>
      </c>
      <c r="AS272" s="62" t="e">
        <f t="shared" si="136"/>
        <v>#DIV/0!</v>
      </c>
      <c r="AT272" s="62" t="e">
        <f t="shared" si="137"/>
        <v>#DIV/0!</v>
      </c>
      <c r="AU272" s="62">
        <f t="shared" si="138"/>
        <v>-1</v>
      </c>
    </row>
    <row r="273" spans="1:47" x14ac:dyDescent="0.25">
      <c r="A273" s="56">
        <v>2023</v>
      </c>
      <c r="B273" s="57" t="s">
        <v>479</v>
      </c>
      <c r="C273" s="58" t="s">
        <v>480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156"/>
        <v>0</v>
      </c>
      <c r="AF273" s="14" t="s">
        <v>479</v>
      </c>
      <c r="AG273" s="9" t="s">
        <v>480</v>
      </c>
      <c r="AH273" s="10">
        <f t="shared" ref="AH273" si="161">+AH274+AH275+AH276</f>
        <v>0</v>
      </c>
      <c r="AI273" s="55">
        <f t="shared" si="159"/>
        <v>-1</v>
      </c>
      <c r="AJ273" s="55">
        <f t="shared" si="127"/>
        <v>-1</v>
      </c>
      <c r="AK273" s="55">
        <f t="shared" si="128"/>
        <v>-1</v>
      </c>
      <c r="AL273" s="55" t="e">
        <f t="shared" si="129"/>
        <v>#DIV/0!</v>
      </c>
      <c r="AM273" s="55" t="e">
        <f t="shared" si="130"/>
        <v>#DIV/0!</v>
      </c>
      <c r="AN273" s="55">
        <f t="shared" si="131"/>
        <v>-1</v>
      </c>
      <c r="AO273" s="55">
        <f t="shared" si="132"/>
        <v>-1</v>
      </c>
      <c r="AP273" s="55" t="e">
        <f t="shared" si="133"/>
        <v>#DIV/0!</v>
      </c>
      <c r="AQ273" s="55" t="e">
        <f t="shared" si="134"/>
        <v>#DIV/0!</v>
      </c>
      <c r="AR273" s="55" t="e">
        <f t="shared" si="135"/>
        <v>#DIV/0!</v>
      </c>
      <c r="AS273" s="55" t="e">
        <f t="shared" si="136"/>
        <v>#DIV/0!</v>
      </c>
      <c r="AT273" s="55" t="e">
        <f t="shared" si="137"/>
        <v>#DIV/0!</v>
      </c>
      <c r="AU273" s="55">
        <f t="shared" si="138"/>
        <v>-1</v>
      </c>
    </row>
    <row r="274" spans="1:47" x14ac:dyDescent="0.25">
      <c r="A274" s="59">
        <v>2023</v>
      </c>
      <c r="B274" s="60" t="s">
        <v>481</v>
      </c>
      <c r="C274" s="61" t="s">
        <v>482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156"/>
        <v>0</v>
      </c>
      <c r="AF274" s="13" t="s">
        <v>481</v>
      </c>
      <c r="AG274" s="25" t="s">
        <v>482</v>
      </c>
      <c r="AH274" s="26">
        <v>0</v>
      </c>
      <c r="AI274" s="62" t="e">
        <f t="shared" si="159"/>
        <v>#DIV/0!</v>
      </c>
      <c r="AJ274" s="62">
        <f t="shared" si="127"/>
        <v>-1</v>
      </c>
      <c r="AK274" s="62">
        <f t="shared" si="128"/>
        <v>-1</v>
      </c>
      <c r="AL274" s="62" t="e">
        <f t="shared" si="129"/>
        <v>#DIV/0!</v>
      </c>
      <c r="AM274" s="62" t="e">
        <f t="shared" si="130"/>
        <v>#DIV/0!</v>
      </c>
      <c r="AN274" s="62" t="e">
        <f t="shared" si="131"/>
        <v>#DIV/0!</v>
      </c>
      <c r="AO274" s="62" t="e">
        <f t="shared" si="132"/>
        <v>#DIV/0!</v>
      </c>
      <c r="AP274" s="62" t="e">
        <f t="shared" si="133"/>
        <v>#DIV/0!</v>
      </c>
      <c r="AQ274" s="62" t="e">
        <f t="shared" si="134"/>
        <v>#DIV/0!</v>
      </c>
      <c r="AR274" s="62" t="e">
        <f t="shared" si="135"/>
        <v>#DIV/0!</v>
      </c>
      <c r="AS274" s="62" t="e">
        <f t="shared" si="136"/>
        <v>#DIV/0!</v>
      </c>
      <c r="AT274" s="62" t="e">
        <f t="shared" si="137"/>
        <v>#DIV/0!</v>
      </c>
      <c r="AU274" s="62">
        <f t="shared" si="138"/>
        <v>-1</v>
      </c>
    </row>
    <row r="275" spans="1:47" x14ac:dyDescent="0.25">
      <c r="A275" s="59">
        <v>2023</v>
      </c>
      <c r="B275" s="60" t="s">
        <v>483</v>
      </c>
      <c r="C275" s="61" t="s">
        <v>484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156"/>
        <v>0</v>
      </c>
      <c r="AF275" s="13" t="s">
        <v>483</v>
      </c>
      <c r="AG275" s="25" t="s">
        <v>484</v>
      </c>
      <c r="AH275" s="26">
        <v>0</v>
      </c>
      <c r="AI275" s="62" t="e">
        <f t="shared" si="159"/>
        <v>#DIV/0!</v>
      </c>
      <c r="AJ275" s="62" t="e">
        <f t="shared" si="127"/>
        <v>#DIV/0!</v>
      </c>
      <c r="AK275" s="62">
        <f t="shared" si="128"/>
        <v>-1</v>
      </c>
      <c r="AL275" s="62" t="e">
        <f t="shared" si="129"/>
        <v>#DIV/0!</v>
      </c>
      <c r="AM275" s="62" t="e">
        <f t="shared" si="130"/>
        <v>#DIV/0!</v>
      </c>
      <c r="AN275" s="62">
        <f t="shared" si="131"/>
        <v>-1</v>
      </c>
      <c r="AO275" s="62" t="e">
        <f t="shared" si="132"/>
        <v>#DIV/0!</v>
      </c>
      <c r="AP275" s="62" t="e">
        <f t="shared" si="133"/>
        <v>#DIV/0!</v>
      </c>
      <c r="AQ275" s="62" t="e">
        <f t="shared" si="134"/>
        <v>#DIV/0!</v>
      </c>
      <c r="AR275" s="62" t="e">
        <f t="shared" si="135"/>
        <v>#DIV/0!</v>
      </c>
      <c r="AS275" s="62" t="e">
        <f t="shared" si="136"/>
        <v>#DIV/0!</v>
      </c>
      <c r="AT275" s="62" t="e">
        <f t="shared" si="137"/>
        <v>#DIV/0!</v>
      </c>
      <c r="AU275" s="62">
        <f t="shared" si="138"/>
        <v>-1</v>
      </c>
    </row>
    <row r="276" spans="1:47" x14ac:dyDescent="0.25">
      <c r="A276" s="56">
        <v>2023</v>
      </c>
      <c r="B276" s="57" t="s">
        <v>485</v>
      </c>
      <c r="C276" s="58" t="s">
        <v>486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156"/>
        <v>0</v>
      </c>
      <c r="AF276" s="13" t="s">
        <v>485</v>
      </c>
      <c r="AG276" s="25" t="s">
        <v>486</v>
      </c>
      <c r="AH276" s="26">
        <v>0</v>
      </c>
      <c r="AI276" s="55">
        <f t="shared" si="159"/>
        <v>-1</v>
      </c>
      <c r="AJ276" s="55">
        <f t="shared" si="127"/>
        <v>-1</v>
      </c>
      <c r="AK276" s="55" t="e">
        <f t="shared" si="128"/>
        <v>#DIV/0!</v>
      </c>
      <c r="AL276" s="55" t="e">
        <f t="shared" si="129"/>
        <v>#DIV/0!</v>
      </c>
      <c r="AM276" s="55" t="e">
        <f t="shared" si="130"/>
        <v>#DIV/0!</v>
      </c>
      <c r="AN276" s="55" t="e">
        <f t="shared" si="131"/>
        <v>#DIV/0!</v>
      </c>
      <c r="AO276" s="55">
        <f t="shared" si="132"/>
        <v>-1</v>
      </c>
      <c r="AP276" s="55" t="e">
        <f t="shared" si="133"/>
        <v>#DIV/0!</v>
      </c>
      <c r="AQ276" s="55" t="e">
        <f t="shared" si="134"/>
        <v>#DIV/0!</v>
      </c>
      <c r="AR276" s="55" t="e">
        <f t="shared" si="135"/>
        <v>#DIV/0!</v>
      </c>
      <c r="AS276" s="55" t="e">
        <f t="shared" si="136"/>
        <v>#DIV/0!</v>
      </c>
      <c r="AT276" s="55" t="e">
        <f t="shared" si="137"/>
        <v>#DIV/0!</v>
      </c>
      <c r="AU276" s="55">
        <f t="shared" si="138"/>
        <v>-1</v>
      </c>
    </row>
    <row r="277" spans="1:47" x14ac:dyDescent="0.25">
      <c r="A277" s="59">
        <v>2023</v>
      </c>
      <c r="B277" s="60" t="s">
        <v>487</v>
      </c>
      <c r="C277" s="61" t="s">
        <v>488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156"/>
        <v>0</v>
      </c>
      <c r="AF277" s="13" t="s">
        <v>487</v>
      </c>
      <c r="AG277" s="25" t="s">
        <v>488</v>
      </c>
      <c r="AH277" s="26">
        <v>0</v>
      </c>
      <c r="AI277" s="62">
        <f t="shared" si="159"/>
        <v>-1</v>
      </c>
      <c r="AJ277" s="62">
        <f t="shared" si="127"/>
        <v>-1</v>
      </c>
      <c r="AK277" s="62" t="e">
        <f t="shared" si="128"/>
        <v>#DIV/0!</v>
      </c>
      <c r="AL277" s="62" t="e">
        <f t="shared" si="129"/>
        <v>#DIV/0!</v>
      </c>
      <c r="AM277" s="62" t="e">
        <f t="shared" si="130"/>
        <v>#DIV/0!</v>
      </c>
      <c r="AN277" s="62" t="e">
        <f t="shared" si="131"/>
        <v>#DIV/0!</v>
      </c>
      <c r="AO277" s="62">
        <f t="shared" si="132"/>
        <v>-1</v>
      </c>
      <c r="AP277" s="62" t="e">
        <f t="shared" si="133"/>
        <v>#DIV/0!</v>
      </c>
      <c r="AQ277" s="62" t="e">
        <f t="shared" si="134"/>
        <v>#DIV/0!</v>
      </c>
      <c r="AR277" s="62" t="e">
        <f t="shared" si="135"/>
        <v>#DIV/0!</v>
      </c>
      <c r="AS277" s="62" t="e">
        <f t="shared" si="136"/>
        <v>#DIV/0!</v>
      </c>
      <c r="AT277" s="62" t="e">
        <f t="shared" si="137"/>
        <v>#DIV/0!</v>
      </c>
      <c r="AU277" s="62">
        <f t="shared" si="138"/>
        <v>-1</v>
      </c>
    </row>
    <row r="278" spans="1:47" x14ac:dyDescent="0.25">
      <c r="A278" s="56">
        <v>2023</v>
      </c>
      <c r="B278" s="57" t="s">
        <v>489</v>
      </c>
      <c r="C278" s="58" t="s">
        <v>843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156"/>
        <v>0</v>
      </c>
      <c r="AF278" s="14" t="s">
        <v>489</v>
      </c>
      <c r="AG278" s="9" t="s">
        <v>490</v>
      </c>
      <c r="AH278" s="10">
        <f t="shared" ref="AH278" si="162">+AH279+AH280</f>
        <v>0</v>
      </c>
      <c r="AI278" s="55">
        <f t="shared" si="159"/>
        <v>-1</v>
      </c>
      <c r="AJ278" s="55">
        <f t="shared" si="127"/>
        <v>-1</v>
      </c>
      <c r="AK278" s="55">
        <f t="shared" si="128"/>
        <v>-1</v>
      </c>
      <c r="AL278" s="55">
        <f t="shared" si="129"/>
        <v>-1</v>
      </c>
      <c r="AM278" s="55">
        <f t="shared" si="130"/>
        <v>-1</v>
      </c>
      <c r="AN278" s="55">
        <f t="shared" si="131"/>
        <v>-1</v>
      </c>
      <c r="AO278" s="55">
        <f t="shared" si="132"/>
        <v>-1</v>
      </c>
      <c r="AP278" s="55">
        <f t="shared" si="133"/>
        <v>-1</v>
      </c>
      <c r="AQ278" s="55">
        <f t="shared" si="134"/>
        <v>-1</v>
      </c>
      <c r="AR278" s="55">
        <f t="shared" si="135"/>
        <v>-1</v>
      </c>
      <c r="AS278" s="55">
        <f t="shared" si="136"/>
        <v>-1</v>
      </c>
      <c r="AT278" s="55">
        <f t="shared" si="137"/>
        <v>-1</v>
      </c>
      <c r="AU278" s="55">
        <f t="shared" si="138"/>
        <v>-1</v>
      </c>
    </row>
    <row r="279" spans="1:47" x14ac:dyDescent="0.25">
      <c r="A279" s="59">
        <v>2023</v>
      </c>
      <c r="B279" s="60" t="s">
        <v>491</v>
      </c>
      <c r="C279" s="61" t="s">
        <v>492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156"/>
        <v>0</v>
      </c>
      <c r="AF279" s="13" t="s">
        <v>491</v>
      </c>
      <c r="AG279" s="25" t="s">
        <v>492</v>
      </c>
      <c r="AH279" s="26">
        <v>0</v>
      </c>
      <c r="AI279" s="62">
        <f t="shared" si="159"/>
        <v>-1</v>
      </c>
      <c r="AJ279" s="62">
        <f t="shared" si="127"/>
        <v>-1</v>
      </c>
      <c r="AK279" s="62">
        <f t="shared" si="128"/>
        <v>-1</v>
      </c>
      <c r="AL279" s="62">
        <f t="shared" si="129"/>
        <v>-1</v>
      </c>
      <c r="AM279" s="62">
        <f t="shared" si="130"/>
        <v>-1</v>
      </c>
      <c r="AN279" s="62">
        <f t="shared" si="131"/>
        <v>-1</v>
      </c>
      <c r="AO279" s="62">
        <f t="shared" si="132"/>
        <v>-1</v>
      </c>
      <c r="AP279" s="62">
        <f t="shared" si="133"/>
        <v>-1</v>
      </c>
      <c r="AQ279" s="62">
        <f t="shared" si="134"/>
        <v>-1</v>
      </c>
      <c r="AR279" s="62">
        <f t="shared" si="135"/>
        <v>-1</v>
      </c>
      <c r="AS279" s="62">
        <f t="shared" si="136"/>
        <v>-1</v>
      </c>
      <c r="AT279" s="62">
        <f t="shared" si="137"/>
        <v>-1</v>
      </c>
      <c r="AU279" s="62">
        <f t="shared" si="138"/>
        <v>-1</v>
      </c>
    </row>
    <row r="280" spans="1:47" x14ac:dyDescent="0.25">
      <c r="A280" s="59">
        <v>2023</v>
      </c>
      <c r="B280" s="60" t="s">
        <v>493</v>
      </c>
      <c r="C280" s="61" t="s">
        <v>494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156"/>
        <v>0</v>
      </c>
      <c r="AF280" s="13" t="s">
        <v>493</v>
      </c>
      <c r="AG280" s="25" t="s">
        <v>494</v>
      </c>
      <c r="AH280" s="26">
        <v>0</v>
      </c>
      <c r="AI280" s="62" t="e">
        <f t="shared" si="159"/>
        <v>#DIV/0!</v>
      </c>
      <c r="AJ280" s="62">
        <f t="shared" ref="AJ280:AJ343" si="163">+(S280-E280)/E280</f>
        <v>-1</v>
      </c>
      <c r="AK280" s="62" t="e">
        <f t="shared" ref="AK280:AK343" si="164">+(T280-F280)/F280</f>
        <v>#DIV/0!</v>
      </c>
      <c r="AL280" s="62" t="e">
        <f t="shared" ref="AL280:AL343" si="165">+(U280-G280)/G280</f>
        <v>#DIV/0!</v>
      </c>
      <c r="AM280" s="62" t="e">
        <f t="shared" ref="AM280:AM343" si="166">+(V280-H280)/H280</f>
        <v>#DIV/0!</v>
      </c>
      <c r="AN280" s="62" t="e">
        <f t="shared" ref="AN280:AN343" si="167">+(W280-I280)/I280</f>
        <v>#DIV/0!</v>
      </c>
      <c r="AO280" s="62" t="e">
        <f t="shared" ref="AO280:AO343" si="168">+(X280-J280)/J280</f>
        <v>#DIV/0!</v>
      </c>
      <c r="AP280" s="62" t="e">
        <f t="shared" ref="AP280:AP343" si="169">+(Y280-K280)/K280</f>
        <v>#DIV/0!</v>
      </c>
      <c r="AQ280" s="62" t="e">
        <f t="shared" ref="AQ280:AQ343" si="170">+(Z280-L280)/L280</f>
        <v>#DIV/0!</v>
      </c>
      <c r="AR280" s="62" t="e">
        <f t="shared" ref="AR280:AR343" si="171">+(AA280-M280)/M280</f>
        <v>#DIV/0!</v>
      </c>
      <c r="AS280" s="62" t="e">
        <f t="shared" ref="AS280:AS343" si="172">+(AB280-N280)/N280</f>
        <v>#DIV/0!</v>
      </c>
      <c r="AT280" s="62" t="e">
        <f t="shared" ref="AT280:AT343" si="173">+(AC280-O280)/O280</f>
        <v>#DIV/0!</v>
      </c>
      <c r="AU280" s="62">
        <f t="shared" ref="AU280:AU343" si="174">+(AD280-P280)/P280</f>
        <v>-1</v>
      </c>
    </row>
    <row r="281" spans="1:47" x14ac:dyDescent="0.25">
      <c r="A281" s="56">
        <v>2023</v>
      </c>
      <c r="B281" s="57" t="s">
        <v>495</v>
      </c>
      <c r="C281" s="58" t="s">
        <v>496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156"/>
        <v>1500000</v>
      </c>
      <c r="AF281" s="14" t="s">
        <v>495</v>
      </c>
      <c r="AG281" s="9" t="s">
        <v>496</v>
      </c>
      <c r="AH281" s="10">
        <f t="shared" ref="AH281" si="175">+AH282+AH288+AH291</f>
        <v>1500000</v>
      </c>
      <c r="AI281" s="55">
        <f t="shared" si="159"/>
        <v>-0.94040570017451619</v>
      </c>
      <c r="AJ281" s="55" t="e">
        <f t="shared" si="163"/>
        <v>#DIV/0!</v>
      </c>
      <c r="AK281" s="55">
        <f t="shared" si="164"/>
        <v>-1</v>
      </c>
      <c r="AL281" s="55">
        <f t="shared" si="165"/>
        <v>-1</v>
      </c>
      <c r="AM281" s="55">
        <f t="shared" si="166"/>
        <v>-1</v>
      </c>
      <c r="AN281" s="55">
        <f t="shared" si="167"/>
        <v>-1</v>
      </c>
      <c r="AO281" s="55">
        <f t="shared" si="168"/>
        <v>-1</v>
      </c>
      <c r="AP281" s="55">
        <f t="shared" si="169"/>
        <v>-1</v>
      </c>
      <c r="AQ281" s="55">
        <f t="shared" si="170"/>
        <v>-1</v>
      </c>
      <c r="AR281" s="55">
        <f t="shared" si="171"/>
        <v>-1</v>
      </c>
      <c r="AS281" s="55" t="e">
        <f t="shared" si="172"/>
        <v>#DIV/0!</v>
      </c>
      <c r="AT281" s="55">
        <f t="shared" si="173"/>
        <v>-1</v>
      </c>
      <c r="AU281" s="55">
        <f t="shared" si="174"/>
        <v>-0.9948297182799809</v>
      </c>
    </row>
    <row r="282" spans="1:47" x14ac:dyDescent="0.25">
      <c r="A282" s="56">
        <v>2023</v>
      </c>
      <c r="B282" s="57" t="s">
        <v>497</v>
      </c>
      <c r="C282" s="58" t="s">
        <v>844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156"/>
        <v>1500000</v>
      </c>
      <c r="AF282" s="14" t="s">
        <v>497</v>
      </c>
      <c r="AG282" s="9" t="s">
        <v>498</v>
      </c>
      <c r="AH282" s="10">
        <f t="shared" ref="AH282" si="176">+AH283+AH284+AH285+AH286+AH287</f>
        <v>1500000</v>
      </c>
      <c r="AI282" s="55">
        <f t="shared" si="159"/>
        <v>-0.94040570017451619</v>
      </c>
      <c r="AJ282" s="55" t="e">
        <f t="shared" si="163"/>
        <v>#DIV/0!</v>
      </c>
      <c r="AK282" s="55">
        <f t="shared" si="164"/>
        <v>-1</v>
      </c>
      <c r="AL282" s="55">
        <f t="shared" si="165"/>
        <v>-1</v>
      </c>
      <c r="AM282" s="55">
        <f t="shared" si="166"/>
        <v>-1</v>
      </c>
      <c r="AN282" s="55" t="e">
        <f t="shared" si="167"/>
        <v>#DIV/0!</v>
      </c>
      <c r="AO282" s="55">
        <f t="shared" si="168"/>
        <v>-1</v>
      </c>
      <c r="AP282" s="55">
        <f t="shared" si="169"/>
        <v>-1</v>
      </c>
      <c r="AQ282" s="55">
        <f t="shared" si="170"/>
        <v>-1</v>
      </c>
      <c r="AR282" s="55">
        <f t="shared" si="171"/>
        <v>-1</v>
      </c>
      <c r="AS282" s="55" t="e">
        <f t="shared" si="172"/>
        <v>#DIV/0!</v>
      </c>
      <c r="AT282" s="55">
        <f t="shared" si="173"/>
        <v>-1</v>
      </c>
      <c r="AU282" s="55">
        <f t="shared" si="174"/>
        <v>-0.98669053267405449</v>
      </c>
    </row>
    <row r="283" spans="1:47" ht="195" x14ac:dyDescent="0.25">
      <c r="A283" s="59">
        <v>2023</v>
      </c>
      <c r="B283" s="60" t="s">
        <v>499</v>
      </c>
      <c r="C283" s="61" t="s">
        <v>845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156"/>
        <v>0</v>
      </c>
      <c r="AF283" s="13" t="s">
        <v>499</v>
      </c>
      <c r="AG283" s="41" t="s">
        <v>500</v>
      </c>
      <c r="AH283" s="26">
        <v>0</v>
      </c>
      <c r="AI283" s="62" t="e">
        <f t="shared" si="159"/>
        <v>#DIV/0!</v>
      </c>
      <c r="AJ283" s="62" t="e">
        <f t="shared" si="163"/>
        <v>#DIV/0!</v>
      </c>
      <c r="AK283" s="62" t="e">
        <f t="shared" si="164"/>
        <v>#DIV/0!</v>
      </c>
      <c r="AL283" s="62" t="e">
        <f t="shared" si="165"/>
        <v>#DIV/0!</v>
      </c>
      <c r="AM283" s="62" t="e">
        <f t="shared" si="166"/>
        <v>#DIV/0!</v>
      </c>
      <c r="AN283" s="62" t="e">
        <f t="shared" si="167"/>
        <v>#DIV/0!</v>
      </c>
      <c r="AO283" s="62" t="e">
        <f t="shared" si="168"/>
        <v>#DIV/0!</v>
      </c>
      <c r="AP283" s="62" t="e">
        <f t="shared" si="169"/>
        <v>#DIV/0!</v>
      </c>
      <c r="AQ283" s="62" t="e">
        <f t="shared" si="170"/>
        <v>#DIV/0!</v>
      </c>
      <c r="AR283" s="62" t="e">
        <f t="shared" si="171"/>
        <v>#DIV/0!</v>
      </c>
      <c r="AS283" s="62" t="e">
        <f t="shared" si="172"/>
        <v>#DIV/0!</v>
      </c>
      <c r="AT283" s="62">
        <f t="shared" si="173"/>
        <v>-1</v>
      </c>
      <c r="AU283" s="62">
        <f t="shared" si="174"/>
        <v>-1</v>
      </c>
    </row>
    <row r="284" spans="1:47" ht="165" x14ac:dyDescent="0.25">
      <c r="A284" s="59">
        <v>2023</v>
      </c>
      <c r="B284" s="60" t="s">
        <v>501</v>
      </c>
      <c r="C284" s="61" t="s">
        <v>502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156"/>
        <v>0</v>
      </c>
      <c r="AF284" s="13" t="s">
        <v>501</v>
      </c>
      <c r="AG284" s="41" t="s">
        <v>502</v>
      </c>
      <c r="AH284" s="26">
        <v>0</v>
      </c>
      <c r="AI284" s="62" t="e">
        <f t="shared" si="159"/>
        <v>#DIV/0!</v>
      </c>
      <c r="AJ284" s="62" t="e">
        <f t="shared" si="163"/>
        <v>#DIV/0!</v>
      </c>
      <c r="AK284" s="62" t="e">
        <f t="shared" si="164"/>
        <v>#DIV/0!</v>
      </c>
      <c r="AL284" s="62" t="e">
        <f t="shared" si="165"/>
        <v>#DIV/0!</v>
      </c>
      <c r="AM284" s="62" t="e">
        <f t="shared" si="166"/>
        <v>#DIV/0!</v>
      </c>
      <c r="AN284" s="62" t="e">
        <f t="shared" si="167"/>
        <v>#DIV/0!</v>
      </c>
      <c r="AO284" s="62" t="e">
        <f t="shared" si="168"/>
        <v>#DIV/0!</v>
      </c>
      <c r="AP284" s="62" t="e">
        <f t="shared" si="169"/>
        <v>#DIV/0!</v>
      </c>
      <c r="AQ284" s="62" t="e">
        <f t="shared" si="170"/>
        <v>#DIV/0!</v>
      </c>
      <c r="AR284" s="62" t="e">
        <f t="shared" si="171"/>
        <v>#DIV/0!</v>
      </c>
      <c r="AS284" s="62" t="e">
        <f t="shared" si="172"/>
        <v>#DIV/0!</v>
      </c>
      <c r="AT284" s="62">
        <f t="shared" si="173"/>
        <v>-1</v>
      </c>
      <c r="AU284" s="62">
        <f t="shared" si="174"/>
        <v>-1</v>
      </c>
    </row>
    <row r="285" spans="1:47" ht="150" x14ac:dyDescent="0.25">
      <c r="A285" s="59">
        <v>2023</v>
      </c>
      <c r="B285" s="60" t="s">
        <v>503</v>
      </c>
      <c r="C285" s="61" t="s">
        <v>504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156"/>
        <v>0</v>
      </c>
      <c r="AF285" s="13" t="s">
        <v>503</v>
      </c>
      <c r="AG285" s="41" t="s">
        <v>504</v>
      </c>
      <c r="AH285" s="26">
        <v>0</v>
      </c>
      <c r="AI285" s="62" t="e">
        <f t="shared" si="159"/>
        <v>#DIV/0!</v>
      </c>
      <c r="AJ285" s="62" t="e">
        <f t="shared" si="163"/>
        <v>#DIV/0!</v>
      </c>
      <c r="AK285" s="62">
        <f t="shared" si="164"/>
        <v>-1</v>
      </c>
      <c r="AL285" s="62" t="e">
        <f t="shared" si="165"/>
        <v>#DIV/0!</v>
      </c>
      <c r="AM285" s="62" t="e">
        <f t="shared" si="166"/>
        <v>#DIV/0!</v>
      </c>
      <c r="AN285" s="62" t="e">
        <f t="shared" si="167"/>
        <v>#DIV/0!</v>
      </c>
      <c r="AO285" s="62" t="e">
        <f t="shared" si="168"/>
        <v>#DIV/0!</v>
      </c>
      <c r="AP285" s="62" t="e">
        <f t="shared" si="169"/>
        <v>#DIV/0!</v>
      </c>
      <c r="AQ285" s="62" t="e">
        <f t="shared" si="170"/>
        <v>#DIV/0!</v>
      </c>
      <c r="AR285" s="62" t="e">
        <f t="shared" si="171"/>
        <v>#DIV/0!</v>
      </c>
      <c r="AS285" s="62" t="e">
        <f t="shared" si="172"/>
        <v>#DIV/0!</v>
      </c>
      <c r="AT285" s="62">
        <f t="shared" si="173"/>
        <v>-1</v>
      </c>
      <c r="AU285" s="62">
        <f t="shared" si="174"/>
        <v>-1</v>
      </c>
    </row>
    <row r="286" spans="1:47" ht="165" x14ac:dyDescent="0.25">
      <c r="A286" s="59">
        <v>2023</v>
      </c>
      <c r="B286" s="60" t="s">
        <v>505</v>
      </c>
      <c r="C286" s="61" t="s">
        <v>506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156"/>
        <v>1500000</v>
      </c>
      <c r="AF286" s="13" t="s">
        <v>505</v>
      </c>
      <c r="AG286" s="41" t="s">
        <v>506</v>
      </c>
      <c r="AH286" s="26">
        <v>1500000</v>
      </c>
      <c r="AI286" s="62">
        <f t="shared" si="159"/>
        <v>-0.94040570017451619</v>
      </c>
      <c r="AJ286" s="62" t="e">
        <f t="shared" si="163"/>
        <v>#DIV/0!</v>
      </c>
      <c r="AK286" s="62" t="e">
        <f t="shared" si="164"/>
        <v>#DIV/0!</v>
      </c>
      <c r="AL286" s="62">
        <f t="shared" si="165"/>
        <v>-1</v>
      </c>
      <c r="AM286" s="62">
        <f t="shared" si="166"/>
        <v>-1</v>
      </c>
      <c r="AN286" s="62" t="e">
        <f t="shared" si="167"/>
        <v>#DIV/0!</v>
      </c>
      <c r="AO286" s="62" t="e">
        <f t="shared" si="168"/>
        <v>#DIV/0!</v>
      </c>
      <c r="AP286" s="62" t="e">
        <f t="shared" si="169"/>
        <v>#DIV/0!</v>
      </c>
      <c r="AQ286" s="62" t="e">
        <f t="shared" si="170"/>
        <v>#DIV/0!</v>
      </c>
      <c r="AR286" s="62" t="e">
        <f t="shared" si="171"/>
        <v>#DIV/0!</v>
      </c>
      <c r="AS286" s="62" t="e">
        <f t="shared" si="172"/>
        <v>#DIV/0!</v>
      </c>
      <c r="AT286" s="62" t="e">
        <f t="shared" si="173"/>
        <v>#DIV/0!</v>
      </c>
      <c r="AU286" s="62">
        <f t="shared" si="174"/>
        <v>-0.94290106558707065</v>
      </c>
    </row>
    <row r="287" spans="1:47" ht="135" x14ac:dyDescent="0.25">
      <c r="A287" s="59">
        <v>2023</v>
      </c>
      <c r="B287" s="60" t="s">
        <v>507</v>
      </c>
      <c r="C287" s="61" t="s">
        <v>508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156"/>
        <v>0</v>
      </c>
      <c r="AF287" s="13" t="s">
        <v>507</v>
      </c>
      <c r="AG287" s="41" t="s">
        <v>508</v>
      </c>
      <c r="AH287" s="26">
        <v>0</v>
      </c>
      <c r="AI287" s="62" t="e">
        <f t="shared" si="159"/>
        <v>#DIV/0!</v>
      </c>
      <c r="AJ287" s="62" t="e">
        <f t="shared" si="163"/>
        <v>#DIV/0!</v>
      </c>
      <c r="AK287" s="62">
        <f t="shared" si="164"/>
        <v>-1</v>
      </c>
      <c r="AL287" s="62">
        <f t="shared" si="165"/>
        <v>-1</v>
      </c>
      <c r="AM287" s="62" t="e">
        <f t="shared" si="166"/>
        <v>#DIV/0!</v>
      </c>
      <c r="AN287" s="62" t="e">
        <f t="shared" si="167"/>
        <v>#DIV/0!</v>
      </c>
      <c r="AO287" s="62">
        <f t="shared" si="168"/>
        <v>-1</v>
      </c>
      <c r="AP287" s="62">
        <f t="shared" si="169"/>
        <v>-1</v>
      </c>
      <c r="AQ287" s="62">
        <f t="shared" si="170"/>
        <v>-1</v>
      </c>
      <c r="AR287" s="62">
        <f t="shared" si="171"/>
        <v>-1</v>
      </c>
      <c r="AS287" s="62" t="e">
        <f t="shared" si="172"/>
        <v>#DIV/0!</v>
      </c>
      <c r="AT287" s="62" t="e">
        <f t="shared" si="173"/>
        <v>#DIV/0!</v>
      </c>
      <c r="AU287" s="62">
        <f t="shared" si="174"/>
        <v>-1</v>
      </c>
    </row>
    <row r="288" spans="1:47" x14ac:dyDescent="0.25">
      <c r="A288" s="56">
        <v>2023</v>
      </c>
      <c r="B288" s="57" t="s">
        <v>509</v>
      </c>
      <c r="C288" s="58" t="s">
        <v>510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156"/>
        <v>0</v>
      </c>
      <c r="AF288" s="14" t="s">
        <v>509</v>
      </c>
      <c r="AG288" s="9" t="s">
        <v>510</v>
      </c>
      <c r="AH288" s="10">
        <f t="shared" ref="AH288" si="177">+AH289+AH290</f>
        <v>0</v>
      </c>
      <c r="AI288" s="55" t="e">
        <f t="shared" si="159"/>
        <v>#DIV/0!</v>
      </c>
      <c r="AJ288" s="55" t="e">
        <f t="shared" si="163"/>
        <v>#DIV/0!</v>
      </c>
      <c r="AK288" s="55">
        <f t="shared" si="164"/>
        <v>-1</v>
      </c>
      <c r="AL288" s="55" t="e">
        <f t="shared" si="165"/>
        <v>#DIV/0!</v>
      </c>
      <c r="AM288" s="55" t="e">
        <f t="shared" si="166"/>
        <v>#DIV/0!</v>
      </c>
      <c r="AN288" s="55" t="e">
        <f t="shared" si="167"/>
        <v>#DIV/0!</v>
      </c>
      <c r="AO288" s="55" t="e">
        <f t="shared" si="168"/>
        <v>#DIV/0!</v>
      </c>
      <c r="AP288" s="55">
        <f t="shared" si="169"/>
        <v>-1</v>
      </c>
      <c r="AQ288" s="55" t="e">
        <f t="shared" si="170"/>
        <v>#DIV/0!</v>
      </c>
      <c r="AR288" s="55" t="e">
        <f t="shared" si="171"/>
        <v>#DIV/0!</v>
      </c>
      <c r="AS288" s="55" t="e">
        <f t="shared" si="172"/>
        <v>#DIV/0!</v>
      </c>
      <c r="AT288" s="55" t="e">
        <f t="shared" si="173"/>
        <v>#DIV/0!</v>
      </c>
      <c r="AU288" s="55">
        <f t="shared" si="174"/>
        <v>-1</v>
      </c>
    </row>
    <row r="289" spans="1:47" x14ac:dyDescent="0.25">
      <c r="A289" s="59">
        <v>2023</v>
      </c>
      <c r="B289" s="60" t="s">
        <v>511</v>
      </c>
      <c r="C289" s="61" t="s">
        <v>512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156"/>
        <v>0</v>
      </c>
      <c r="AF289" s="13" t="s">
        <v>511</v>
      </c>
      <c r="AG289" s="25" t="s">
        <v>512</v>
      </c>
      <c r="AH289" s="26">
        <v>0</v>
      </c>
      <c r="AI289" s="62" t="e">
        <f t="shared" si="159"/>
        <v>#DIV/0!</v>
      </c>
      <c r="AJ289" s="62" t="e">
        <f t="shared" si="163"/>
        <v>#DIV/0!</v>
      </c>
      <c r="AK289" s="62">
        <f t="shared" si="164"/>
        <v>-1</v>
      </c>
      <c r="AL289" s="62" t="e">
        <f t="shared" si="165"/>
        <v>#DIV/0!</v>
      </c>
      <c r="AM289" s="62" t="e">
        <f t="shared" si="166"/>
        <v>#DIV/0!</v>
      </c>
      <c r="AN289" s="62" t="e">
        <f t="shared" si="167"/>
        <v>#DIV/0!</v>
      </c>
      <c r="AO289" s="62" t="e">
        <f t="shared" si="168"/>
        <v>#DIV/0!</v>
      </c>
      <c r="AP289" s="62" t="e">
        <f t="shared" si="169"/>
        <v>#DIV/0!</v>
      </c>
      <c r="AQ289" s="62" t="e">
        <f t="shared" si="170"/>
        <v>#DIV/0!</v>
      </c>
      <c r="AR289" s="62" t="e">
        <f t="shared" si="171"/>
        <v>#DIV/0!</v>
      </c>
      <c r="AS289" s="62" t="e">
        <f t="shared" si="172"/>
        <v>#DIV/0!</v>
      </c>
      <c r="AT289" s="62" t="e">
        <f t="shared" si="173"/>
        <v>#DIV/0!</v>
      </c>
      <c r="AU289" s="62">
        <f t="shared" si="174"/>
        <v>-1</v>
      </c>
    </row>
    <row r="290" spans="1:47" x14ac:dyDescent="0.25">
      <c r="A290" s="59">
        <v>2023</v>
      </c>
      <c r="B290" s="60">
        <v>202020807029</v>
      </c>
      <c r="C290" s="61" t="s">
        <v>514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156"/>
        <v>0</v>
      </c>
      <c r="AF290" s="13" t="s">
        <v>513</v>
      </c>
      <c r="AG290" s="25" t="s">
        <v>514</v>
      </c>
      <c r="AH290" s="26">
        <v>0</v>
      </c>
      <c r="AI290" s="62" t="e">
        <f t="shared" si="159"/>
        <v>#DIV/0!</v>
      </c>
      <c r="AJ290" s="62" t="e">
        <f t="shared" si="163"/>
        <v>#DIV/0!</v>
      </c>
      <c r="AK290" s="62" t="e">
        <f t="shared" si="164"/>
        <v>#DIV/0!</v>
      </c>
      <c r="AL290" s="62" t="e">
        <f t="shared" si="165"/>
        <v>#DIV/0!</v>
      </c>
      <c r="AM290" s="62" t="e">
        <f t="shared" si="166"/>
        <v>#DIV/0!</v>
      </c>
      <c r="AN290" s="62" t="e">
        <f t="shared" si="167"/>
        <v>#DIV/0!</v>
      </c>
      <c r="AO290" s="62" t="e">
        <f t="shared" si="168"/>
        <v>#DIV/0!</v>
      </c>
      <c r="AP290" s="62">
        <f t="shared" si="169"/>
        <v>-1</v>
      </c>
      <c r="AQ290" s="62" t="e">
        <f t="shared" si="170"/>
        <v>#DIV/0!</v>
      </c>
      <c r="AR290" s="62" t="e">
        <f t="shared" si="171"/>
        <v>#DIV/0!</v>
      </c>
      <c r="AS290" s="62" t="e">
        <f t="shared" si="172"/>
        <v>#DIV/0!</v>
      </c>
      <c r="AT290" s="62" t="e">
        <f t="shared" si="173"/>
        <v>#DIV/0!</v>
      </c>
      <c r="AU290" s="62">
        <f t="shared" si="174"/>
        <v>-1</v>
      </c>
    </row>
    <row r="291" spans="1:47" x14ac:dyDescent="0.25">
      <c r="A291" s="56">
        <v>2023</v>
      </c>
      <c r="B291" s="57" t="s">
        <v>515</v>
      </c>
      <c r="C291" s="58" t="s">
        <v>516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178">SUM(R291:AC291)</f>
        <v>0</v>
      </c>
      <c r="AF291" s="14" t="s">
        <v>515</v>
      </c>
      <c r="AG291" s="9" t="s">
        <v>516</v>
      </c>
      <c r="AH291" s="10">
        <f t="shared" ref="AH291" si="179">+AH292</f>
        <v>0</v>
      </c>
      <c r="AI291" s="55" t="e">
        <f t="shared" si="159"/>
        <v>#DIV/0!</v>
      </c>
      <c r="AJ291" s="55" t="e">
        <f t="shared" si="163"/>
        <v>#DIV/0!</v>
      </c>
      <c r="AK291" s="55">
        <f t="shared" si="164"/>
        <v>-1</v>
      </c>
      <c r="AL291" s="55" t="e">
        <f t="shared" si="165"/>
        <v>#DIV/0!</v>
      </c>
      <c r="AM291" s="55" t="e">
        <f t="shared" si="166"/>
        <v>#DIV/0!</v>
      </c>
      <c r="AN291" s="55">
        <f t="shared" si="167"/>
        <v>-1</v>
      </c>
      <c r="AO291" s="55" t="e">
        <f t="shared" si="168"/>
        <v>#DIV/0!</v>
      </c>
      <c r="AP291" s="55" t="e">
        <f t="shared" si="169"/>
        <v>#DIV/0!</v>
      </c>
      <c r="AQ291" s="55">
        <f t="shared" si="170"/>
        <v>-1</v>
      </c>
      <c r="AR291" s="55" t="e">
        <f t="shared" si="171"/>
        <v>#DIV/0!</v>
      </c>
      <c r="AS291" s="55" t="e">
        <f t="shared" si="172"/>
        <v>#DIV/0!</v>
      </c>
      <c r="AT291" s="55">
        <f t="shared" si="173"/>
        <v>-1</v>
      </c>
      <c r="AU291" s="55">
        <f t="shared" si="174"/>
        <v>-1</v>
      </c>
    </row>
    <row r="292" spans="1:47" x14ac:dyDescent="0.25">
      <c r="A292" s="59">
        <v>2023</v>
      </c>
      <c r="B292" s="60" t="s">
        <v>517</v>
      </c>
      <c r="C292" s="61" t="s">
        <v>518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178"/>
        <v>0</v>
      </c>
      <c r="AF292" s="13" t="s">
        <v>517</v>
      </c>
      <c r="AG292" s="25" t="s">
        <v>518</v>
      </c>
      <c r="AH292" s="26">
        <v>0</v>
      </c>
      <c r="AI292" s="62" t="e">
        <f t="shared" si="159"/>
        <v>#DIV/0!</v>
      </c>
      <c r="AJ292" s="62" t="e">
        <f t="shared" si="163"/>
        <v>#DIV/0!</v>
      </c>
      <c r="AK292" s="62">
        <f t="shared" si="164"/>
        <v>-1</v>
      </c>
      <c r="AL292" s="62" t="e">
        <f t="shared" si="165"/>
        <v>#DIV/0!</v>
      </c>
      <c r="AM292" s="62" t="e">
        <f t="shared" si="166"/>
        <v>#DIV/0!</v>
      </c>
      <c r="AN292" s="62">
        <f t="shared" si="167"/>
        <v>-1</v>
      </c>
      <c r="AO292" s="62" t="e">
        <f t="shared" si="168"/>
        <v>#DIV/0!</v>
      </c>
      <c r="AP292" s="62" t="e">
        <f t="shared" si="169"/>
        <v>#DIV/0!</v>
      </c>
      <c r="AQ292" s="62">
        <f t="shared" si="170"/>
        <v>-1</v>
      </c>
      <c r="AR292" s="62" t="e">
        <f t="shared" si="171"/>
        <v>#DIV/0!</v>
      </c>
      <c r="AS292" s="62" t="e">
        <f t="shared" si="172"/>
        <v>#DIV/0!</v>
      </c>
      <c r="AT292" s="62">
        <f t="shared" si="173"/>
        <v>-1</v>
      </c>
      <c r="AU292" s="62">
        <f t="shared" si="174"/>
        <v>-1</v>
      </c>
    </row>
    <row r="293" spans="1:47" x14ac:dyDescent="0.25">
      <c r="A293" s="56">
        <v>2023</v>
      </c>
      <c r="B293" s="57" t="s">
        <v>519</v>
      </c>
      <c r="C293" s="58" t="s">
        <v>846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178"/>
        <v>0</v>
      </c>
      <c r="AF293" s="14" t="s">
        <v>519</v>
      </c>
      <c r="AG293" s="9" t="s">
        <v>520</v>
      </c>
      <c r="AH293" s="10">
        <f t="shared" ref="AH293" si="180">+AH294</f>
        <v>0</v>
      </c>
      <c r="AI293" s="55">
        <f t="shared" si="159"/>
        <v>-1</v>
      </c>
      <c r="AJ293" s="55">
        <f t="shared" si="163"/>
        <v>-1</v>
      </c>
      <c r="AK293" s="55" t="e">
        <f t="shared" si="164"/>
        <v>#DIV/0!</v>
      </c>
      <c r="AL293" s="55" t="e">
        <f t="shared" si="165"/>
        <v>#DIV/0!</v>
      </c>
      <c r="AM293" s="55" t="e">
        <f t="shared" si="166"/>
        <v>#DIV/0!</v>
      </c>
      <c r="AN293" s="55" t="e">
        <f t="shared" si="167"/>
        <v>#DIV/0!</v>
      </c>
      <c r="AO293" s="55">
        <f t="shared" si="168"/>
        <v>-1</v>
      </c>
      <c r="AP293" s="55">
        <f t="shared" si="169"/>
        <v>-1</v>
      </c>
      <c r="AQ293" s="55" t="e">
        <f t="shared" si="170"/>
        <v>#DIV/0!</v>
      </c>
      <c r="AR293" s="55" t="e">
        <f t="shared" si="171"/>
        <v>#DIV/0!</v>
      </c>
      <c r="AS293" s="55" t="e">
        <f t="shared" si="172"/>
        <v>#DIV/0!</v>
      </c>
      <c r="AT293" s="55">
        <f t="shared" si="173"/>
        <v>-1</v>
      </c>
      <c r="AU293" s="55">
        <f t="shared" si="174"/>
        <v>-1</v>
      </c>
    </row>
    <row r="294" spans="1:47" x14ac:dyDescent="0.25">
      <c r="A294" s="59">
        <v>2023</v>
      </c>
      <c r="B294" s="60">
        <v>20202080901</v>
      </c>
      <c r="C294" s="61" t="s">
        <v>522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178"/>
        <v>0</v>
      </c>
      <c r="AF294" s="13" t="s">
        <v>521</v>
      </c>
      <c r="AG294" s="25" t="s">
        <v>522</v>
      </c>
      <c r="AH294" s="26">
        <v>0</v>
      </c>
      <c r="AI294" s="62">
        <f t="shared" si="159"/>
        <v>-1</v>
      </c>
      <c r="AJ294" s="62">
        <f t="shared" si="163"/>
        <v>-1</v>
      </c>
      <c r="AK294" s="62" t="e">
        <f t="shared" si="164"/>
        <v>#DIV/0!</v>
      </c>
      <c r="AL294" s="62" t="e">
        <f t="shared" si="165"/>
        <v>#DIV/0!</v>
      </c>
      <c r="AM294" s="62" t="e">
        <f t="shared" si="166"/>
        <v>#DIV/0!</v>
      </c>
      <c r="AN294" s="62" t="e">
        <f t="shared" si="167"/>
        <v>#DIV/0!</v>
      </c>
      <c r="AO294" s="62">
        <f t="shared" si="168"/>
        <v>-1</v>
      </c>
      <c r="AP294" s="62">
        <f t="shared" si="169"/>
        <v>-1</v>
      </c>
      <c r="AQ294" s="62" t="e">
        <f t="shared" si="170"/>
        <v>#DIV/0!</v>
      </c>
      <c r="AR294" s="62" t="e">
        <f t="shared" si="171"/>
        <v>#DIV/0!</v>
      </c>
      <c r="AS294" s="62" t="e">
        <f t="shared" si="172"/>
        <v>#DIV/0!</v>
      </c>
      <c r="AT294" s="62">
        <f t="shared" si="173"/>
        <v>-1</v>
      </c>
      <c r="AU294" s="62">
        <f t="shared" si="174"/>
        <v>-1</v>
      </c>
    </row>
    <row r="295" spans="1:47" x14ac:dyDescent="0.25">
      <c r="A295" s="56">
        <v>2023</v>
      </c>
      <c r="B295" s="57" t="s">
        <v>523</v>
      </c>
      <c r="C295" s="58" t="s">
        <v>524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178"/>
        <v>3614580</v>
      </c>
      <c r="AF295" s="11" t="s">
        <v>523</v>
      </c>
      <c r="AG295" s="5" t="s">
        <v>524</v>
      </c>
      <c r="AH295" s="6">
        <f t="shared" ref="AH295" si="181">+AH296+AH299+AH301+AH304</f>
        <v>3614580</v>
      </c>
      <c r="AI295" s="55">
        <f t="shared" si="159"/>
        <v>-0.96348909090909096</v>
      </c>
      <c r="AJ295" s="55">
        <f t="shared" si="163"/>
        <v>-1</v>
      </c>
      <c r="AK295" s="55">
        <f t="shared" si="164"/>
        <v>-1</v>
      </c>
      <c r="AL295" s="55">
        <f t="shared" si="165"/>
        <v>-1</v>
      </c>
      <c r="AM295" s="55">
        <f t="shared" si="166"/>
        <v>-1</v>
      </c>
      <c r="AN295" s="55">
        <f t="shared" si="167"/>
        <v>-1</v>
      </c>
      <c r="AO295" s="55">
        <f t="shared" si="168"/>
        <v>-1</v>
      </c>
      <c r="AP295" s="55">
        <f t="shared" si="169"/>
        <v>-1</v>
      </c>
      <c r="AQ295" s="55">
        <f t="shared" si="170"/>
        <v>-1</v>
      </c>
      <c r="AR295" s="55">
        <f t="shared" si="171"/>
        <v>-1</v>
      </c>
      <c r="AS295" s="55">
        <f t="shared" si="172"/>
        <v>-1</v>
      </c>
      <c r="AT295" s="55" t="e">
        <f t="shared" si="173"/>
        <v>#DIV/0!</v>
      </c>
      <c r="AU295" s="55">
        <f t="shared" si="174"/>
        <v>-0.99459258160162378</v>
      </c>
    </row>
    <row r="296" spans="1:47" x14ac:dyDescent="0.25">
      <c r="A296" s="56">
        <v>2023</v>
      </c>
      <c r="B296" s="57" t="s">
        <v>525</v>
      </c>
      <c r="C296" s="58" t="s">
        <v>526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178"/>
        <v>2500000</v>
      </c>
      <c r="AF296" s="14" t="s">
        <v>525</v>
      </c>
      <c r="AG296" s="9" t="s">
        <v>526</v>
      </c>
      <c r="AH296" s="10">
        <f t="shared" ref="AH296" si="182">+AH297+AH298</f>
        <v>2500000</v>
      </c>
      <c r="AI296" s="55">
        <f t="shared" si="159"/>
        <v>-0.97058823529411764</v>
      </c>
      <c r="AJ296" s="55">
        <f t="shared" si="163"/>
        <v>-1</v>
      </c>
      <c r="AK296" s="55">
        <f t="shared" si="164"/>
        <v>-1</v>
      </c>
      <c r="AL296" s="55">
        <f t="shared" si="165"/>
        <v>-1</v>
      </c>
      <c r="AM296" s="55">
        <f t="shared" si="166"/>
        <v>-1</v>
      </c>
      <c r="AN296" s="55">
        <f t="shared" si="167"/>
        <v>-1</v>
      </c>
      <c r="AO296" s="55">
        <f t="shared" si="168"/>
        <v>-1</v>
      </c>
      <c r="AP296" s="55">
        <f t="shared" si="169"/>
        <v>-1</v>
      </c>
      <c r="AQ296" s="55">
        <f t="shared" si="170"/>
        <v>-1</v>
      </c>
      <c r="AR296" s="55">
        <f t="shared" si="171"/>
        <v>-1</v>
      </c>
      <c r="AS296" s="55">
        <f t="shared" si="172"/>
        <v>-1</v>
      </c>
      <c r="AT296" s="55" t="e">
        <f t="shared" si="173"/>
        <v>#DIV/0!</v>
      </c>
      <c r="AU296" s="55">
        <f t="shared" si="174"/>
        <v>-0.99541410957416521</v>
      </c>
    </row>
    <row r="297" spans="1:47" x14ac:dyDescent="0.25">
      <c r="A297" s="59">
        <v>2023</v>
      </c>
      <c r="B297" s="60" t="s">
        <v>527</v>
      </c>
      <c r="C297" s="61" t="s">
        <v>528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178"/>
        <v>0</v>
      </c>
      <c r="AF297" s="13" t="s">
        <v>527</v>
      </c>
      <c r="AG297" s="25" t="s">
        <v>528</v>
      </c>
      <c r="AH297" s="26">
        <v>0</v>
      </c>
      <c r="AI297" s="62" t="e">
        <f t="shared" si="159"/>
        <v>#DIV/0!</v>
      </c>
      <c r="AJ297" s="62">
        <f t="shared" si="163"/>
        <v>-1</v>
      </c>
      <c r="AK297" s="62" t="e">
        <f t="shared" si="164"/>
        <v>#DIV/0!</v>
      </c>
      <c r="AL297" s="62">
        <f t="shared" si="165"/>
        <v>-1</v>
      </c>
      <c r="AM297" s="62">
        <f t="shared" si="166"/>
        <v>-1</v>
      </c>
      <c r="AN297" s="62" t="e">
        <f t="shared" si="167"/>
        <v>#DIV/0!</v>
      </c>
      <c r="AO297" s="62">
        <f t="shared" si="168"/>
        <v>-1</v>
      </c>
      <c r="AP297" s="62">
        <f t="shared" si="169"/>
        <v>-1</v>
      </c>
      <c r="AQ297" s="62">
        <f t="shared" si="170"/>
        <v>-1</v>
      </c>
      <c r="AR297" s="62" t="e">
        <f t="shared" si="171"/>
        <v>#DIV/0!</v>
      </c>
      <c r="AS297" s="62" t="e">
        <f t="shared" si="172"/>
        <v>#DIV/0!</v>
      </c>
      <c r="AT297" s="62" t="e">
        <f t="shared" si="173"/>
        <v>#DIV/0!</v>
      </c>
      <c r="AU297" s="62">
        <f t="shared" si="174"/>
        <v>-1</v>
      </c>
    </row>
    <row r="298" spans="1:47" x14ac:dyDescent="0.25">
      <c r="A298" s="59">
        <v>2023</v>
      </c>
      <c r="B298" s="60" t="s">
        <v>529</v>
      </c>
      <c r="C298" s="61" t="s">
        <v>530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178"/>
        <v>2500000</v>
      </c>
      <c r="AF298" s="13" t="s">
        <v>529</v>
      </c>
      <c r="AG298" s="25" t="s">
        <v>530</v>
      </c>
      <c r="AH298" s="26">
        <v>2500000</v>
      </c>
      <c r="AI298" s="62">
        <f t="shared" si="159"/>
        <v>-0.97058823529411764</v>
      </c>
      <c r="AJ298" s="62">
        <f t="shared" si="163"/>
        <v>-1</v>
      </c>
      <c r="AK298" s="62">
        <f t="shared" si="164"/>
        <v>-1</v>
      </c>
      <c r="AL298" s="62">
        <f t="shared" si="165"/>
        <v>-1</v>
      </c>
      <c r="AM298" s="62">
        <f t="shared" si="166"/>
        <v>-1</v>
      </c>
      <c r="AN298" s="62">
        <f t="shared" si="167"/>
        <v>-1</v>
      </c>
      <c r="AO298" s="62">
        <f t="shared" si="168"/>
        <v>-1</v>
      </c>
      <c r="AP298" s="62">
        <f t="shared" si="169"/>
        <v>-1</v>
      </c>
      <c r="AQ298" s="62">
        <f t="shared" si="170"/>
        <v>-1</v>
      </c>
      <c r="AR298" s="62">
        <f t="shared" si="171"/>
        <v>-1</v>
      </c>
      <c r="AS298" s="62">
        <f t="shared" si="172"/>
        <v>-1</v>
      </c>
      <c r="AT298" s="62" t="e">
        <f t="shared" si="173"/>
        <v>#DIV/0!</v>
      </c>
      <c r="AU298" s="62">
        <f t="shared" si="174"/>
        <v>-0.99505097887678595</v>
      </c>
    </row>
    <row r="299" spans="1:47" x14ac:dyDescent="0.25">
      <c r="A299" s="56">
        <v>2023</v>
      </c>
      <c r="B299" s="57" t="s">
        <v>531</v>
      </c>
      <c r="C299" s="58" t="s">
        <v>532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178"/>
        <v>0</v>
      </c>
      <c r="AF299" s="14" t="s">
        <v>531</v>
      </c>
      <c r="AG299" s="9" t="s">
        <v>532</v>
      </c>
      <c r="AH299" s="10">
        <f t="shared" ref="AH299" si="183">+AH300</f>
        <v>0</v>
      </c>
      <c r="AI299" s="55">
        <f t="shared" si="159"/>
        <v>-1</v>
      </c>
      <c r="AJ299" s="55" t="e">
        <f t="shared" si="163"/>
        <v>#DIV/0!</v>
      </c>
      <c r="AK299" s="55" t="e">
        <f t="shared" si="164"/>
        <v>#DIV/0!</v>
      </c>
      <c r="AL299" s="55" t="e">
        <f t="shared" si="165"/>
        <v>#DIV/0!</v>
      </c>
      <c r="AM299" s="55" t="e">
        <f t="shared" si="166"/>
        <v>#DIV/0!</v>
      </c>
      <c r="AN299" s="55" t="e">
        <f t="shared" si="167"/>
        <v>#DIV/0!</v>
      </c>
      <c r="AO299" s="55" t="e">
        <f t="shared" si="168"/>
        <v>#DIV/0!</v>
      </c>
      <c r="AP299" s="55" t="e">
        <f t="shared" si="169"/>
        <v>#DIV/0!</v>
      </c>
      <c r="AQ299" s="55" t="e">
        <f t="shared" si="170"/>
        <v>#DIV/0!</v>
      </c>
      <c r="AR299" s="55" t="e">
        <f t="shared" si="171"/>
        <v>#DIV/0!</v>
      </c>
      <c r="AS299" s="55" t="e">
        <f t="shared" si="172"/>
        <v>#DIV/0!</v>
      </c>
      <c r="AT299" s="55" t="e">
        <f t="shared" si="173"/>
        <v>#DIV/0!</v>
      </c>
      <c r="AU299" s="55">
        <f t="shared" si="174"/>
        <v>-1</v>
      </c>
    </row>
    <row r="300" spans="1:47" x14ac:dyDescent="0.25">
      <c r="A300" s="59">
        <v>2023</v>
      </c>
      <c r="B300" s="60" t="s">
        <v>533</v>
      </c>
      <c r="C300" s="61" t="s">
        <v>534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178"/>
        <v>0</v>
      </c>
      <c r="AF300" s="13" t="s">
        <v>533</v>
      </c>
      <c r="AG300" s="25" t="s">
        <v>534</v>
      </c>
      <c r="AH300" s="26">
        <v>0</v>
      </c>
      <c r="AI300" s="62">
        <f t="shared" si="159"/>
        <v>-1</v>
      </c>
      <c r="AJ300" s="62" t="e">
        <f t="shared" si="163"/>
        <v>#DIV/0!</v>
      </c>
      <c r="AK300" s="62" t="e">
        <f t="shared" si="164"/>
        <v>#DIV/0!</v>
      </c>
      <c r="AL300" s="62" t="e">
        <f t="shared" si="165"/>
        <v>#DIV/0!</v>
      </c>
      <c r="AM300" s="62" t="e">
        <f t="shared" si="166"/>
        <v>#DIV/0!</v>
      </c>
      <c r="AN300" s="62" t="e">
        <f t="shared" si="167"/>
        <v>#DIV/0!</v>
      </c>
      <c r="AO300" s="62" t="e">
        <f t="shared" si="168"/>
        <v>#DIV/0!</v>
      </c>
      <c r="AP300" s="62" t="e">
        <f t="shared" si="169"/>
        <v>#DIV/0!</v>
      </c>
      <c r="AQ300" s="62" t="e">
        <f t="shared" si="170"/>
        <v>#DIV/0!</v>
      </c>
      <c r="AR300" s="62" t="e">
        <f t="shared" si="171"/>
        <v>#DIV/0!</v>
      </c>
      <c r="AS300" s="62" t="e">
        <f t="shared" si="172"/>
        <v>#DIV/0!</v>
      </c>
      <c r="AT300" s="62" t="e">
        <f t="shared" si="173"/>
        <v>#DIV/0!</v>
      </c>
      <c r="AU300" s="62">
        <f t="shared" si="174"/>
        <v>-1</v>
      </c>
    </row>
    <row r="301" spans="1:47" x14ac:dyDescent="0.25">
      <c r="A301" s="56">
        <v>2023</v>
      </c>
      <c r="B301" s="57" t="s">
        <v>535</v>
      </c>
      <c r="C301" s="58" t="s">
        <v>847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178"/>
        <v>1114580</v>
      </c>
      <c r="AF301" s="14" t="s">
        <v>535</v>
      </c>
      <c r="AG301" s="9" t="s">
        <v>536</v>
      </c>
      <c r="AH301" s="10">
        <f t="shared" ref="AH301" si="184">+AH302+AH303</f>
        <v>1114580</v>
      </c>
      <c r="AI301" s="55" t="e">
        <f t="shared" si="159"/>
        <v>#DIV/0!</v>
      </c>
      <c r="AJ301" s="55">
        <f t="shared" si="163"/>
        <v>-1</v>
      </c>
      <c r="AK301" s="55" t="e">
        <f t="shared" si="164"/>
        <v>#DIV/0!</v>
      </c>
      <c r="AL301" s="55" t="e">
        <f t="shared" si="165"/>
        <v>#DIV/0!</v>
      </c>
      <c r="AM301" s="55">
        <f t="shared" si="166"/>
        <v>-1</v>
      </c>
      <c r="AN301" s="55" t="e">
        <f t="shared" si="167"/>
        <v>#DIV/0!</v>
      </c>
      <c r="AO301" s="55" t="e">
        <f t="shared" si="168"/>
        <v>#DIV/0!</v>
      </c>
      <c r="AP301" s="55" t="e">
        <f t="shared" si="169"/>
        <v>#DIV/0!</v>
      </c>
      <c r="AQ301" s="55" t="e">
        <f t="shared" si="170"/>
        <v>#DIV/0!</v>
      </c>
      <c r="AR301" s="55" t="e">
        <f t="shared" si="171"/>
        <v>#DIV/0!</v>
      </c>
      <c r="AS301" s="55">
        <f t="shared" si="172"/>
        <v>-1</v>
      </c>
      <c r="AT301" s="55" t="e">
        <f t="shared" si="173"/>
        <v>#DIV/0!</v>
      </c>
      <c r="AU301" s="55">
        <f t="shared" si="174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848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178"/>
        <v>1114580</v>
      </c>
      <c r="AF302" s="13" t="s">
        <v>537</v>
      </c>
      <c r="AG302" s="25" t="s">
        <v>538</v>
      </c>
      <c r="AH302" s="26">
        <v>1114580</v>
      </c>
      <c r="AI302" s="62" t="e">
        <f t="shared" si="159"/>
        <v>#DIV/0!</v>
      </c>
      <c r="AJ302" s="62" t="e">
        <f t="shared" si="163"/>
        <v>#DIV/0!</v>
      </c>
      <c r="AK302" s="62" t="e">
        <f t="shared" si="164"/>
        <v>#DIV/0!</v>
      </c>
      <c r="AL302" s="62" t="e">
        <f t="shared" si="165"/>
        <v>#DIV/0!</v>
      </c>
      <c r="AM302" s="62">
        <f t="shared" si="166"/>
        <v>-1</v>
      </c>
      <c r="AN302" s="62" t="e">
        <f t="shared" si="167"/>
        <v>#DIV/0!</v>
      </c>
      <c r="AO302" s="62" t="e">
        <f t="shared" si="168"/>
        <v>#DIV/0!</v>
      </c>
      <c r="AP302" s="62" t="e">
        <f t="shared" si="169"/>
        <v>#DIV/0!</v>
      </c>
      <c r="AQ302" s="62" t="e">
        <f t="shared" si="170"/>
        <v>#DIV/0!</v>
      </c>
      <c r="AR302" s="62" t="e">
        <f t="shared" si="171"/>
        <v>#DIV/0!</v>
      </c>
      <c r="AS302" s="62">
        <f t="shared" si="172"/>
        <v>-1</v>
      </c>
      <c r="AT302" s="62" t="e">
        <f t="shared" si="173"/>
        <v>#DIV/0!</v>
      </c>
      <c r="AU302" s="62">
        <f t="shared" si="174"/>
        <v>-0.98606775000000002</v>
      </c>
    </row>
    <row r="303" spans="1:47" x14ac:dyDescent="0.25">
      <c r="A303" s="59">
        <v>2023</v>
      </c>
      <c r="B303" s="60" t="s">
        <v>539</v>
      </c>
      <c r="C303" s="61" t="s">
        <v>540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178"/>
        <v>0</v>
      </c>
      <c r="AF303" s="13" t="s">
        <v>539</v>
      </c>
      <c r="AG303" s="25" t="s">
        <v>540</v>
      </c>
      <c r="AH303" s="26">
        <v>0</v>
      </c>
      <c r="AI303" s="62" t="e">
        <f t="shared" si="159"/>
        <v>#DIV/0!</v>
      </c>
      <c r="AJ303" s="62">
        <f t="shared" si="163"/>
        <v>-1</v>
      </c>
      <c r="AK303" s="62" t="e">
        <f t="shared" si="164"/>
        <v>#DIV/0!</v>
      </c>
      <c r="AL303" s="62" t="e">
        <f t="shared" si="165"/>
        <v>#DIV/0!</v>
      </c>
      <c r="AM303" s="62" t="e">
        <f t="shared" si="166"/>
        <v>#DIV/0!</v>
      </c>
      <c r="AN303" s="62" t="e">
        <f t="shared" si="167"/>
        <v>#DIV/0!</v>
      </c>
      <c r="AO303" s="62" t="e">
        <f t="shared" si="168"/>
        <v>#DIV/0!</v>
      </c>
      <c r="AP303" s="62" t="e">
        <f t="shared" si="169"/>
        <v>#DIV/0!</v>
      </c>
      <c r="AQ303" s="62" t="e">
        <f t="shared" si="170"/>
        <v>#DIV/0!</v>
      </c>
      <c r="AR303" s="62" t="e">
        <f t="shared" si="171"/>
        <v>#DIV/0!</v>
      </c>
      <c r="AS303" s="62" t="e">
        <f t="shared" si="172"/>
        <v>#DIV/0!</v>
      </c>
      <c r="AT303" s="62" t="e">
        <f t="shared" si="173"/>
        <v>#DIV/0!</v>
      </c>
      <c r="AU303" s="62">
        <f t="shared" si="174"/>
        <v>-1</v>
      </c>
    </row>
    <row r="304" spans="1:47" x14ac:dyDescent="0.25">
      <c r="A304" s="56">
        <v>2023</v>
      </c>
      <c r="B304" s="57" t="s">
        <v>541</v>
      </c>
      <c r="C304" s="58" t="s">
        <v>542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178"/>
        <v>0</v>
      </c>
      <c r="AF304" s="14" t="s">
        <v>541</v>
      </c>
      <c r="AG304" s="9" t="s">
        <v>542</v>
      </c>
      <c r="AH304" s="10">
        <f t="shared" ref="AH304" si="185">+AH305</f>
        <v>0</v>
      </c>
      <c r="AI304" s="55" t="e">
        <f t="shared" si="159"/>
        <v>#DIV/0!</v>
      </c>
      <c r="AJ304" s="55" t="e">
        <f t="shared" si="163"/>
        <v>#DIV/0!</v>
      </c>
      <c r="AK304" s="55" t="e">
        <f t="shared" si="164"/>
        <v>#DIV/0!</v>
      </c>
      <c r="AL304" s="55" t="e">
        <f t="shared" si="165"/>
        <v>#DIV/0!</v>
      </c>
      <c r="AM304" s="55" t="e">
        <f t="shared" si="166"/>
        <v>#DIV/0!</v>
      </c>
      <c r="AN304" s="55" t="e">
        <f t="shared" si="167"/>
        <v>#DIV/0!</v>
      </c>
      <c r="AO304" s="55" t="e">
        <f t="shared" si="168"/>
        <v>#DIV/0!</v>
      </c>
      <c r="AP304" s="55">
        <f t="shared" si="169"/>
        <v>-1</v>
      </c>
      <c r="AQ304" s="55" t="e">
        <f t="shared" si="170"/>
        <v>#DIV/0!</v>
      </c>
      <c r="AR304" s="55" t="e">
        <f t="shared" si="171"/>
        <v>#DIV/0!</v>
      </c>
      <c r="AS304" s="55" t="e">
        <f t="shared" si="172"/>
        <v>#DIV/0!</v>
      </c>
      <c r="AT304" s="55" t="e">
        <f t="shared" si="173"/>
        <v>#DIV/0!</v>
      </c>
      <c r="AU304" s="55">
        <f t="shared" si="174"/>
        <v>-1</v>
      </c>
    </row>
    <row r="305" spans="1:47" x14ac:dyDescent="0.25">
      <c r="A305" s="59">
        <v>2023</v>
      </c>
      <c r="B305" s="60" t="s">
        <v>543</v>
      </c>
      <c r="C305" s="61" t="s">
        <v>544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178"/>
        <v>0</v>
      </c>
      <c r="AF305" s="13" t="s">
        <v>543</v>
      </c>
      <c r="AG305" s="25" t="s">
        <v>544</v>
      </c>
      <c r="AH305" s="26">
        <v>0</v>
      </c>
      <c r="AI305" s="62" t="e">
        <f t="shared" si="159"/>
        <v>#DIV/0!</v>
      </c>
      <c r="AJ305" s="62" t="e">
        <f t="shared" si="163"/>
        <v>#DIV/0!</v>
      </c>
      <c r="AK305" s="62" t="e">
        <f t="shared" si="164"/>
        <v>#DIV/0!</v>
      </c>
      <c r="AL305" s="62" t="e">
        <f t="shared" si="165"/>
        <v>#DIV/0!</v>
      </c>
      <c r="AM305" s="62" t="e">
        <f t="shared" si="166"/>
        <v>#DIV/0!</v>
      </c>
      <c r="AN305" s="62" t="e">
        <f t="shared" si="167"/>
        <v>#DIV/0!</v>
      </c>
      <c r="AO305" s="62" t="e">
        <f t="shared" si="168"/>
        <v>#DIV/0!</v>
      </c>
      <c r="AP305" s="62">
        <f t="shared" si="169"/>
        <v>-1</v>
      </c>
      <c r="AQ305" s="62" t="e">
        <f t="shared" si="170"/>
        <v>#DIV/0!</v>
      </c>
      <c r="AR305" s="62" t="e">
        <f t="shared" si="171"/>
        <v>#DIV/0!</v>
      </c>
      <c r="AS305" s="62" t="e">
        <f t="shared" si="172"/>
        <v>#DIV/0!</v>
      </c>
      <c r="AT305" s="62" t="e">
        <f t="shared" si="173"/>
        <v>#DIV/0!</v>
      </c>
      <c r="AU305" s="62">
        <f t="shared" si="174"/>
        <v>-1</v>
      </c>
    </row>
    <row r="306" spans="1:47" x14ac:dyDescent="0.25">
      <c r="A306" s="56">
        <v>2023</v>
      </c>
      <c r="B306" s="57" t="s">
        <v>545</v>
      </c>
      <c r="C306" s="58" t="s">
        <v>42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178"/>
        <v>24397437</v>
      </c>
      <c r="AF306" s="11" t="s">
        <v>545</v>
      </c>
      <c r="AG306" s="5" t="s">
        <v>42</v>
      </c>
      <c r="AH306" s="6">
        <f t="shared" ref="AH306" si="186">+AH307</f>
        <v>24397437</v>
      </c>
      <c r="AI306" s="55">
        <f t="shared" si="159"/>
        <v>1.6993302866430302</v>
      </c>
      <c r="AJ306" s="55">
        <f t="shared" si="163"/>
        <v>-1</v>
      </c>
      <c r="AK306" s="55">
        <f t="shared" si="164"/>
        <v>-1</v>
      </c>
      <c r="AL306" s="55">
        <f t="shared" si="165"/>
        <v>-1</v>
      </c>
      <c r="AM306" s="55">
        <f t="shared" si="166"/>
        <v>-1</v>
      </c>
      <c r="AN306" s="55">
        <f t="shared" si="167"/>
        <v>-1</v>
      </c>
      <c r="AO306" s="55">
        <f t="shared" si="168"/>
        <v>-1</v>
      </c>
      <c r="AP306" s="55">
        <f t="shared" si="169"/>
        <v>-1</v>
      </c>
      <c r="AQ306" s="55">
        <f t="shared" si="170"/>
        <v>-1</v>
      </c>
      <c r="AR306" s="55">
        <f t="shared" si="171"/>
        <v>-1</v>
      </c>
      <c r="AS306" s="55">
        <f t="shared" si="172"/>
        <v>-1</v>
      </c>
      <c r="AT306" s="55">
        <f t="shared" si="173"/>
        <v>-1</v>
      </c>
      <c r="AU306" s="55">
        <f t="shared" si="174"/>
        <v>-0.93693861261657463</v>
      </c>
    </row>
    <row r="307" spans="1:47" x14ac:dyDescent="0.25">
      <c r="A307" s="59">
        <v>2023</v>
      </c>
      <c r="B307" s="60" t="s">
        <v>546</v>
      </c>
      <c r="C307" s="61" t="s">
        <v>42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178"/>
        <v>24397437</v>
      </c>
      <c r="AF307" s="13" t="s">
        <v>546</v>
      </c>
      <c r="AG307" s="25" t="s">
        <v>42</v>
      </c>
      <c r="AH307" s="26">
        <v>24397437</v>
      </c>
      <c r="AI307" s="62">
        <f t="shared" si="159"/>
        <v>1.6993302866430302</v>
      </c>
      <c r="AJ307" s="62">
        <f t="shared" si="163"/>
        <v>-1</v>
      </c>
      <c r="AK307" s="62">
        <f t="shared" si="164"/>
        <v>-1</v>
      </c>
      <c r="AL307" s="62">
        <f t="shared" si="165"/>
        <v>-1</v>
      </c>
      <c r="AM307" s="62">
        <f t="shared" si="166"/>
        <v>-1</v>
      </c>
      <c r="AN307" s="62">
        <f t="shared" si="167"/>
        <v>-1</v>
      </c>
      <c r="AO307" s="62">
        <f t="shared" si="168"/>
        <v>-1</v>
      </c>
      <c r="AP307" s="62">
        <f t="shared" si="169"/>
        <v>-1</v>
      </c>
      <c r="AQ307" s="62">
        <f t="shared" si="170"/>
        <v>-1</v>
      </c>
      <c r="AR307" s="62">
        <f t="shared" si="171"/>
        <v>-1</v>
      </c>
      <c r="AS307" s="62">
        <f t="shared" si="172"/>
        <v>-1</v>
      </c>
      <c r="AT307" s="62">
        <f t="shared" si="173"/>
        <v>-1</v>
      </c>
      <c r="AU307" s="62">
        <f t="shared" si="174"/>
        <v>-0.93693861261657463</v>
      </c>
    </row>
    <row r="308" spans="1:47" x14ac:dyDescent="0.25">
      <c r="A308" s="56">
        <v>2023</v>
      </c>
      <c r="B308" s="57" t="s">
        <v>547</v>
      </c>
      <c r="C308" s="66" t="s">
        <v>548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 t="shared" ref="AD308:AD312" si="187">SUM(R308:AC308)</f>
        <v>3770000</v>
      </c>
      <c r="AF308" s="11" t="s">
        <v>547</v>
      </c>
      <c r="AG308" s="5" t="s">
        <v>548</v>
      </c>
      <c r="AH308" s="6">
        <f t="shared" ref="AH308:AH311" si="188">+AH309</f>
        <v>3770000</v>
      </c>
      <c r="AI308" s="55">
        <f t="shared" si="159"/>
        <v>-0.87749017069843693</v>
      </c>
      <c r="AJ308" s="55">
        <f t="shared" si="163"/>
        <v>-1</v>
      </c>
      <c r="AK308" s="55">
        <f t="shared" si="164"/>
        <v>-1</v>
      </c>
      <c r="AL308" s="55">
        <f t="shared" si="165"/>
        <v>-1</v>
      </c>
      <c r="AM308" s="55">
        <f t="shared" si="166"/>
        <v>-1</v>
      </c>
      <c r="AN308" s="55">
        <f t="shared" si="167"/>
        <v>-1</v>
      </c>
      <c r="AO308" s="55" t="e">
        <f t="shared" si="168"/>
        <v>#DIV/0!</v>
      </c>
      <c r="AP308" s="55" t="e">
        <f t="shared" si="169"/>
        <v>#DIV/0!</v>
      </c>
      <c r="AQ308" s="55" t="e">
        <f t="shared" si="170"/>
        <v>#DIV/0!</v>
      </c>
      <c r="AR308" s="55" t="e">
        <f t="shared" si="171"/>
        <v>#DIV/0!</v>
      </c>
      <c r="AS308" s="55" t="e">
        <f t="shared" si="172"/>
        <v>#DIV/0!</v>
      </c>
      <c r="AT308" s="55">
        <f t="shared" si="173"/>
        <v>-1</v>
      </c>
      <c r="AU308" s="55">
        <f t="shared" si="174"/>
        <v>-0.97983546123699694</v>
      </c>
    </row>
    <row r="309" spans="1:47" x14ac:dyDescent="0.25">
      <c r="A309" s="56">
        <v>2023</v>
      </c>
      <c r="B309" s="57" t="s">
        <v>549</v>
      </c>
      <c r="C309" s="58" t="s">
        <v>550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 t="shared" si="187"/>
        <v>3770000</v>
      </c>
      <c r="AF309" s="11" t="s">
        <v>549</v>
      </c>
      <c r="AG309" s="5" t="s">
        <v>550</v>
      </c>
      <c r="AH309" s="6">
        <f t="shared" si="188"/>
        <v>3770000</v>
      </c>
      <c r="AI309" s="55">
        <f t="shared" si="159"/>
        <v>-0.87749017069843693</v>
      </c>
      <c r="AJ309" s="55">
        <f t="shared" si="163"/>
        <v>-1</v>
      </c>
      <c r="AK309" s="55">
        <f t="shared" si="164"/>
        <v>-1</v>
      </c>
      <c r="AL309" s="55">
        <f t="shared" si="165"/>
        <v>-1</v>
      </c>
      <c r="AM309" s="55">
        <f t="shared" si="166"/>
        <v>-1</v>
      </c>
      <c r="AN309" s="55">
        <f t="shared" si="167"/>
        <v>-1</v>
      </c>
      <c r="AO309" s="55" t="e">
        <f t="shared" si="168"/>
        <v>#DIV/0!</v>
      </c>
      <c r="AP309" s="55" t="e">
        <f t="shared" si="169"/>
        <v>#DIV/0!</v>
      </c>
      <c r="AQ309" s="55" t="e">
        <f t="shared" si="170"/>
        <v>#DIV/0!</v>
      </c>
      <c r="AR309" s="55" t="e">
        <f t="shared" si="171"/>
        <v>#DIV/0!</v>
      </c>
      <c r="AS309" s="55" t="e">
        <f t="shared" si="172"/>
        <v>#DIV/0!</v>
      </c>
      <c r="AT309" s="55">
        <f t="shared" si="173"/>
        <v>-1</v>
      </c>
      <c r="AU309" s="55">
        <f t="shared" si="174"/>
        <v>-0.97983546123699694</v>
      </c>
    </row>
    <row r="310" spans="1:47" x14ac:dyDescent="0.25">
      <c r="A310" s="56">
        <v>2023</v>
      </c>
      <c r="B310" s="57" t="s">
        <v>551</v>
      </c>
      <c r="C310" s="66" t="s">
        <v>552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 t="shared" si="187"/>
        <v>3770000</v>
      </c>
      <c r="AF310" s="11" t="s">
        <v>551</v>
      </c>
      <c r="AG310" s="5" t="s">
        <v>552</v>
      </c>
      <c r="AH310" s="6">
        <f t="shared" si="188"/>
        <v>3770000</v>
      </c>
      <c r="AI310" s="55">
        <f t="shared" si="159"/>
        <v>-0.87749017069843693</v>
      </c>
      <c r="AJ310" s="55">
        <f t="shared" si="163"/>
        <v>-1</v>
      </c>
      <c r="AK310" s="55">
        <f t="shared" si="164"/>
        <v>-1</v>
      </c>
      <c r="AL310" s="55">
        <f t="shared" si="165"/>
        <v>-1</v>
      </c>
      <c r="AM310" s="55">
        <f t="shared" si="166"/>
        <v>-1</v>
      </c>
      <c r="AN310" s="55">
        <f t="shared" si="167"/>
        <v>-1</v>
      </c>
      <c r="AO310" s="55" t="e">
        <f t="shared" si="168"/>
        <v>#DIV/0!</v>
      </c>
      <c r="AP310" s="55" t="e">
        <f t="shared" si="169"/>
        <v>#DIV/0!</v>
      </c>
      <c r="AQ310" s="55" t="e">
        <f t="shared" si="170"/>
        <v>#DIV/0!</v>
      </c>
      <c r="AR310" s="55" t="e">
        <f t="shared" si="171"/>
        <v>#DIV/0!</v>
      </c>
      <c r="AS310" s="55" t="e">
        <f t="shared" si="172"/>
        <v>#DIV/0!</v>
      </c>
      <c r="AT310" s="55">
        <f t="shared" si="173"/>
        <v>-1</v>
      </c>
      <c r="AU310" s="55">
        <f t="shared" si="174"/>
        <v>-0.97983546123699694</v>
      </c>
    </row>
    <row r="311" spans="1:47" x14ac:dyDescent="0.25">
      <c r="A311" s="56">
        <v>2023</v>
      </c>
      <c r="B311" s="57" t="s">
        <v>553</v>
      </c>
      <c r="C311" s="58" t="s">
        <v>552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 t="shared" si="187"/>
        <v>3770000</v>
      </c>
      <c r="AF311" s="14" t="s">
        <v>553</v>
      </c>
      <c r="AG311" s="9" t="s">
        <v>552</v>
      </c>
      <c r="AH311" s="10">
        <f t="shared" si="188"/>
        <v>3770000</v>
      </c>
      <c r="AI311" s="55">
        <f t="shared" si="159"/>
        <v>-0.87749017069843693</v>
      </c>
      <c r="AJ311" s="55">
        <f t="shared" si="163"/>
        <v>-1</v>
      </c>
      <c r="AK311" s="55">
        <f t="shared" si="164"/>
        <v>-1</v>
      </c>
      <c r="AL311" s="55">
        <f t="shared" si="165"/>
        <v>-1</v>
      </c>
      <c r="AM311" s="55">
        <f t="shared" si="166"/>
        <v>-1</v>
      </c>
      <c r="AN311" s="55">
        <f t="shared" si="167"/>
        <v>-1</v>
      </c>
      <c r="AO311" s="55" t="e">
        <f t="shared" si="168"/>
        <v>#DIV/0!</v>
      </c>
      <c r="AP311" s="55" t="e">
        <f t="shared" si="169"/>
        <v>#DIV/0!</v>
      </c>
      <c r="AQ311" s="55" t="e">
        <f t="shared" si="170"/>
        <v>#DIV/0!</v>
      </c>
      <c r="AR311" s="55" t="e">
        <f t="shared" si="171"/>
        <v>#DIV/0!</v>
      </c>
      <c r="AS311" s="55" t="e">
        <f t="shared" si="172"/>
        <v>#DIV/0!</v>
      </c>
      <c r="AT311" s="55">
        <f t="shared" si="173"/>
        <v>-1</v>
      </c>
      <c r="AU311" s="55">
        <f t="shared" si="174"/>
        <v>-0.97983546123699694</v>
      </c>
    </row>
    <row r="312" spans="1:47" x14ac:dyDescent="0.25">
      <c r="A312" s="59">
        <v>2023</v>
      </c>
      <c r="B312" s="60" t="s">
        <v>554</v>
      </c>
      <c r="C312" s="61" t="s">
        <v>552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 t="shared" si="187"/>
        <v>3770000</v>
      </c>
      <c r="AF312" s="13" t="s">
        <v>554</v>
      </c>
      <c r="AG312" s="25" t="s">
        <v>552</v>
      </c>
      <c r="AH312" s="26">
        <v>3770000</v>
      </c>
      <c r="AI312" s="62">
        <f t="shared" si="159"/>
        <v>-0.87749017069843693</v>
      </c>
      <c r="AJ312" s="62">
        <f t="shared" si="163"/>
        <v>-1</v>
      </c>
      <c r="AK312" s="62">
        <f t="shared" si="164"/>
        <v>-1</v>
      </c>
      <c r="AL312" s="62">
        <f t="shared" si="165"/>
        <v>-1</v>
      </c>
      <c r="AM312" s="62">
        <f t="shared" si="166"/>
        <v>-1</v>
      </c>
      <c r="AN312" s="62">
        <f t="shared" si="167"/>
        <v>-1</v>
      </c>
      <c r="AO312" s="62" t="e">
        <f t="shared" si="168"/>
        <v>#DIV/0!</v>
      </c>
      <c r="AP312" s="62" t="e">
        <f t="shared" si="169"/>
        <v>#DIV/0!</v>
      </c>
      <c r="AQ312" s="62" t="e">
        <f t="shared" si="170"/>
        <v>#DIV/0!</v>
      </c>
      <c r="AR312" s="62" t="e">
        <f t="shared" si="171"/>
        <v>#DIV/0!</v>
      </c>
      <c r="AS312" s="62" t="e">
        <f t="shared" si="172"/>
        <v>#DIV/0!</v>
      </c>
      <c r="AT312" s="62">
        <f t="shared" si="173"/>
        <v>-1</v>
      </c>
      <c r="AU312" s="62">
        <f t="shared" si="174"/>
        <v>-0.97983546123699694</v>
      </c>
    </row>
    <row r="313" spans="1:47" x14ac:dyDescent="0.25">
      <c r="A313" s="56">
        <v>2023</v>
      </c>
      <c r="B313" s="57" t="s">
        <v>555</v>
      </c>
      <c r="C313" s="58" t="s">
        <v>556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189">SUM(R313:AC313)</f>
        <v>1643825</v>
      </c>
      <c r="AF313" s="11" t="s">
        <v>555</v>
      </c>
      <c r="AG313" s="5" t="s">
        <v>556</v>
      </c>
      <c r="AH313" s="6">
        <f t="shared" ref="AH313" si="190">+AH314+AH318+AH322</f>
        <v>1643825</v>
      </c>
      <c r="AI313" s="55">
        <f t="shared" si="159"/>
        <v>0.26448076923076924</v>
      </c>
      <c r="AJ313" s="55">
        <f t="shared" si="163"/>
        <v>-1</v>
      </c>
      <c r="AK313" s="55">
        <f t="shared" si="164"/>
        <v>-1</v>
      </c>
      <c r="AL313" s="55" t="e">
        <f t="shared" si="165"/>
        <v>#DIV/0!</v>
      </c>
      <c r="AM313" s="55" t="e">
        <f t="shared" si="166"/>
        <v>#DIV/0!</v>
      </c>
      <c r="AN313" s="55">
        <f t="shared" si="167"/>
        <v>-1</v>
      </c>
      <c r="AO313" s="55" t="e">
        <f t="shared" si="168"/>
        <v>#DIV/0!</v>
      </c>
      <c r="AP313" s="55" t="e">
        <f t="shared" si="169"/>
        <v>#DIV/0!</v>
      </c>
      <c r="AQ313" s="55">
        <f t="shared" si="170"/>
        <v>-1</v>
      </c>
      <c r="AR313" s="55" t="e">
        <f t="shared" si="171"/>
        <v>#DIV/0!</v>
      </c>
      <c r="AS313" s="55" t="e">
        <f t="shared" si="172"/>
        <v>#DIV/0!</v>
      </c>
      <c r="AT313" s="55">
        <f t="shared" si="173"/>
        <v>-1</v>
      </c>
      <c r="AU313" s="55">
        <f t="shared" si="174"/>
        <v>-0.99736342492099617</v>
      </c>
    </row>
    <row r="314" spans="1:47" x14ac:dyDescent="0.25">
      <c r="A314" s="56">
        <v>2023</v>
      </c>
      <c r="B314" s="57" t="s">
        <v>557</v>
      </c>
      <c r="C314" s="58" t="s">
        <v>558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189"/>
        <v>0</v>
      </c>
      <c r="AF314" s="11" t="s">
        <v>557</v>
      </c>
      <c r="AG314" s="5" t="s">
        <v>558</v>
      </c>
      <c r="AH314" s="6">
        <f t="shared" ref="AH314:AH316" si="191">+AH315</f>
        <v>0</v>
      </c>
      <c r="AI314" s="55">
        <f t="shared" si="159"/>
        <v>-1</v>
      </c>
      <c r="AJ314" s="55">
        <f t="shared" si="163"/>
        <v>-1</v>
      </c>
      <c r="AK314" s="55">
        <f t="shared" si="164"/>
        <v>-1</v>
      </c>
      <c r="AL314" s="55" t="e">
        <f t="shared" si="165"/>
        <v>#DIV/0!</v>
      </c>
      <c r="AM314" s="55" t="e">
        <f t="shared" si="166"/>
        <v>#DIV/0!</v>
      </c>
      <c r="AN314" s="55">
        <f t="shared" si="167"/>
        <v>-1</v>
      </c>
      <c r="AO314" s="55" t="e">
        <f t="shared" si="168"/>
        <v>#DIV/0!</v>
      </c>
      <c r="AP314" s="55" t="e">
        <f t="shared" si="169"/>
        <v>#DIV/0!</v>
      </c>
      <c r="AQ314" s="55">
        <f t="shared" si="170"/>
        <v>-1</v>
      </c>
      <c r="AR314" s="55" t="e">
        <f t="shared" si="171"/>
        <v>#DIV/0!</v>
      </c>
      <c r="AS314" s="55" t="e">
        <f t="shared" si="172"/>
        <v>#DIV/0!</v>
      </c>
      <c r="AT314" s="55">
        <f t="shared" si="173"/>
        <v>-1</v>
      </c>
      <c r="AU314" s="55">
        <f t="shared" si="174"/>
        <v>-1</v>
      </c>
    </row>
    <row r="315" spans="1:47" x14ac:dyDescent="0.25">
      <c r="A315" s="56">
        <v>2023</v>
      </c>
      <c r="B315" s="57" t="s">
        <v>559</v>
      </c>
      <c r="C315" s="58" t="s">
        <v>560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189"/>
        <v>0</v>
      </c>
      <c r="AF315" s="11" t="s">
        <v>559</v>
      </c>
      <c r="AG315" s="5" t="s">
        <v>560</v>
      </c>
      <c r="AH315" s="6">
        <f t="shared" si="191"/>
        <v>0</v>
      </c>
      <c r="AI315" s="55">
        <f t="shared" si="159"/>
        <v>-1</v>
      </c>
      <c r="AJ315" s="55">
        <f t="shared" si="163"/>
        <v>-1</v>
      </c>
      <c r="AK315" s="55">
        <f t="shared" si="164"/>
        <v>-1</v>
      </c>
      <c r="AL315" s="55" t="e">
        <f t="shared" si="165"/>
        <v>#DIV/0!</v>
      </c>
      <c r="AM315" s="55" t="e">
        <f t="shared" si="166"/>
        <v>#DIV/0!</v>
      </c>
      <c r="AN315" s="55">
        <f t="shared" si="167"/>
        <v>-1</v>
      </c>
      <c r="AO315" s="55" t="e">
        <f t="shared" si="168"/>
        <v>#DIV/0!</v>
      </c>
      <c r="AP315" s="55" t="e">
        <f t="shared" si="169"/>
        <v>#DIV/0!</v>
      </c>
      <c r="AQ315" s="55">
        <f t="shared" si="170"/>
        <v>-1</v>
      </c>
      <c r="AR315" s="55" t="e">
        <f t="shared" si="171"/>
        <v>#DIV/0!</v>
      </c>
      <c r="AS315" s="55" t="e">
        <f t="shared" si="172"/>
        <v>#DIV/0!</v>
      </c>
      <c r="AT315" s="55">
        <f t="shared" si="173"/>
        <v>-1</v>
      </c>
      <c r="AU315" s="55">
        <f t="shared" si="174"/>
        <v>-1</v>
      </c>
    </row>
    <row r="316" spans="1:47" x14ac:dyDescent="0.25">
      <c r="A316" s="56">
        <v>2023</v>
      </c>
      <c r="B316" s="57" t="s">
        <v>561</v>
      </c>
      <c r="C316" s="58" t="s">
        <v>560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189"/>
        <v>0</v>
      </c>
      <c r="AF316" s="14" t="s">
        <v>561</v>
      </c>
      <c r="AG316" s="9" t="s">
        <v>560</v>
      </c>
      <c r="AH316" s="10">
        <f t="shared" si="191"/>
        <v>0</v>
      </c>
      <c r="AI316" s="55">
        <f t="shared" si="159"/>
        <v>-1</v>
      </c>
      <c r="AJ316" s="55">
        <f t="shared" si="163"/>
        <v>-1</v>
      </c>
      <c r="AK316" s="55">
        <f t="shared" si="164"/>
        <v>-1</v>
      </c>
      <c r="AL316" s="55" t="e">
        <f t="shared" si="165"/>
        <v>#DIV/0!</v>
      </c>
      <c r="AM316" s="55" t="e">
        <f t="shared" si="166"/>
        <v>#DIV/0!</v>
      </c>
      <c r="AN316" s="55">
        <f t="shared" si="167"/>
        <v>-1</v>
      </c>
      <c r="AO316" s="55" t="e">
        <f t="shared" si="168"/>
        <v>#DIV/0!</v>
      </c>
      <c r="AP316" s="55" t="e">
        <f t="shared" si="169"/>
        <v>#DIV/0!</v>
      </c>
      <c r="AQ316" s="55">
        <f t="shared" si="170"/>
        <v>-1</v>
      </c>
      <c r="AR316" s="55" t="e">
        <f t="shared" si="171"/>
        <v>#DIV/0!</v>
      </c>
      <c r="AS316" s="55" t="e">
        <f t="shared" si="172"/>
        <v>#DIV/0!</v>
      </c>
      <c r="AT316" s="55">
        <f t="shared" si="173"/>
        <v>-1</v>
      </c>
      <c r="AU316" s="55">
        <f t="shared" si="174"/>
        <v>-1</v>
      </c>
    </row>
    <row r="317" spans="1:47" x14ac:dyDescent="0.25">
      <c r="A317" s="59">
        <v>2023</v>
      </c>
      <c r="B317" s="60" t="s">
        <v>562</v>
      </c>
      <c r="C317" s="61" t="s">
        <v>563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189"/>
        <v>0</v>
      </c>
      <c r="AF317" s="13" t="s">
        <v>562</v>
      </c>
      <c r="AG317" s="25" t="s">
        <v>563</v>
      </c>
      <c r="AH317" s="26">
        <v>0</v>
      </c>
      <c r="AI317" s="62">
        <f t="shared" si="159"/>
        <v>-1</v>
      </c>
      <c r="AJ317" s="62">
        <f t="shared" si="163"/>
        <v>-1</v>
      </c>
      <c r="AK317" s="62">
        <f t="shared" si="164"/>
        <v>-1</v>
      </c>
      <c r="AL317" s="62" t="e">
        <f t="shared" si="165"/>
        <v>#DIV/0!</v>
      </c>
      <c r="AM317" s="62" t="e">
        <f t="shared" si="166"/>
        <v>#DIV/0!</v>
      </c>
      <c r="AN317" s="62">
        <f t="shared" si="167"/>
        <v>-1</v>
      </c>
      <c r="AO317" s="62" t="e">
        <f t="shared" si="168"/>
        <v>#DIV/0!</v>
      </c>
      <c r="AP317" s="62" t="e">
        <f t="shared" si="169"/>
        <v>#DIV/0!</v>
      </c>
      <c r="AQ317" s="62">
        <f t="shared" si="170"/>
        <v>-1</v>
      </c>
      <c r="AR317" s="62" t="e">
        <f t="shared" si="171"/>
        <v>#DIV/0!</v>
      </c>
      <c r="AS317" s="62" t="e">
        <f t="shared" si="172"/>
        <v>#DIV/0!</v>
      </c>
      <c r="AT317" s="62">
        <f t="shared" si="173"/>
        <v>-1</v>
      </c>
      <c r="AU317" s="62">
        <f t="shared" si="174"/>
        <v>-1</v>
      </c>
    </row>
    <row r="318" spans="1:47" x14ac:dyDescent="0.25">
      <c r="A318" s="56">
        <v>2023</v>
      </c>
      <c r="B318" s="57" t="s">
        <v>564</v>
      </c>
      <c r="C318" s="58" t="s">
        <v>565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189"/>
        <v>1643825</v>
      </c>
      <c r="AF318" s="11" t="s">
        <v>564</v>
      </c>
      <c r="AG318" s="5" t="s">
        <v>565</v>
      </c>
      <c r="AH318" s="6">
        <f t="shared" ref="AH318:AH320" si="192">+AH319</f>
        <v>1643825</v>
      </c>
      <c r="AI318" s="55" t="e">
        <f t="shared" si="159"/>
        <v>#DIV/0!</v>
      </c>
      <c r="AJ318" s="55">
        <f t="shared" si="163"/>
        <v>-1</v>
      </c>
      <c r="AK318" s="55">
        <f t="shared" si="164"/>
        <v>-1</v>
      </c>
      <c r="AL318" s="55" t="e">
        <f t="shared" si="165"/>
        <v>#DIV/0!</v>
      </c>
      <c r="AM318" s="55" t="e">
        <f t="shared" si="166"/>
        <v>#DIV/0!</v>
      </c>
      <c r="AN318" s="55" t="e">
        <f t="shared" si="167"/>
        <v>#DIV/0!</v>
      </c>
      <c r="AO318" s="55" t="e">
        <f t="shared" si="168"/>
        <v>#DIV/0!</v>
      </c>
      <c r="AP318" s="55" t="e">
        <f t="shared" si="169"/>
        <v>#DIV/0!</v>
      </c>
      <c r="AQ318" s="55" t="e">
        <f t="shared" si="170"/>
        <v>#DIV/0!</v>
      </c>
      <c r="AR318" s="55" t="e">
        <f t="shared" si="171"/>
        <v>#DIV/0!</v>
      </c>
      <c r="AS318" s="55" t="e">
        <f t="shared" si="172"/>
        <v>#DIV/0!</v>
      </c>
      <c r="AT318" s="55" t="e">
        <f t="shared" si="173"/>
        <v>#DIV/0!</v>
      </c>
      <c r="AU318" s="55">
        <f t="shared" si="174"/>
        <v>-0.98622458703152649</v>
      </c>
    </row>
    <row r="319" spans="1:47" x14ac:dyDescent="0.25">
      <c r="A319" s="56">
        <v>2023</v>
      </c>
      <c r="B319" s="57" t="s">
        <v>566</v>
      </c>
      <c r="C319" s="58" t="s">
        <v>565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189"/>
        <v>1643825</v>
      </c>
      <c r="AF319" s="11" t="s">
        <v>566</v>
      </c>
      <c r="AG319" s="5" t="s">
        <v>565</v>
      </c>
      <c r="AH319" s="6">
        <f t="shared" si="192"/>
        <v>1643825</v>
      </c>
      <c r="AI319" s="55" t="e">
        <f t="shared" si="159"/>
        <v>#DIV/0!</v>
      </c>
      <c r="AJ319" s="55">
        <f t="shared" si="163"/>
        <v>-1</v>
      </c>
      <c r="AK319" s="55">
        <f t="shared" si="164"/>
        <v>-1</v>
      </c>
      <c r="AL319" s="55" t="e">
        <f t="shared" si="165"/>
        <v>#DIV/0!</v>
      </c>
      <c r="AM319" s="55" t="e">
        <f t="shared" si="166"/>
        <v>#DIV/0!</v>
      </c>
      <c r="AN319" s="55" t="e">
        <f t="shared" si="167"/>
        <v>#DIV/0!</v>
      </c>
      <c r="AO319" s="55" t="e">
        <f t="shared" si="168"/>
        <v>#DIV/0!</v>
      </c>
      <c r="AP319" s="55" t="e">
        <f t="shared" si="169"/>
        <v>#DIV/0!</v>
      </c>
      <c r="AQ319" s="55" t="e">
        <f t="shared" si="170"/>
        <v>#DIV/0!</v>
      </c>
      <c r="AR319" s="55" t="e">
        <f t="shared" si="171"/>
        <v>#DIV/0!</v>
      </c>
      <c r="AS319" s="55" t="e">
        <f t="shared" si="172"/>
        <v>#DIV/0!</v>
      </c>
      <c r="AT319" s="55" t="e">
        <f t="shared" si="173"/>
        <v>#DIV/0!</v>
      </c>
      <c r="AU319" s="55">
        <f t="shared" si="174"/>
        <v>-0.98622458703152649</v>
      </c>
    </row>
    <row r="320" spans="1:47" x14ac:dyDescent="0.25">
      <c r="A320" s="56">
        <v>2023</v>
      </c>
      <c r="B320" s="57" t="s">
        <v>567</v>
      </c>
      <c r="C320" s="58" t="s">
        <v>565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189"/>
        <v>1643825</v>
      </c>
      <c r="AF320" s="14" t="s">
        <v>567</v>
      </c>
      <c r="AG320" s="9" t="s">
        <v>565</v>
      </c>
      <c r="AH320" s="10">
        <f t="shared" si="192"/>
        <v>1643825</v>
      </c>
      <c r="AI320" s="55" t="e">
        <f t="shared" si="159"/>
        <v>#DIV/0!</v>
      </c>
      <c r="AJ320" s="55">
        <f t="shared" si="163"/>
        <v>-1</v>
      </c>
      <c r="AK320" s="55">
        <f t="shared" si="164"/>
        <v>-1</v>
      </c>
      <c r="AL320" s="55" t="e">
        <f t="shared" si="165"/>
        <v>#DIV/0!</v>
      </c>
      <c r="AM320" s="55" t="e">
        <f t="shared" si="166"/>
        <v>#DIV/0!</v>
      </c>
      <c r="AN320" s="55" t="e">
        <f t="shared" si="167"/>
        <v>#DIV/0!</v>
      </c>
      <c r="AO320" s="55" t="e">
        <f t="shared" si="168"/>
        <v>#DIV/0!</v>
      </c>
      <c r="AP320" s="55" t="e">
        <f t="shared" si="169"/>
        <v>#DIV/0!</v>
      </c>
      <c r="AQ320" s="55" t="e">
        <f t="shared" si="170"/>
        <v>#DIV/0!</v>
      </c>
      <c r="AR320" s="55" t="e">
        <f t="shared" si="171"/>
        <v>#DIV/0!</v>
      </c>
      <c r="AS320" s="55" t="e">
        <f t="shared" si="172"/>
        <v>#DIV/0!</v>
      </c>
      <c r="AT320" s="55" t="e">
        <f t="shared" si="173"/>
        <v>#DIV/0!</v>
      </c>
      <c r="AU320" s="55">
        <f t="shared" si="174"/>
        <v>-0.98622458703152649</v>
      </c>
    </row>
    <row r="321" spans="1:47" x14ac:dyDescent="0.25">
      <c r="A321" s="59">
        <v>2023</v>
      </c>
      <c r="B321" s="60" t="s">
        <v>568</v>
      </c>
      <c r="C321" s="61" t="s">
        <v>565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189"/>
        <v>1643825</v>
      </c>
      <c r="AF321" s="13" t="s">
        <v>568</v>
      </c>
      <c r="AG321" s="25" t="s">
        <v>565</v>
      </c>
      <c r="AH321" s="26">
        <v>1643825</v>
      </c>
      <c r="AI321" s="62" t="e">
        <f t="shared" si="159"/>
        <v>#DIV/0!</v>
      </c>
      <c r="AJ321" s="62">
        <f t="shared" si="163"/>
        <v>-1</v>
      </c>
      <c r="AK321" s="62">
        <f t="shared" si="164"/>
        <v>-1</v>
      </c>
      <c r="AL321" s="62" t="e">
        <f t="shared" si="165"/>
        <v>#DIV/0!</v>
      </c>
      <c r="AM321" s="62" t="e">
        <f t="shared" si="166"/>
        <v>#DIV/0!</v>
      </c>
      <c r="AN321" s="62" t="e">
        <f t="shared" si="167"/>
        <v>#DIV/0!</v>
      </c>
      <c r="AO321" s="62" t="e">
        <f t="shared" si="168"/>
        <v>#DIV/0!</v>
      </c>
      <c r="AP321" s="62" t="e">
        <f t="shared" si="169"/>
        <v>#DIV/0!</v>
      </c>
      <c r="AQ321" s="62" t="e">
        <f t="shared" si="170"/>
        <v>#DIV/0!</v>
      </c>
      <c r="AR321" s="62" t="e">
        <f t="shared" si="171"/>
        <v>#DIV/0!</v>
      </c>
      <c r="AS321" s="62" t="e">
        <f t="shared" si="172"/>
        <v>#DIV/0!</v>
      </c>
      <c r="AT321" s="62" t="e">
        <f t="shared" si="173"/>
        <v>#DIV/0!</v>
      </c>
      <c r="AU321" s="62">
        <f t="shared" si="174"/>
        <v>-0.98622458703152649</v>
      </c>
    </row>
    <row r="322" spans="1:47" x14ac:dyDescent="0.25">
      <c r="A322" s="56">
        <v>2023</v>
      </c>
      <c r="B322" s="57" t="s">
        <v>569</v>
      </c>
      <c r="C322" s="58" t="s">
        <v>570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189"/>
        <v>0</v>
      </c>
      <c r="AF322" s="11" t="s">
        <v>569</v>
      </c>
      <c r="AG322" s="5" t="s">
        <v>570</v>
      </c>
      <c r="AH322" s="6">
        <f t="shared" ref="AH322" si="193">+AH323+AH325</f>
        <v>0</v>
      </c>
      <c r="AI322" s="55" t="e">
        <f t="shared" si="159"/>
        <v>#DIV/0!</v>
      </c>
      <c r="AJ322" s="55">
        <f t="shared" si="163"/>
        <v>-1</v>
      </c>
      <c r="AK322" s="55" t="e">
        <f t="shared" si="164"/>
        <v>#DIV/0!</v>
      </c>
      <c r="AL322" s="55" t="e">
        <f t="shared" si="165"/>
        <v>#DIV/0!</v>
      </c>
      <c r="AM322" s="55" t="e">
        <f t="shared" si="166"/>
        <v>#DIV/0!</v>
      </c>
      <c r="AN322" s="55" t="e">
        <f t="shared" si="167"/>
        <v>#DIV/0!</v>
      </c>
      <c r="AO322" s="55" t="e">
        <f t="shared" si="168"/>
        <v>#DIV/0!</v>
      </c>
      <c r="AP322" s="55" t="e">
        <f t="shared" si="169"/>
        <v>#DIV/0!</v>
      </c>
      <c r="AQ322" s="55" t="e">
        <f t="shared" si="170"/>
        <v>#DIV/0!</v>
      </c>
      <c r="AR322" s="55" t="e">
        <f t="shared" si="171"/>
        <v>#DIV/0!</v>
      </c>
      <c r="AS322" s="55" t="e">
        <f t="shared" si="172"/>
        <v>#DIV/0!</v>
      </c>
      <c r="AT322" s="55" t="e">
        <f t="shared" si="173"/>
        <v>#DIV/0!</v>
      </c>
      <c r="AU322" s="55">
        <f t="shared" si="174"/>
        <v>-1</v>
      </c>
    </row>
    <row r="323" spans="1:47" x14ac:dyDescent="0.25">
      <c r="A323" s="56">
        <v>2023</v>
      </c>
      <c r="B323" s="57" t="s">
        <v>571</v>
      </c>
      <c r="C323" s="58" t="s">
        <v>572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189"/>
        <v>0</v>
      </c>
      <c r="AF323" s="14" t="s">
        <v>571</v>
      </c>
      <c r="AG323" s="9" t="s">
        <v>572</v>
      </c>
      <c r="AH323" s="10">
        <f t="shared" ref="AH323" si="194">+AH324</f>
        <v>0</v>
      </c>
      <c r="AI323" s="55" t="e">
        <f t="shared" si="159"/>
        <v>#DIV/0!</v>
      </c>
      <c r="AJ323" s="55">
        <f t="shared" si="163"/>
        <v>-1</v>
      </c>
      <c r="AK323" s="55" t="e">
        <f t="shared" si="164"/>
        <v>#DIV/0!</v>
      </c>
      <c r="AL323" s="55" t="e">
        <f t="shared" si="165"/>
        <v>#DIV/0!</v>
      </c>
      <c r="AM323" s="55" t="e">
        <f t="shared" si="166"/>
        <v>#DIV/0!</v>
      </c>
      <c r="AN323" s="55" t="e">
        <f t="shared" si="167"/>
        <v>#DIV/0!</v>
      </c>
      <c r="AO323" s="55" t="e">
        <f t="shared" si="168"/>
        <v>#DIV/0!</v>
      </c>
      <c r="AP323" s="55" t="e">
        <f t="shared" si="169"/>
        <v>#DIV/0!</v>
      </c>
      <c r="AQ323" s="55" t="e">
        <f t="shared" si="170"/>
        <v>#DIV/0!</v>
      </c>
      <c r="AR323" s="55" t="e">
        <f t="shared" si="171"/>
        <v>#DIV/0!</v>
      </c>
      <c r="AS323" s="55" t="e">
        <f t="shared" si="172"/>
        <v>#DIV/0!</v>
      </c>
      <c r="AT323" s="55" t="e">
        <f t="shared" si="173"/>
        <v>#DIV/0!</v>
      </c>
      <c r="AU323" s="55">
        <f t="shared" si="174"/>
        <v>-1</v>
      </c>
    </row>
    <row r="324" spans="1:47" x14ac:dyDescent="0.25">
      <c r="A324" s="59">
        <v>2023</v>
      </c>
      <c r="B324" s="60" t="s">
        <v>573</v>
      </c>
      <c r="C324" s="61" t="s">
        <v>572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189"/>
        <v>0</v>
      </c>
      <c r="AF324" s="13" t="s">
        <v>573</v>
      </c>
      <c r="AG324" s="25" t="s">
        <v>572</v>
      </c>
      <c r="AH324" s="26">
        <v>0</v>
      </c>
      <c r="AI324" s="62" t="e">
        <f t="shared" si="159"/>
        <v>#DIV/0!</v>
      </c>
      <c r="AJ324" s="62">
        <f t="shared" si="163"/>
        <v>-1</v>
      </c>
      <c r="AK324" s="62" t="e">
        <f t="shared" si="164"/>
        <v>#DIV/0!</v>
      </c>
      <c r="AL324" s="62" t="e">
        <f t="shared" si="165"/>
        <v>#DIV/0!</v>
      </c>
      <c r="AM324" s="62" t="e">
        <f t="shared" si="166"/>
        <v>#DIV/0!</v>
      </c>
      <c r="AN324" s="62" t="e">
        <f t="shared" si="167"/>
        <v>#DIV/0!</v>
      </c>
      <c r="AO324" s="62" t="e">
        <f t="shared" si="168"/>
        <v>#DIV/0!</v>
      </c>
      <c r="AP324" s="62" t="e">
        <f t="shared" si="169"/>
        <v>#DIV/0!</v>
      </c>
      <c r="AQ324" s="62" t="e">
        <f t="shared" si="170"/>
        <v>#DIV/0!</v>
      </c>
      <c r="AR324" s="62" t="e">
        <f t="shared" si="171"/>
        <v>#DIV/0!</v>
      </c>
      <c r="AS324" s="62" t="e">
        <f t="shared" si="172"/>
        <v>#DIV/0!</v>
      </c>
      <c r="AT324" s="62" t="e">
        <f t="shared" si="173"/>
        <v>#DIV/0!</v>
      </c>
      <c r="AU324" s="62">
        <f t="shared" si="174"/>
        <v>-1</v>
      </c>
    </row>
    <row r="325" spans="1:47" x14ac:dyDescent="0.25">
      <c r="A325" s="56">
        <v>2023</v>
      </c>
      <c r="B325" s="57" t="s">
        <v>574</v>
      </c>
      <c r="C325" s="58" t="s">
        <v>575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189"/>
        <v>0</v>
      </c>
      <c r="AF325" s="14" t="s">
        <v>574</v>
      </c>
      <c r="AG325" s="9" t="s">
        <v>575</v>
      </c>
      <c r="AH325" s="10">
        <f t="shared" ref="AH325" si="195">+AH326</f>
        <v>0</v>
      </c>
      <c r="AI325" s="55" t="e">
        <f t="shared" si="159"/>
        <v>#DIV/0!</v>
      </c>
      <c r="AJ325" s="55">
        <f t="shared" si="163"/>
        <v>-1</v>
      </c>
      <c r="AK325" s="55" t="e">
        <f t="shared" si="164"/>
        <v>#DIV/0!</v>
      </c>
      <c r="AL325" s="55" t="e">
        <f t="shared" si="165"/>
        <v>#DIV/0!</v>
      </c>
      <c r="AM325" s="55" t="e">
        <f t="shared" si="166"/>
        <v>#DIV/0!</v>
      </c>
      <c r="AN325" s="55" t="e">
        <f t="shared" si="167"/>
        <v>#DIV/0!</v>
      </c>
      <c r="AO325" s="55" t="e">
        <f t="shared" si="168"/>
        <v>#DIV/0!</v>
      </c>
      <c r="AP325" s="55" t="e">
        <f t="shared" si="169"/>
        <v>#DIV/0!</v>
      </c>
      <c r="AQ325" s="55" t="e">
        <f t="shared" si="170"/>
        <v>#DIV/0!</v>
      </c>
      <c r="AR325" s="55" t="e">
        <f t="shared" si="171"/>
        <v>#DIV/0!</v>
      </c>
      <c r="AS325" s="55" t="e">
        <f t="shared" si="172"/>
        <v>#DIV/0!</v>
      </c>
      <c r="AT325" s="55" t="e">
        <f t="shared" si="173"/>
        <v>#DIV/0!</v>
      </c>
      <c r="AU325" s="55">
        <f t="shared" si="174"/>
        <v>-1</v>
      </c>
    </row>
    <row r="326" spans="1:47" x14ac:dyDescent="0.25">
      <c r="A326" s="59">
        <v>2023</v>
      </c>
      <c r="B326" s="60" t="s">
        <v>576</v>
      </c>
      <c r="C326" s="61" t="s">
        <v>575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189"/>
        <v>0</v>
      </c>
      <c r="AF326" s="13" t="s">
        <v>576</v>
      </c>
      <c r="AG326" s="25" t="s">
        <v>575</v>
      </c>
      <c r="AH326" s="26">
        <v>0</v>
      </c>
      <c r="AI326" s="62" t="e">
        <f t="shared" si="159"/>
        <v>#DIV/0!</v>
      </c>
      <c r="AJ326" s="62">
        <f t="shared" si="163"/>
        <v>-1</v>
      </c>
      <c r="AK326" s="62" t="e">
        <f t="shared" si="164"/>
        <v>#DIV/0!</v>
      </c>
      <c r="AL326" s="62" t="e">
        <f t="shared" si="165"/>
        <v>#DIV/0!</v>
      </c>
      <c r="AM326" s="62" t="e">
        <f t="shared" si="166"/>
        <v>#DIV/0!</v>
      </c>
      <c r="AN326" s="62" t="e">
        <f t="shared" si="167"/>
        <v>#DIV/0!</v>
      </c>
      <c r="AO326" s="62" t="e">
        <f t="shared" si="168"/>
        <v>#DIV/0!</v>
      </c>
      <c r="AP326" s="62" t="e">
        <f t="shared" si="169"/>
        <v>#DIV/0!</v>
      </c>
      <c r="AQ326" s="62" t="e">
        <f t="shared" si="170"/>
        <v>#DIV/0!</v>
      </c>
      <c r="AR326" s="62" t="e">
        <f t="shared" si="171"/>
        <v>#DIV/0!</v>
      </c>
      <c r="AS326" s="62" t="e">
        <f t="shared" si="172"/>
        <v>#DIV/0!</v>
      </c>
      <c r="AT326" s="62" t="e">
        <f t="shared" si="173"/>
        <v>#DIV/0!</v>
      </c>
      <c r="AU326" s="62">
        <f t="shared" si="174"/>
        <v>-1</v>
      </c>
    </row>
    <row r="327" spans="1:47" x14ac:dyDescent="0.25">
      <c r="A327" s="56">
        <v>2023</v>
      </c>
      <c r="B327" s="57">
        <v>3</v>
      </c>
      <c r="C327" s="58" t="s">
        <v>577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196">SUM(R327:AC327)</f>
        <v>607642564</v>
      </c>
      <c r="AF327" s="11">
        <v>3</v>
      </c>
      <c r="AG327" s="5" t="s">
        <v>577</v>
      </c>
      <c r="AH327" s="6">
        <f t="shared" ref="AH327" si="197">+AH328+AH373+AH479+AH489</f>
        <v>607642564</v>
      </c>
      <c r="AI327" s="55">
        <f t="shared" si="159"/>
        <v>-0.88659858836702954</v>
      </c>
      <c r="AJ327" s="55">
        <f t="shared" si="163"/>
        <v>-1</v>
      </c>
      <c r="AK327" s="55">
        <f t="shared" si="164"/>
        <v>-1</v>
      </c>
      <c r="AL327" s="55">
        <f t="shared" si="165"/>
        <v>-1</v>
      </c>
      <c r="AM327" s="55">
        <f t="shared" si="166"/>
        <v>-1</v>
      </c>
      <c r="AN327" s="55">
        <f t="shared" si="167"/>
        <v>-1</v>
      </c>
      <c r="AO327" s="55" t="e">
        <f t="shared" si="168"/>
        <v>#DIV/0!</v>
      </c>
      <c r="AP327" s="55">
        <f t="shared" si="169"/>
        <v>-1</v>
      </c>
      <c r="AQ327" s="55">
        <f t="shared" si="170"/>
        <v>-1</v>
      </c>
      <c r="AR327" s="55" t="e">
        <f t="shared" si="171"/>
        <v>#DIV/0!</v>
      </c>
      <c r="AS327" s="55">
        <f t="shared" si="172"/>
        <v>-1</v>
      </c>
      <c r="AT327" s="55" t="e">
        <f t="shared" si="173"/>
        <v>#DIV/0!</v>
      </c>
      <c r="AU327" s="55">
        <f t="shared" si="174"/>
        <v>-0.97062806807825397</v>
      </c>
    </row>
    <row r="328" spans="1:47" x14ac:dyDescent="0.25">
      <c r="A328" s="56">
        <v>2023</v>
      </c>
      <c r="B328" s="57">
        <v>301</v>
      </c>
      <c r="C328" s="58" t="s">
        <v>578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196"/>
        <v>556677664</v>
      </c>
      <c r="AF328" s="11">
        <v>301</v>
      </c>
      <c r="AG328" s="5" t="s">
        <v>578</v>
      </c>
      <c r="AH328" s="6">
        <f t="shared" ref="AH328" si="198">+AH329+AH342+AH354+AH365+AH370</f>
        <v>556677664</v>
      </c>
      <c r="AI328" s="55">
        <f t="shared" si="159"/>
        <v>-0.58435110961542525</v>
      </c>
      <c r="AJ328" s="55">
        <f t="shared" si="163"/>
        <v>-1</v>
      </c>
      <c r="AK328" s="55">
        <f t="shared" si="164"/>
        <v>-1</v>
      </c>
      <c r="AL328" s="55">
        <f t="shared" si="165"/>
        <v>-1</v>
      </c>
      <c r="AM328" s="55" t="e">
        <f t="shared" si="166"/>
        <v>#DIV/0!</v>
      </c>
      <c r="AN328" s="55" t="e">
        <f t="shared" si="167"/>
        <v>#DIV/0!</v>
      </c>
      <c r="AO328" s="55" t="e">
        <f t="shared" si="168"/>
        <v>#DIV/0!</v>
      </c>
      <c r="AP328" s="55" t="e">
        <f t="shared" si="169"/>
        <v>#DIV/0!</v>
      </c>
      <c r="AQ328" s="55">
        <f t="shared" si="170"/>
        <v>-1</v>
      </c>
      <c r="AR328" s="55" t="e">
        <f t="shared" si="171"/>
        <v>#DIV/0!</v>
      </c>
      <c r="AS328" s="55" t="e">
        <f t="shared" si="172"/>
        <v>#DIV/0!</v>
      </c>
      <c r="AT328" s="55" t="e">
        <f t="shared" si="173"/>
        <v>#DIV/0!</v>
      </c>
      <c r="AU328" s="55">
        <f t="shared" si="174"/>
        <v>-0.91910280932793931</v>
      </c>
    </row>
    <row r="329" spans="1:47" x14ac:dyDescent="0.25">
      <c r="A329" s="56">
        <v>2023</v>
      </c>
      <c r="B329" s="57">
        <v>30101</v>
      </c>
      <c r="C329" s="58" t="s">
        <v>579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196"/>
        <v>10000000</v>
      </c>
      <c r="AF329" s="11">
        <v>30101</v>
      </c>
      <c r="AG329" s="5" t="s">
        <v>579</v>
      </c>
      <c r="AH329" s="6">
        <f t="shared" ref="AH329" si="199">+AH330+AH334</f>
        <v>10000000</v>
      </c>
      <c r="AI329" s="55" t="e">
        <f t="shared" ref="AI329:AI392" si="200">+(R329-D329)/D329</f>
        <v>#DIV/0!</v>
      </c>
      <c r="AJ329" s="55">
        <f t="shared" si="163"/>
        <v>-1</v>
      </c>
      <c r="AK329" s="55" t="e">
        <f t="shared" si="164"/>
        <v>#DIV/0!</v>
      </c>
      <c r="AL329" s="55">
        <f t="shared" si="165"/>
        <v>-1</v>
      </c>
      <c r="AM329" s="55" t="e">
        <f t="shared" si="166"/>
        <v>#DIV/0!</v>
      </c>
      <c r="AN329" s="55" t="e">
        <f t="shared" si="167"/>
        <v>#DIV/0!</v>
      </c>
      <c r="AO329" s="55" t="e">
        <f t="shared" si="168"/>
        <v>#DIV/0!</v>
      </c>
      <c r="AP329" s="55" t="e">
        <f t="shared" si="169"/>
        <v>#DIV/0!</v>
      </c>
      <c r="AQ329" s="55">
        <f t="shared" si="170"/>
        <v>-1</v>
      </c>
      <c r="AR329" s="55" t="e">
        <f t="shared" si="171"/>
        <v>#DIV/0!</v>
      </c>
      <c r="AS329" s="55" t="e">
        <f t="shared" si="172"/>
        <v>#DIV/0!</v>
      </c>
      <c r="AT329" s="55" t="e">
        <f t="shared" si="173"/>
        <v>#DIV/0!</v>
      </c>
      <c r="AU329" s="55">
        <f t="shared" si="174"/>
        <v>-0.99199999999999999</v>
      </c>
    </row>
    <row r="330" spans="1:47" x14ac:dyDescent="0.25">
      <c r="A330" s="56">
        <v>2023</v>
      </c>
      <c r="B330" s="57">
        <v>3010101</v>
      </c>
      <c r="C330" s="58" t="s">
        <v>580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196"/>
        <v>0</v>
      </c>
      <c r="AF330" s="14">
        <v>3010101</v>
      </c>
      <c r="AG330" s="9" t="s">
        <v>580</v>
      </c>
      <c r="AH330" s="10">
        <f t="shared" ref="AH330" si="201">+AH331+AH332+AH333</f>
        <v>0</v>
      </c>
      <c r="AI330" s="55" t="e">
        <f t="shared" si="200"/>
        <v>#DIV/0!</v>
      </c>
      <c r="AJ330" s="55" t="e">
        <f t="shared" si="163"/>
        <v>#DIV/0!</v>
      </c>
      <c r="AK330" s="55" t="e">
        <f t="shared" si="164"/>
        <v>#DIV/0!</v>
      </c>
      <c r="AL330" s="55">
        <f t="shared" si="165"/>
        <v>-1</v>
      </c>
      <c r="AM330" s="55" t="e">
        <f t="shared" si="166"/>
        <v>#DIV/0!</v>
      </c>
      <c r="AN330" s="55" t="e">
        <f t="shared" si="167"/>
        <v>#DIV/0!</v>
      </c>
      <c r="AO330" s="55" t="e">
        <f t="shared" si="168"/>
        <v>#DIV/0!</v>
      </c>
      <c r="AP330" s="55" t="e">
        <f t="shared" si="169"/>
        <v>#DIV/0!</v>
      </c>
      <c r="AQ330" s="55">
        <f t="shared" si="170"/>
        <v>-1</v>
      </c>
      <c r="AR330" s="55" t="e">
        <f t="shared" si="171"/>
        <v>#DIV/0!</v>
      </c>
      <c r="AS330" s="55" t="e">
        <f t="shared" si="172"/>
        <v>#DIV/0!</v>
      </c>
      <c r="AT330" s="55" t="e">
        <f t="shared" si="173"/>
        <v>#DIV/0!</v>
      </c>
      <c r="AU330" s="55">
        <f t="shared" si="174"/>
        <v>-1</v>
      </c>
    </row>
    <row r="331" spans="1:47" x14ac:dyDescent="0.25">
      <c r="A331" s="59">
        <v>2023</v>
      </c>
      <c r="B331" s="67">
        <v>301010101</v>
      </c>
      <c r="C331" s="61" t="s">
        <v>581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196"/>
        <v>0</v>
      </c>
      <c r="AF331" s="43">
        <v>301010101</v>
      </c>
      <c r="AG331" s="25" t="s">
        <v>581</v>
      </c>
      <c r="AH331" s="26">
        <v>0</v>
      </c>
      <c r="AI331" s="62" t="e">
        <f t="shared" si="200"/>
        <v>#DIV/0!</v>
      </c>
      <c r="AJ331" s="62" t="e">
        <f t="shared" si="163"/>
        <v>#DIV/0!</v>
      </c>
      <c r="AK331" s="62" t="e">
        <f t="shared" si="164"/>
        <v>#DIV/0!</v>
      </c>
      <c r="AL331" s="62" t="e">
        <f t="shared" si="165"/>
        <v>#DIV/0!</v>
      </c>
      <c r="AM331" s="62" t="e">
        <f t="shared" si="166"/>
        <v>#DIV/0!</v>
      </c>
      <c r="AN331" s="62" t="e">
        <f t="shared" si="167"/>
        <v>#DIV/0!</v>
      </c>
      <c r="AO331" s="62" t="e">
        <f t="shared" si="168"/>
        <v>#DIV/0!</v>
      </c>
      <c r="AP331" s="62" t="e">
        <f t="shared" si="169"/>
        <v>#DIV/0!</v>
      </c>
      <c r="AQ331" s="62">
        <f t="shared" si="170"/>
        <v>-1</v>
      </c>
      <c r="AR331" s="62" t="e">
        <f t="shared" si="171"/>
        <v>#DIV/0!</v>
      </c>
      <c r="AS331" s="62" t="e">
        <f t="shared" si="172"/>
        <v>#DIV/0!</v>
      </c>
      <c r="AT331" s="62" t="e">
        <f t="shared" si="173"/>
        <v>#DIV/0!</v>
      </c>
      <c r="AU331" s="62">
        <f t="shared" si="174"/>
        <v>-1</v>
      </c>
    </row>
    <row r="332" spans="1:47" x14ac:dyDescent="0.25">
      <c r="A332" s="59">
        <v>2023</v>
      </c>
      <c r="B332" s="68">
        <v>301010102</v>
      </c>
      <c r="C332" s="61" t="s">
        <v>582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196"/>
        <v>0</v>
      </c>
      <c r="AF332" s="44">
        <v>301010102</v>
      </c>
      <c r="AG332" s="25" t="s">
        <v>582</v>
      </c>
      <c r="AH332" s="26">
        <v>0</v>
      </c>
      <c r="AI332" s="62" t="e">
        <f t="shared" si="200"/>
        <v>#DIV/0!</v>
      </c>
      <c r="AJ332" s="62" t="e">
        <f t="shared" si="163"/>
        <v>#DIV/0!</v>
      </c>
      <c r="AK332" s="62" t="e">
        <f t="shared" si="164"/>
        <v>#DIV/0!</v>
      </c>
      <c r="AL332" s="62">
        <f t="shared" si="165"/>
        <v>-1</v>
      </c>
      <c r="AM332" s="62" t="e">
        <f t="shared" si="166"/>
        <v>#DIV/0!</v>
      </c>
      <c r="AN332" s="62" t="e">
        <f t="shared" si="167"/>
        <v>#DIV/0!</v>
      </c>
      <c r="AO332" s="62" t="e">
        <f t="shared" si="168"/>
        <v>#DIV/0!</v>
      </c>
      <c r="AP332" s="62" t="e">
        <f t="shared" si="169"/>
        <v>#DIV/0!</v>
      </c>
      <c r="AQ332" s="62" t="e">
        <f t="shared" si="170"/>
        <v>#DIV/0!</v>
      </c>
      <c r="AR332" s="62" t="e">
        <f t="shared" si="171"/>
        <v>#DIV/0!</v>
      </c>
      <c r="AS332" s="62" t="e">
        <f t="shared" si="172"/>
        <v>#DIV/0!</v>
      </c>
      <c r="AT332" s="62" t="e">
        <f t="shared" si="173"/>
        <v>#DIV/0!</v>
      </c>
      <c r="AU332" s="62">
        <f t="shared" si="174"/>
        <v>-1</v>
      </c>
    </row>
    <row r="333" spans="1:47" x14ac:dyDescent="0.25">
      <c r="A333" s="59">
        <v>2023</v>
      </c>
      <c r="B333" s="69">
        <v>301010103</v>
      </c>
      <c r="C333" s="61" t="s">
        <v>583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196"/>
        <v>0</v>
      </c>
      <c r="AF333" s="45">
        <v>301010103</v>
      </c>
      <c r="AG333" s="25" t="s">
        <v>583</v>
      </c>
      <c r="AH333" s="26">
        <v>0</v>
      </c>
      <c r="AI333" s="62" t="e">
        <f t="shared" si="200"/>
        <v>#DIV/0!</v>
      </c>
      <c r="AJ333" s="62" t="e">
        <f t="shared" si="163"/>
        <v>#DIV/0!</v>
      </c>
      <c r="AK333" s="62" t="e">
        <f t="shared" si="164"/>
        <v>#DIV/0!</v>
      </c>
      <c r="AL333" s="62">
        <f t="shared" si="165"/>
        <v>-1</v>
      </c>
      <c r="AM333" s="62" t="e">
        <f t="shared" si="166"/>
        <v>#DIV/0!</v>
      </c>
      <c r="AN333" s="62" t="e">
        <f t="shared" si="167"/>
        <v>#DIV/0!</v>
      </c>
      <c r="AO333" s="62" t="e">
        <f t="shared" si="168"/>
        <v>#DIV/0!</v>
      </c>
      <c r="AP333" s="62" t="e">
        <f t="shared" si="169"/>
        <v>#DIV/0!</v>
      </c>
      <c r="AQ333" s="62" t="e">
        <f t="shared" si="170"/>
        <v>#DIV/0!</v>
      </c>
      <c r="AR333" s="62" t="e">
        <f t="shared" si="171"/>
        <v>#DIV/0!</v>
      </c>
      <c r="AS333" s="62" t="e">
        <f t="shared" si="172"/>
        <v>#DIV/0!</v>
      </c>
      <c r="AT333" s="62" t="e">
        <f t="shared" si="173"/>
        <v>#DIV/0!</v>
      </c>
      <c r="AU333" s="62">
        <f t="shared" si="174"/>
        <v>-1</v>
      </c>
    </row>
    <row r="334" spans="1:47" x14ac:dyDescent="0.25">
      <c r="A334" s="56">
        <v>2023</v>
      </c>
      <c r="B334" s="57">
        <v>3010102</v>
      </c>
      <c r="C334" s="58" t="s">
        <v>584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196"/>
        <v>10000000</v>
      </c>
      <c r="AF334" s="11">
        <v>3010102</v>
      </c>
      <c r="AG334" s="5" t="s">
        <v>584</v>
      </c>
      <c r="AH334" s="6">
        <f t="shared" ref="AH334" si="202">+AH335+AH339</f>
        <v>10000000</v>
      </c>
      <c r="AI334" s="55" t="e">
        <f t="shared" si="200"/>
        <v>#DIV/0!</v>
      </c>
      <c r="AJ334" s="55">
        <f t="shared" si="163"/>
        <v>-1</v>
      </c>
      <c r="AK334" s="55" t="e">
        <f t="shared" si="164"/>
        <v>#DIV/0!</v>
      </c>
      <c r="AL334" s="55">
        <f t="shared" si="165"/>
        <v>-1</v>
      </c>
      <c r="AM334" s="55" t="e">
        <f t="shared" si="166"/>
        <v>#DIV/0!</v>
      </c>
      <c r="AN334" s="55" t="e">
        <f t="shared" si="167"/>
        <v>#DIV/0!</v>
      </c>
      <c r="AO334" s="55" t="e">
        <f t="shared" si="168"/>
        <v>#DIV/0!</v>
      </c>
      <c r="AP334" s="55" t="e">
        <f t="shared" si="169"/>
        <v>#DIV/0!</v>
      </c>
      <c r="AQ334" s="55">
        <f t="shared" si="170"/>
        <v>-1</v>
      </c>
      <c r="AR334" s="55" t="e">
        <f t="shared" si="171"/>
        <v>#DIV/0!</v>
      </c>
      <c r="AS334" s="55" t="e">
        <f t="shared" si="172"/>
        <v>#DIV/0!</v>
      </c>
      <c r="AT334" s="55" t="e">
        <f t="shared" si="173"/>
        <v>#DIV/0!</v>
      </c>
      <c r="AU334" s="55">
        <f t="shared" si="174"/>
        <v>-0.98666666666666669</v>
      </c>
    </row>
    <row r="335" spans="1:47" x14ac:dyDescent="0.25">
      <c r="A335" s="56">
        <v>2023</v>
      </c>
      <c r="B335" s="57">
        <v>301010201</v>
      </c>
      <c r="C335" s="58" t="s">
        <v>585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196"/>
        <v>0</v>
      </c>
      <c r="AF335" s="14">
        <v>301010201</v>
      </c>
      <c r="AG335" s="9" t="s">
        <v>585</v>
      </c>
      <c r="AH335" s="10">
        <f t="shared" ref="AH335" si="203">+AH336+AH337+AH338</f>
        <v>0</v>
      </c>
      <c r="AI335" s="55" t="e">
        <f t="shared" si="200"/>
        <v>#DIV/0!</v>
      </c>
      <c r="AJ335" s="55">
        <f t="shared" si="163"/>
        <v>-1</v>
      </c>
      <c r="AK335" s="55" t="e">
        <f t="shared" si="164"/>
        <v>#DIV/0!</v>
      </c>
      <c r="AL335" s="55">
        <f t="shared" si="165"/>
        <v>-1</v>
      </c>
      <c r="AM335" s="55" t="e">
        <f t="shared" si="166"/>
        <v>#DIV/0!</v>
      </c>
      <c r="AN335" s="55" t="e">
        <f t="shared" si="167"/>
        <v>#DIV/0!</v>
      </c>
      <c r="AO335" s="55" t="e">
        <f t="shared" si="168"/>
        <v>#DIV/0!</v>
      </c>
      <c r="AP335" s="55" t="e">
        <f t="shared" si="169"/>
        <v>#DIV/0!</v>
      </c>
      <c r="AQ335" s="55">
        <f t="shared" si="170"/>
        <v>-1</v>
      </c>
      <c r="AR335" s="55" t="e">
        <f t="shared" si="171"/>
        <v>#DIV/0!</v>
      </c>
      <c r="AS335" s="55" t="e">
        <f t="shared" si="172"/>
        <v>#DIV/0!</v>
      </c>
      <c r="AT335" s="55" t="e">
        <f t="shared" si="173"/>
        <v>#DIV/0!</v>
      </c>
      <c r="AU335" s="55">
        <f t="shared" si="174"/>
        <v>-1</v>
      </c>
    </row>
    <row r="336" spans="1:47" x14ac:dyDescent="0.25">
      <c r="A336" s="59">
        <v>2023</v>
      </c>
      <c r="B336" s="67">
        <v>30101020101</v>
      </c>
      <c r="C336" s="61" t="s">
        <v>586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196"/>
        <v>0</v>
      </c>
      <c r="AF336" s="43">
        <v>30101020101</v>
      </c>
      <c r="AG336" s="25" t="s">
        <v>586</v>
      </c>
      <c r="AH336" s="26">
        <v>0</v>
      </c>
      <c r="AI336" s="62" t="e">
        <f t="shared" si="200"/>
        <v>#DIV/0!</v>
      </c>
      <c r="AJ336" s="62" t="e">
        <f t="shared" si="163"/>
        <v>#DIV/0!</v>
      </c>
      <c r="AK336" s="62" t="e">
        <f t="shared" si="164"/>
        <v>#DIV/0!</v>
      </c>
      <c r="AL336" s="62" t="e">
        <f t="shared" si="165"/>
        <v>#DIV/0!</v>
      </c>
      <c r="AM336" s="62" t="e">
        <f t="shared" si="166"/>
        <v>#DIV/0!</v>
      </c>
      <c r="AN336" s="62" t="e">
        <f t="shared" si="167"/>
        <v>#DIV/0!</v>
      </c>
      <c r="AO336" s="62" t="e">
        <f t="shared" si="168"/>
        <v>#DIV/0!</v>
      </c>
      <c r="AP336" s="62" t="e">
        <f t="shared" si="169"/>
        <v>#DIV/0!</v>
      </c>
      <c r="AQ336" s="62">
        <f t="shared" si="170"/>
        <v>-1</v>
      </c>
      <c r="AR336" s="62" t="e">
        <f t="shared" si="171"/>
        <v>#DIV/0!</v>
      </c>
      <c r="AS336" s="62" t="e">
        <f t="shared" si="172"/>
        <v>#DIV/0!</v>
      </c>
      <c r="AT336" s="62" t="e">
        <f t="shared" si="173"/>
        <v>#DIV/0!</v>
      </c>
      <c r="AU336" s="62">
        <f t="shared" si="174"/>
        <v>-1</v>
      </c>
    </row>
    <row r="337" spans="1:47" x14ac:dyDescent="0.25">
      <c r="A337" s="59">
        <v>2023</v>
      </c>
      <c r="B337" s="68">
        <v>30101020102</v>
      </c>
      <c r="C337" s="61" t="s">
        <v>587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196"/>
        <v>0</v>
      </c>
      <c r="AF337" s="44">
        <v>30101020102</v>
      </c>
      <c r="AG337" s="25" t="s">
        <v>587</v>
      </c>
      <c r="AH337" s="26">
        <v>0</v>
      </c>
      <c r="AI337" s="62" t="e">
        <f t="shared" si="200"/>
        <v>#DIV/0!</v>
      </c>
      <c r="AJ337" s="62" t="e">
        <f t="shared" si="163"/>
        <v>#DIV/0!</v>
      </c>
      <c r="AK337" s="62" t="e">
        <f t="shared" si="164"/>
        <v>#DIV/0!</v>
      </c>
      <c r="AL337" s="62">
        <f t="shared" si="165"/>
        <v>-1</v>
      </c>
      <c r="AM337" s="62" t="e">
        <f t="shared" si="166"/>
        <v>#DIV/0!</v>
      </c>
      <c r="AN337" s="62" t="e">
        <f t="shared" si="167"/>
        <v>#DIV/0!</v>
      </c>
      <c r="AO337" s="62" t="e">
        <f t="shared" si="168"/>
        <v>#DIV/0!</v>
      </c>
      <c r="AP337" s="62" t="e">
        <f t="shared" si="169"/>
        <v>#DIV/0!</v>
      </c>
      <c r="AQ337" s="62" t="e">
        <f t="shared" si="170"/>
        <v>#DIV/0!</v>
      </c>
      <c r="AR337" s="62" t="e">
        <f t="shared" si="171"/>
        <v>#DIV/0!</v>
      </c>
      <c r="AS337" s="62" t="e">
        <f t="shared" si="172"/>
        <v>#DIV/0!</v>
      </c>
      <c r="AT337" s="62" t="e">
        <f t="shared" si="173"/>
        <v>#DIV/0!</v>
      </c>
      <c r="AU337" s="62">
        <f t="shared" si="174"/>
        <v>-1</v>
      </c>
    </row>
    <row r="338" spans="1:47" x14ac:dyDescent="0.25">
      <c r="A338" s="59">
        <v>2023</v>
      </c>
      <c r="B338" s="69">
        <v>30101020103</v>
      </c>
      <c r="C338" s="61" t="s">
        <v>588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196"/>
        <v>0</v>
      </c>
      <c r="AF338" s="45">
        <v>30101020103</v>
      </c>
      <c r="AG338" s="25" t="s">
        <v>588</v>
      </c>
      <c r="AH338" s="26">
        <v>0</v>
      </c>
      <c r="AI338" s="62" t="e">
        <f t="shared" si="200"/>
        <v>#DIV/0!</v>
      </c>
      <c r="AJ338" s="62">
        <f t="shared" si="163"/>
        <v>-1</v>
      </c>
      <c r="AK338" s="62" t="e">
        <f t="shared" si="164"/>
        <v>#DIV/0!</v>
      </c>
      <c r="AL338" s="62" t="e">
        <f t="shared" si="165"/>
        <v>#DIV/0!</v>
      </c>
      <c r="AM338" s="62" t="e">
        <f t="shared" si="166"/>
        <v>#DIV/0!</v>
      </c>
      <c r="AN338" s="62" t="e">
        <f t="shared" si="167"/>
        <v>#DIV/0!</v>
      </c>
      <c r="AO338" s="62" t="e">
        <f t="shared" si="168"/>
        <v>#DIV/0!</v>
      </c>
      <c r="AP338" s="62" t="e">
        <f t="shared" si="169"/>
        <v>#DIV/0!</v>
      </c>
      <c r="AQ338" s="62" t="e">
        <f t="shared" si="170"/>
        <v>#DIV/0!</v>
      </c>
      <c r="AR338" s="62" t="e">
        <f t="shared" si="171"/>
        <v>#DIV/0!</v>
      </c>
      <c r="AS338" s="62" t="e">
        <f t="shared" si="172"/>
        <v>#DIV/0!</v>
      </c>
      <c r="AT338" s="62" t="e">
        <f t="shared" si="173"/>
        <v>#DIV/0!</v>
      </c>
      <c r="AU338" s="62">
        <f t="shared" si="174"/>
        <v>-1</v>
      </c>
    </row>
    <row r="339" spans="1:47" x14ac:dyDescent="0.25">
      <c r="A339" s="56">
        <v>2023</v>
      </c>
      <c r="B339" s="57">
        <v>301010202</v>
      </c>
      <c r="C339" s="58" t="s">
        <v>589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196"/>
        <v>10000000</v>
      </c>
      <c r="AF339" s="14">
        <v>301010202</v>
      </c>
      <c r="AG339" s="9" t="s">
        <v>589</v>
      </c>
      <c r="AH339" s="10">
        <f t="shared" ref="AH339" si="204">+AH340+AH341</f>
        <v>10000000</v>
      </c>
      <c r="AI339" s="55" t="e">
        <f t="shared" si="200"/>
        <v>#DIV/0!</v>
      </c>
      <c r="AJ339" s="55">
        <f t="shared" si="163"/>
        <v>-1</v>
      </c>
      <c r="AK339" s="55" t="e">
        <f t="shared" si="164"/>
        <v>#DIV/0!</v>
      </c>
      <c r="AL339" s="55" t="e">
        <f t="shared" si="165"/>
        <v>#DIV/0!</v>
      </c>
      <c r="AM339" s="55" t="e">
        <f t="shared" si="166"/>
        <v>#DIV/0!</v>
      </c>
      <c r="AN339" s="55" t="e">
        <f t="shared" si="167"/>
        <v>#DIV/0!</v>
      </c>
      <c r="AO339" s="55" t="e">
        <f t="shared" si="168"/>
        <v>#DIV/0!</v>
      </c>
      <c r="AP339" s="55" t="e">
        <f t="shared" si="169"/>
        <v>#DIV/0!</v>
      </c>
      <c r="AQ339" s="55">
        <f t="shared" si="170"/>
        <v>-1</v>
      </c>
      <c r="AR339" s="55" t="e">
        <f t="shared" si="171"/>
        <v>#DIV/0!</v>
      </c>
      <c r="AS339" s="55" t="e">
        <f t="shared" si="172"/>
        <v>#DIV/0!</v>
      </c>
      <c r="AT339" s="55" t="e">
        <f t="shared" si="173"/>
        <v>#DIV/0!</v>
      </c>
      <c r="AU339" s="55">
        <f t="shared" si="174"/>
        <v>-0.96</v>
      </c>
    </row>
    <row r="340" spans="1:47" x14ac:dyDescent="0.25">
      <c r="A340" s="59">
        <v>2023</v>
      </c>
      <c r="B340" s="67">
        <v>30101020201</v>
      </c>
      <c r="C340" s="61" t="s">
        <v>590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196"/>
        <v>0</v>
      </c>
      <c r="AF340" s="43">
        <v>30101020201</v>
      </c>
      <c r="AG340" s="25" t="s">
        <v>590</v>
      </c>
      <c r="AH340" s="26">
        <v>0</v>
      </c>
      <c r="AI340" s="62" t="e">
        <f t="shared" si="200"/>
        <v>#DIV/0!</v>
      </c>
      <c r="AJ340" s="62" t="e">
        <f t="shared" si="163"/>
        <v>#DIV/0!</v>
      </c>
      <c r="AK340" s="62" t="e">
        <f t="shared" si="164"/>
        <v>#DIV/0!</v>
      </c>
      <c r="AL340" s="62" t="e">
        <f t="shared" si="165"/>
        <v>#DIV/0!</v>
      </c>
      <c r="AM340" s="62" t="e">
        <f t="shared" si="166"/>
        <v>#DIV/0!</v>
      </c>
      <c r="AN340" s="62" t="e">
        <f t="shared" si="167"/>
        <v>#DIV/0!</v>
      </c>
      <c r="AO340" s="62" t="e">
        <f t="shared" si="168"/>
        <v>#DIV/0!</v>
      </c>
      <c r="AP340" s="62" t="e">
        <f t="shared" si="169"/>
        <v>#DIV/0!</v>
      </c>
      <c r="AQ340" s="62">
        <f t="shared" si="170"/>
        <v>-1</v>
      </c>
      <c r="AR340" s="62" t="e">
        <f t="shared" si="171"/>
        <v>#DIV/0!</v>
      </c>
      <c r="AS340" s="62" t="e">
        <f t="shared" si="172"/>
        <v>#DIV/0!</v>
      </c>
      <c r="AT340" s="62" t="e">
        <f t="shared" si="173"/>
        <v>#DIV/0!</v>
      </c>
      <c r="AU340" s="62">
        <f t="shared" si="174"/>
        <v>-1</v>
      </c>
    </row>
    <row r="341" spans="1:47" x14ac:dyDescent="0.25">
      <c r="A341" s="59">
        <v>2023</v>
      </c>
      <c r="B341" s="69">
        <v>30101020203</v>
      </c>
      <c r="C341" s="61" t="s">
        <v>591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196"/>
        <v>10000000</v>
      </c>
      <c r="AF341" s="45">
        <v>30101020203</v>
      </c>
      <c r="AG341" s="25" t="s">
        <v>591</v>
      </c>
      <c r="AH341" s="26">
        <v>10000000</v>
      </c>
      <c r="AI341" s="62" t="e">
        <f t="shared" si="200"/>
        <v>#DIV/0!</v>
      </c>
      <c r="AJ341" s="62">
        <f t="shared" si="163"/>
        <v>-1</v>
      </c>
      <c r="AK341" s="62" t="e">
        <f t="shared" si="164"/>
        <v>#DIV/0!</v>
      </c>
      <c r="AL341" s="62" t="e">
        <f t="shared" si="165"/>
        <v>#DIV/0!</v>
      </c>
      <c r="AM341" s="62" t="e">
        <f t="shared" si="166"/>
        <v>#DIV/0!</v>
      </c>
      <c r="AN341" s="62" t="e">
        <f t="shared" si="167"/>
        <v>#DIV/0!</v>
      </c>
      <c r="AO341" s="62" t="e">
        <f t="shared" si="168"/>
        <v>#DIV/0!</v>
      </c>
      <c r="AP341" s="62" t="e">
        <f t="shared" si="169"/>
        <v>#DIV/0!</v>
      </c>
      <c r="AQ341" s="62" t="e">
        <f t="shared" si="170"/>
        <v>#DIV/0!</v>
      </c>
      <c r="AR341" s="62" t="e">
        <f t="shared" si="171"/>
        <v>#DIV/0!</v>
      </c>
      <c r="AS341" s="62" t="e">
        <f t="shared" si="172"/>
        <v>#DIV/0!</v>
      </c>
      <c r="AT341" s="62" t="e">
        <f t="shared" si="173"/>
        <v>#DIV/0!</v>
      </c>
      <c r="AU341" s="62">
        <f t="shared" si="174"/>
        <v>-0.94444444444444442</v>
      </c>
    </row>
    <row r="342" spans="1:47" x14ac:dyDescent="0.25">
      <c r="A342" s="56">
        <v>2023</v>
      </c>
      <c r="B342" s="57">
        <v>30102</v>
      </c>
      <c r="C342" s="58" t="s">
        <v>592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196"/>
        <v>546677664</v>
      </c>
      <c r="AF342" s="11">
        <v>30102</v>
      </c>
      <c r="AG342" s="5" t="s">
        <v>592</v>
      </c>
      <c r="AH342" s="6">
        <f t="shared" ref="AH342" si="205">+AH343</f>
        <v>546677664</v>
      </c>
      <c r="AI342" s="55">
        <f t="shared" si="200"/>
        <v>-0.59181770864147443</v>
      </c>
      <c r="AJ342" s="55">
        <f t="shared" si="163"/>
        <v>-1</v>
      </c>
      <c r="AK342" s="55" t="e">
        <f t="shared" si="164"/>
        <v>#DIV/0!</v>
      </c>
      <c r="AL342" s="55">
        <f t="shared" si="165"/>
        <v>-1</v>
      </c>
      <c r="AM342" s="55" t="e">
        <f t="shared" si="166"/>
        <v>#DIV/0!</v>
      </c>
      <c r="AN342" s="55" t="e">
        <f t="shared" si="167"/>
        <v>#DIV/0!</v>
      </c>
      <c r="AO342" s="55" t="e">
        <f t="shared" si="168"/>
        <v>#DIV/0!</v>
      </c>
      <c r="AP342" s="55" t="e">
        <f t="shared" si="169"/>
        <v>#DIV/0!</v>
      </c>
      <c r="AQ342" s="55">
        <f t="shared" si="170"/>
        <v>-1</v>
      </c>
      <c r="AR342" s="55" t="e">
        <f t="shared" si="171"/>
        <v>#DIV/0!</v>
      </c>
      <c r="AS342" s="55" t="e">
        <f t="shared" si="172"/>
        <v>#DIV/0!</v>
      </c>
      <c r="AT342" s="55" t="e">
        <f t="shared" si="173"/>
        <v>#DIV/0!</v>
      </c>
      <c r="AU342" s="55">
        <f t="shared" si="174"/>
        <v>-0.79837048718019354</v>
      </c>
    </row>
    <row r="343" spans="1:47" x14ac:dyDescent="0.25">
      <c r="A343" s="56">
        <v>2023</v>
      </c>
      <c r="B343" s="57">
        <v>3010201</v>
      </c>
      <c r="C343" s="58" t="s">
        <v>593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196"/>
        <v>546677664</v>
      </c>
      <c r="AF343" s="11">
        <v>3010201</v>
      </c>
      <c r="AG343" s="5" t="s">
        <v>593</v>
      </c>
      <c r="AH343" s="6">
        <f t="shared" ref="AH343" si="206">+AH344+AH351</f>
        <v>546677664</v>
      </c>
      <c r="AI343" s="55">
        <f t="shared" si="200"/>
        <v>-0.59181770864147443</v>
      </c>
      <c r="AJ343" s="55">
        <f t="shared" si="163"/>
        <v>-1</v>
      </c>
      <c r="AK343" s="55" t="e">
        <f t="shared" si="164"/>
        <v>#DIV/0!</v>
      </c>
      <c r="AL343" s="55">
        <f t="shared" si="165"/>
        <v>-1</v>
      </c>
      <c r="AM343" s="55" t="e">
        <f t="shared" si="166"/>
        <v>#DIV/0!</v>
      </c>
      <c r="AN343" s="55" t="e">
        <f t="shared" si="167"/>
        <v>#DIV/0!</v>
      </c>
      <c r="AO343" s="55" t="e">
        <f t="shared" si="168"/>
        <v>#DIV/0!</v>
      </c>
      <c r="AP343" s="55" t="e">
        <f t="shared" si="169"/>
        <v>#DIV/0!</v>
      </c>
      <c r="AQ343" s="55">
        <f t="shared" si="170"/>
        <v>-1</v>
      </c>
      <c r="AR343" s="55" t="e">
        <f t="shared" si="171"/>
        <v>#DIV/0!</v>
      </c>
      <c r="AS343" s="55" t="e">
        <f t="shared" si="172"/>
        <v>#DIV/0!</v>
      </c>
      <c r="AT343" s="55" t="e">
        <f t="shared" si="173"/>
        <v>#DIV/0!</v>
      </c>
      <c r="AU343" s="55">
        <f t="shared" si="174"/>
        <v>-0.79837048718019354</v>
      </c>
    </row>
    <row r="344" spans="1:47" x14ac:dyDescent="0.25">
      <c r="A344" s="56">
        <v>2023</v>
      </c>
      <c r="B344" s="57">
        <v>301020101</v>
      </c>
      <c r="C344" s="58" t="s">
        <v>594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196"/>
        <v>546677664</v>
      </c>
      <c r="AF344" s="14">
        <v>301020101</v>
      </c>
      <c r="AG344" s="9" t="s">
        <v>594</v>
      </c>
      <c r="AH344" s="10">
        <f t="shared" ref="AH344" si="207">+AH345+AH349</f>
        <v>546677664</v>
      </c>
      <c r="AI344" s="55">
        <f t="shared" si="200"/>
        <v>-0.59181770864147443</v>
      </c>
      <c r="AJ344" s="55" t="e">
        <f t="shared" ref="AJ344:AJ407" si="208">+(S344-E344)/E344</f>
        <v>#DIV/0!</v>
      </c>
      <c r="AK344" s="55" t="e">
        <f t="shared" ref="AK344:AK407" si="209">+(T344-F344)/F344</f>
        <v>#DIV/0!</v>
      </c>
      <c r="AL344" s="55">
        <f t="shared" ref="AL344:AL407" si="210">+(U344-G344)/G344</f>
        <v>-1</v>
      </c>
      <c r="AM344" s="55" t="e">
        <f t="shared" ref="AM344:AM407" si="211">+(V344-H344)/H344</f>
        <v>#DIV/0!</v>
      </c>
      <c r="AN344" s="55" t="e">
        <f t="shared" ref="AN344:AN407" si="212">+(W344-I344)/I344</f>
        <v>#DIV/0!</v>
      </c>
      <c r="AO344" s="55" t="e">
        <f t="shared" ref="AO344:AO407" si="213">+(X344-J344)/J344</f>
        <v>#DIV/0!</v>
      </c>
      <c r="AP344" s="55" t="e">
        <f t="shared" ref="AP344:AP407" si="214">+(Y344-K344)/K344</f>
        <v>#DIV/0!</v>
      </c>
      <c r="AQ344" s="55">
        <f t="shared" ref="AQ344:AQ407" si="215">+(Z344-L344)/L344</f>
        <v>-1</v>
      </c>
      <c r="AR344" s="55" t="e">
        <f t="shared" ref="AR344:AR407" si="216">+(AA344-M344)/M344</f>
        <v>#DIV/0!</v>
      </c>
      <c r="AS344" s="55" t="e">
        <f t="shared" ref="AS344:AS407" si="217">+(AB344-N344)/N344</f>
        <v>#DIV/0!</v>
      </c>
      <c r="AT344" s="55" t="e">
        <f t="shared" ref="AT344:AT407" si="218">+(AC344-O344)/O344</f>
        <v>#DIV/0!</v>
      </c>
      <c r="AU344" s="55">
        <f t="shared" ref="AU344:AU407" si="219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595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196"/>
        <v>546677664</v>
      </c>
      <c r="AF345" s="14">
        <v>30102010101</v>
      </c>
      <c r="AG345" s="9" t="s">
        <v>595</v>
      </c>
      <c r="AH345" s="10">
        <f t="shared" ref="AH345" si="220">+AH346+AH347+AH348</f>
        <v>546677664</v>
      </c>
      <c r="AI345" s="55">
        <f t="shared" si="200"/>
        <v>-0.59181770864147443</v>
      </c>
      <c r="AJ345" s="55" t="e">
        <f t="shared" si="208"/>
        <v>#DIV/0!</v>
      </c>
      <c r="AK345" s="55" t="e">
        <f t="shared" si="209"/>
        <v>#DIV/0!</v>
      </c>
      <c r="AL345" s="55">
        <f t="shared" si="210"/>
        <v>-1</v>
      </c>
      <c r="AM345" s="55" t="e">
        <f t="shared" si="211"/>
        <v>#DIV/0!</v>
      </c>
      <c r="AN345" s="55" t="e">
        <f t="shared" si="212"/>
        <v>#DIV/0!</v>
      </c>
      <c r="AO345" s="55" t="e">
        <f t="shared" si="213"/>
        <v>#DIV/0!</v>
      </c>
      <c r="AP345" s="55" t="e">
        <f t="shared" si="214"/>
        <v>#DIV/0!</v>
      </c>
      <c r="AQ345" s="55">
        <f t="shared" si="215"/>
        <v>-1</v>
      </c>
      <c r="AR345" s="55" t="e">
        <f t="shared" si="216"/>
        <v>#DIV/0!</v>
      </c>
      <c r="AS345" s="55" t="e">
        <f t="shared" si="217"/>
        <v>#DIV/0!</v>
      </c>
      <c r="AT345" s="55" t="e">
        <f t="shared" si="218"/>
        <v>#DIV/0!</v>
      </c>
      <c r="AU345" s="55">
        <f t="shared" si="219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596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196"/>
        <v>-2481704</v>
      </c>
      <c r="AF346" s="43">
        <v>3010201010101</v>
      </c>
      <c r="AG346" s="25" t="s">
        <v>596</v>
      </c>
      <c r="AH346" s="26">
        <v>-2481704</v>
      </c>
      <c r="AI346" s="62" t="e">
        <f t="shared" si="200"/>
        <v>#DIV/0!</v>
      </c>
      <c r="AJ346" s="62" t="e">
        <f t="shared" si="208"/>
        <v>#DIV/0!</v>
      </c>
      <c r="AK346" s="62" t="e">
        <f t="shared" si="209"/>
        <v>#DIV/0!</v>
      </c>
      <c r="AL346" s="62" t="e">
        <f t="shared" si="210"/>
        <v>#DIV/0!</v>
      </c>
      <c r="AM346" s="62" t="e">
        <f t="shared" si="211"/>
        <v>#DIV/0!</v>
      </c>
      <c r="AN346" s="62" t="e">
        <f t="shared" si="212"/>
        <v>#DIV/0!</v>
      </c>
      <c r="AO346" s="62" t="e">
        <f t="shared" si="213"/>
        <v>#DIV/0!</v>
      </c>
      <c r="AP346" s="62" t="e">
        <f t="shared" si="214"/>
        <v>#DIV/0!</v>
      </c>
      <c r="AQ346" s="62">
        <f t="shared" si="215"/>
        <v>-1</v>
      </c>
      <c r="AR346" s="62" t="e">
        <f t="shared" si="216"/>
        <v>#DIV/0!</v>
      </c>
      <c r="AS346" s="62" t="e">
        <f t="shared" si="217"/>
        <v>#DIV/0!</v>
      </c>
      <c r="AT346" s="62" t="e">
        <f t="shared" si="218"/>
        <v>#DIV/0!</v>
      </c>
      <c r="AU346" s="62">
        <f t="shared" si="219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597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196"/>
        <v>-250000</v>
      </c>
      <c r="AF347" s="44">
        <v>3010201010102</v>
      </c>
      <c r="AG347" s="25" t="s">
        <v>597</v>
      </c>
      <c r="AH347" s="26">
        <v>-250000</v>
      </c>
      <c r="AI347" s="62" t="e">
        <f t="shared" si="200"/>
        <v>#DIV/0!</v>
      </c>
      <c r="AJ347" s="62" t="e">
        <f t="shared" si="208"/>
        <v>#DIV/0!</v>
      </c>
      <c r="AK347" s="62" t="e">
        <f t="shared" si="209"/>
        <v>#DIV/0!</v>
      </c>
      <c r="AL347" s="62">
        <f t="shared" si="210"/>
        <v>-1</v>
      </c>
      <c r="AM347" s="62" t="e">
        <f t="shared" si="211"/>
        <v>#DIV/0!</v>
      </c>
      <c r="AN347" s="62" t="e">
        <f t="shared" si="212"/>
        <v>#DIV/0!</v>
      </c>
      <c r="AO347" s="62" t="e">
        <f t="shared" si="213"/>
        <v>#DIV/0!</v>
      </c>
      <c r="AP347" s="62" t="e">
        <f t="shared" si="214"/>
        <v>#DIV/0!</v>
      </c>
      <c r="AQ347" s="62" t="e">
        <f t="shared" si="215"/>
        <v>#DIV/0!</v>
      </c>
      <c r="AR347" s="62" t="e">
        <f t="shared" si="216"/>
        <v>#DIV/0!</v>
      </c>
      <c r="AS347" s="62" t="e">
        <f t="shared" si="217"/>
        <v>#DIV/0!</v>
      </c>
      <c r="AT347" s="62" t="e">
        <f t="shared" si="218"/>
        <v>#DIV/0!</v>
      </c>
      <c r="AU347" s="62">
        <f t="shared" si="219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598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196"/>
        <v>549409368</v>
      </c>
      <c r="AF348" s="45">
        <v>3010201010103</v>
      </c>
      <c r="AG348" s="25" t="s">
        <v>598</v>
      </c>
      <c r="AH348" s="26">
        <v>549409368</v>
      </c>
      <c r="AI348" s="62">
        <f t="shared" si="200"/>
        <v>-0.58977805479888901</v>
      </c>
      <c r="AJ348" s="62" t="e">
        <f t="shared" si="208"/>
        <v>#DIV/0!</v>
      </c>
      <c r="AK348" s="62" t="e">
        <f t="shared" si="209"/>
        <v>#DIV/0!</v>
      </c>
      <c r="AL348" s="62" t="e">
        <f t="shared" si="210"/>
        <v>#DIV/0!</v>
      </c>
      <c r="AM348" s="62" t="e">
        <f t="shared" si="211"/>
        <v>#DIV/0!</v>
      </c>
      <c r="AN348" s="62" t="e">
        <f t="shared" si="212"/>
        <v>#DIV/0!</v>
      </c>
      <c r="AO348" s="62" t="e">
        <f t="shared" si="213"/>
        <v>#DIV/0!</v>
      </c>
      <c r="AP348" s="62" t="e">
        <f t="shared" si="214"/>
        <v>#DIV/0!</v>
      </c>
      <c r="AQ348" s="62" t="e">
        <f t="shared" si="215"/>
        <v>#DIV/0!</v>
      </c>
      <c r="AR348" s="62" t="e">
        <f t="shared" si="216"/>
        <v>#DIV/0!</v>
      </c>
      <c r="AS348" s="62" t="e">
        <f t="shared" si="217"/>
        <v>#DIV/0!</v>
      </c>
      <c r="AT348" s="62" t="e">
        <f t="shared" si="218"/>
        <v>#DIV/0!</v>
      </c>
      <c r="AU348" s="62">
        <f t="shared" si="219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599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196"/>
        <v>0</v>
      </c>
      <c r="AF349" s="14">
        <v>30102010102</v>
      </c>
      <c r="AG349" s="9" t="s">
        <v>599</v>
      </c>
      <c r="AH349" s="10">
        <f t="shared" ref="AH349" si="221">+AH350</f>
        <v>0</v>
      </c>
      <c r="AI349" s="55" t="e">
        <f t="shared" si="200"/>
        <v>#DIV/0!</v>
      </c>
      <c r="AJ349" s="55" t="e">
        <f t="shared" si="208"/>
        <v>#DIV/0!</v>
      </c>
      <c r="AK349" s="55" t="e">
        <f t="shared" si="209"/>
        <v>#DIV/0!</v>
      </c>
      <c r="AL349" s="55" t="e">
        <f t="shared" si="210"/>
        <v>#DIV/0!</v>
      </c>
      <c r="AM349" s="55" t="e">
        <f t="shared" si="211"/>
        <v>#DIV/0!</v>
      </c>
      <c r="AN349" s="55" t="e">
        <f t="shared" si="212"/>
        <v>#DIV/0!</v>
      </c>
      <c r="AO349" s="55" t="e">
        <f t="shared" si="213"/>
        <v>#DIV/0!</v>
      </c>
      <c r="AP349" s="55" t="e">
        <f t="shared" si="214"/>
        <v>#DIV/0!</v>
      </c>
      <c r="AQ349" s="55">
        <f t="shared" si="215"/>
        <v>-1</v>
      </c>
      <c r="AR349" s="55" t="e">
        <f t="shared" si="216"/>
        <v>#DIV/0!</v>
      </c>
      <c r="AS349" s="55" t="e">
        <f t="shared" si="217"/>
        <v>#DIV/0!</v>
      </c>
      <c r="AT349" s="55" t="e">
        <f t="shared" si="218"/>
        <v>#DIV/0!</v>
      </c>
      <c r="AU349" s="55">
        <f t="shared" si="219"/>
        <v>-1</v>
      </c>
    </row>
    <row r="350" spans="1:47" x14ac:dyDescent="0.25">
      <c r="A350" s="59">
        <v>2023</v>
      </c>
      <c r="B350" s="67">
        <v>3010201010201</v>
      </c>
      <c r="C350" s="61" t="s">
        <v>600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196"/>
        <v>0</v>
      </c>
      <c r="AF350" s="43">
        <v>3010201010201</v>
      </c>
      <c r="AG350" s="25" t="s">
        <v>600</v>
      </c>
      <c r="AH350" s="26">
        <v>0</v>
      </c>
      <c r="AI350" s="62" t="e">
        <f t="shared" si="200"/>
        <v>#DIV/0!</v>
      </c>
      <c r="AJ350" s="62" t="e">
        <f t="shared" si="208"/>
        <v>#DIV/0!</v>
      </c>
      <c r="AK350" s="62" t="e">
        <f t="shared" si="209"/>
        <v>#DIV/0!</v>
      </c>
      <c r="AL350" s="62" t="e">
        <f t="shared" si="210"/>
        <v>#DIV/0!</v>
      </c>
      <c r="AM350" s="62" t="e">
        <f t="shared" si="211"/>
        <v>#DIV/0!</v>
      </c>
      <c r="AN350" s="62" t="e">
        <f t="shared" si="212"/>
        <v>#DIV/0!</v>
      </c>
      <c r="AO350" s="62" t="e">
        <f t="shared" si="213"/>
        <v>#DIV/0!</v>
      </c>
      <c r="AP350" s="62" t="e">
        <f t="shared" si="214"/>
        <v>#DIV/0!</v>
      </c>
      <c r="AQ350" s="62">
        <f t="shared" si="215"/>
        <v>-1</v>
      </c>
      <c r="AR350" s="62" t="e">
        <f t="shared" si="216"/>
        <v>#DIV/0!</v>
      </c>
      <c r="AS350" s="62" t="e">
        <f t="shared" si="217"/>
        <v>#DIV/0!</v>
      </c>
      <c r="AT350" s="62" t="e">
        <f t="shared" si="218"/>
        <v>#DIV/0!</v>
      </c>
      <c r="AU350" s="62">
        <f t="shared" si="219"/>
        <v>-1</v>
      </c>
    </row>
    <row r="351" spans="1:47" x14ac:dyDescent="0.25">
      <c r="A351" s="56">
        <v>2023</v>
      </c>
      <c r="B351" s="57">
        <v>301020103</v>
      </c>
      <c r="C351" s="58" t="s">
        <v>601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196"/>
        <v>0</v>
      </c>
      <c r="AF351" s="14">
        <v>301020103</v>
      </c>
      <c r="AG351" s="9" t="s">
        <v>601</v>
      </c>
      <c r="AH351" s="10">
        <f t="shared" ref="AH351" si="222">+AH352+AH353</f>
        <v>0</v>
      </c>
      <c r="AI351" s="55" t="e">
        <f t="shared" si="200"/>
        <v>#DIV/0!</v>
      </c>
      <c r="AJ351" s="55">
        <f t="shared" si="208"/>
        <v>-1</v>
      </c>
      <c r="AK351" s="55" t="e">
        <f t="shared" si="209"/>
        <v>#DIV/0!</v>
      </c>
      <c r="AL351" s="55" t="e">
        <f t="shared" si="210"/>
        <v>#DIV/0!</v>
      </c>
      <c r="AM351" s="55" t="e">
        <f t="shared" si="211"/>
        <v>#DIV/0!</v>
      </c>
      <c r="AN351" s="55" t="e">
        <f t="shared" si="212"/>
        <v>#DIV/0!</v>
      </c>
      <c r="AO351" s="55" t="e">
        <f t="shared" si="213"/>
        <v>#DIV/0!</v>
      </c>
      <c r="AP351" s="55" t="e">
        <f t="shared" si="214"/>
        <v>#DIV/0!</v>
      </c>
      <c r="AQ351" s="55">
        <f t="shared" si="215"/>
        <v>-1</v>
      </c>
      <c r="AR351" s="55" t="e">
        <f t="shared" si="216"/>
        <v>#DIV/0!</v>
      </c>
      <c r="AS351" s="55" t="e">
        <f t="shared" si="217"/>
        <v>#DIV/0!</v>
      </c>
      <c r="AT351" s="55" t="e">
        <f t="shared" si="218"/>
        <v>#DIV/0!</v>
      </c>
      <c r="AU351" s="55">
        <f t="shared" si="219"/>
        <v>-1</v>
      </c>
    </row>
    <row r="352" spans="1:47" x14ac:dyDescent="0.25">
      <c r="A352" s="59">
        <v>2023</v>
      </c>
      <c r="B352" s="67">
        <v>30102010301</v>
      </c>
      <c r="C352" s="61" t="s">
        <v>602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196"/>
        <v>0</v>
      </c>
      <c r="AF352" s="43">
        <v>30102010301</v>
      </c>
      <c r="AG352" s="25" t="s">
        <v>602</v>
      </c>
      <c r="AH352" s="26">
        <v>0</v>
      </c>
      <c r="AI352" s="62" t="e">
        <f t="shared" si="200"/>
        <v>#DIV/0!</v>
      </c>
      <c r="AJ352" s="62" t="e">
        <f t="shared" si="208"/>
        <v>#DIV/0!</v>
      </c>
      <c r="AK352" s="62" t="e">
        <f t="shared" si="209"/>
        <v>#DIV/0!</v>
      </c>
      <c r="AL352" s="62" t="e">
        <f t="shared" si="210"/>
        <v>#DIV/0!</v>
      </c>
      <c r="AM352" s="62" t="e">
        <f t="shared" si="211"/>
        <v>#DIV/0!</v>
      </c>
      <c r="AN352" s="62" t="e">
        <f t="shared" si="212"/>
        <v>#DIV/0!</v>
      </c>
      <c r="AO352" s="62" t="e">
        <f t="shared" si="213"/>
        <v>#DIV/0!</v>
      </c>
      <c r="AP352" s="62" t="e">
        <f t="shared" si="214"/>
        <v>#DIV/0!</v>
      </c>
      <c r="AQ352" s="62">
        <f t="shared" si="215"/>
        <v>-1</v>
      </c>
      <c r="AR352" s="62" t="e">
        <f t="shared" si="216"/>
        <v>#DIV/0!</v>
      </c>
      <c r="AS352" s="62" t="e">
        <f t="shared" si="217"/>
        <v>#DIV/0!</v>
      </c>
      <c r="AT352" s="62" t="e">
        <f t="shared" si="218"/>
        <v>#DIV/0!</v>
      </c>
      <c r="AU352" s="62">
        <f t="shared" si="219"/>
        <v>-1</v>
      </c>
    </row>
    <row r="353" spans="1:47" x14ac:dyDescent="0.25">
      <c r="A353" s="59">
        <v>2023</v>
      </c>
      <c r="B353" s="69">
        <v>30102010303</v>
      </c>
      <c r="C353" s="61" t="s">
        <v>603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196"/>
        <v>0</v>
      </c>
      <c r="AF353" s="45">
        <v>30102010303</v>
      </c>
      <c r="AG353" s="25" t="s">
        <v>603</v>
      </c>
      <c r="AH353" s="26">
        <v>0</v>
      </c>
      <c r="AI353" s="62" t="e">
        <f t="shared" si="200"/>
        <v>#DIV/0!</v>
      </c>
      <c r="AJ353" s="62">
        <f t="shared" si="208"/>
        <v>-1</v>
      </c>
      <c r="AK353" s="62" t="e">
        <f t="shared" si="209"/>
        <v>#DIV/0!</v>
      </c>
      <c r="AL353" s="62" t="e">
        <f t="shared" si="210"/>
        <v>#DIV/0!</v>
      </c>
      <c r="AM353" s="62" t="e">
        <f t="shared" si="211"/>
        <v>#DIV/0!</v>
      </c>
      <c r="AN353" s="62" t="e">
        <f t="shared" si="212"/>
        <v>#DIV/0!</v>
      </c>
      <c r="AO353" s="62" t="e">
        <f t="shared" si="213"/>
        <v>#DIV/0!</v>
      </c>
      <c r="AP353" s="62" t="e">
        <f t="shared" si="214"/>
        <v>#DIV/0!</v>
      </c>
      <c r="AQ353" s="62" t="e">
        <f t="shared" si="215"/>
        <v>#DIV/0!</v>
      </c>
      <c r="AR353" s="62" t="e">
        <f t="shared" si="216"/>
        <v>#DIV/0!</v>
      </c>
      <c r="AS353" s="62" t="e">
        <f t="shared" si="217"/>
        <v>#DIV/0!</v>
      </c>
      <c r="AT353" s="62" t="e">
        <f t="shared" si="218"/>
        <v>#DIV/0!</v>
      </c>
      <c r="AU353" s="62">
        <f t="shared" si="219"/>
        <v>-1</v>
      </c>
    </row>
    <row r="354" spans="1:47" x14ac:dyDescent="0.25">
      <c r="A354" s="56">
        <v>2023</v>
      </c>
      <c r="B354" s="57">
        <v>30103</v>
      </c>
      <c r="C354" s="58" t="s">
        <v>604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196"/>
        <v>0</v>
      </c>
      <c r="AF354" s="11">
        <v>30103</v>
      </c>
      <c r="AG354" s="5" t="s">
        <v>604</v>
      </c>
      <c r="AH354" s="6">
        <f t="shared" ref="AH354" si="223">+AH355+AH360</f>
        <v>0</v>
      </c>
      <c r="AI354" s="55" t="e">
        <f t="shared" si="200"/>
        <v>#DIV/0!</v>
      </c>
      <c r="AJ354" s="55">
        <f t="shared" si="208"/>
        <v>-1</v>
      </c>
      <c r="AK354" s="55" t="e">
        <f t="shared" si="209"/>
        <v>#DIV/0!</v>
      </c>
      <c r="AL354" s="55">
        <f t="shared" si="210"/>
        <v>-1</v>
      </c>
      <c r="AM354" s="55" t="e">
        <f t="shared" si="211"/>
        <v>#DIV/0!</v>
      </c>
      <c r="AN354" s="55" t="e">
        <f t="shared" si="212"/>
        <v>#DIV/0!</v>
      </c>
      <c r="AO354" s="55" t="e">
        <f t="shared" si="213"/>
        <v>#DIV/0!</v>
      </c>
      <c r="AP354" s="55" t="e">
        <f t="shared" si="214"/>
        <v>#DIV/0!</v>
      </c>
      <c r="AQ354" s="55">
        <f t="shared" si="215"/>
        <v>-1</v>
      </c>
      <c r="AR354" s="55" t="e">
        <f t="shared" si="216"/>
        <v>#DIV/0!</v>
      </c>
      <c r="AS354" s="55" t="e">
        <f t="shared" si="217"/>
        <v>#DIV/0!</v>
      </c>
      <c r="AT354" s="55" t="e">
        <f t="shared" si="218"/>
        <v>#DIV/0!</v>
      </c>
      <c r="AU354" s="55">
        <f t="shared" si="219"/>
        <v>-1</v>
      </c>
    </row>
    <row r="355" spans="1:47" x14ac:dyDescent="0.25">
      <c r="A355" s="56">
        <v>2023</v>
      </c>
      <c r="B355" s="57">
        <v>3010301</v>
      </c>
      <c r="C355" s="58" t="s">
        <v>605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196"/>
        <v>0</v>
      </c>
      <c r="AF355" s="11">
        <v>3010301</v>
      </c>
      <c r="AG355" s="5" t="s">
        <v>605</v>
      </c>
      <c r="AH355" s="6">
        <f t="shared" ref="AH355" si="224">+AH356</f>
        <v>0</v>
      </c>
      <c r="AI355" s="55" t="e">
        <f t="shared" si="200"/>
        <v>#DIV/0!</v>
      </c>
      <c r="AJ355" s="55">
        <f t="shared" si="208"/>
        <v>-1</v>
      </c>
      <c r="AK355" s="55" t="e">
        <f t="shared" si="209"/>
        <v>#DIV/0!</v>
      </c>
      <c r="AL355" s="55">
        <f t="shared" si="210"/>
        <v>-1</v>
      </c>
      <c r="AM355" s="55" t="e">
        <f t="shared" si="211"/>
        <v>#DIV/0!</v>
      </c>
      <c r="AN355" s="55" t="e">
        <f t="shared" si="212"/>
        <v>#DIV/0!</v>
      </c>
      <c r="AO355" s="55" t="e">
        <f t="shared" si="213"/>
        <v>#DIV/0!</v>
      </c>
      <c r="AP355" s="55" t="e">
        <f t="shared" si="214"/>
        <v>#DIV/0!</v>
      </c>
      <c r="AQ355" s="55">
        <f t="shared" si="215"/>
        <v>-1</v>
      </c>
      <c r="AR355" s="55" t="e">
        <f t="shared" si="216"/>
        <v>#DIV/0!</v>
      </c>
      <c r="AS355" s="55" t="e">
        <f t="shared" si="217"/>
        <v>#DIV/0!</v>
      </c>
      <c r="AT355" s="55" t="e">
        <f t="shared" si="218"/>
        <v>#DIV/0!</v>
      </c>
      <c r="AU355" s="55">
        <f t="shared" si="219"/>
        <v>-1</v>
      </c>
    </row>
    <row r="356" spans="1:47" x14ac:dyDescent="0.25">
      <c r="A356" s="56">
        <v>2023</v>
      </c>
      <c r="B356" s="57">
        <v>301030101</v>
      </c>
      <c r="C356" s="58" t="s">
        <v>606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196"/>
        <v>0</v>
      </c>
      <c r="AF356" s="14">
        <v>301030101</v>
      </c>
      <c r="AG356" s="9" t="s">
        <v>606</v>
      </c>
      <c r="AH356" s="10">
        <f t="shared" ref="AH356" si="225">+AH357+AH358+AH359</f>
        <v>0</v>
      </c>
      <c r="AI356" s="55" t="e">
        <f t="shared" si="200"/>
        <v>#DIV/0!</v>
      </c>
      <c r="AJ356" s="55">
        <f t="shared" si="208"/>
        <v>-1</v>
      </c>
      <c r="AK356" s="55" t="e">
        <f t="shared" si="209"/>
        <v>#DIV/0!</v>
      </c>
      <c r="AL356" s="55">
        <f t="shared" si="210"/>
        <v>-1</v>
      </c>
      <c r="AM356" s="55" t="e">
        <f t="shared" si="211"/>
        <v>#DIV/0!</v>
      </c>
      <c r="AN356" s="55" t="e">
        <f t="shared" si="212"/>
        <v>#DIV/0!</v>
      </c>
      <c r="AO356" s="55" t="e">
        <f t="shared" si="213"/>
        <v>#DIV/0!</v>
      </c>
      <c r="AP356" s="55" t="e">
        <f t="shared" si="214"/>
        <v>#DIV/0!</v>
      </c>
      <c r="AQ356" s="55">
        <f t="shared" si="215"/>
        <v>-1</v>
      </c>
      <c r="AR356" s="55" t="e">
        <f t="shared" si="216"/>
        <v>#DIV/0!</v>
      </c>
      <c r="AS356" s="55" t="e">
        <f t="shared" si="217"/>
        <v>#DIV/0!</v>
      </c>
      <c r="AT356" s="55" t="e">
        <f t="shared" si="218"/>
        <v>#DIV/0!</v>
      </c>
      <c r="AU356" s="55">
        <f t="shared" si="219"/>
        <v>-1</v>
      </c>
    </row>
    <row r="357" spans="1:47" x14ac:dyDescent="0.25">
      <c r="A357" s="59">
        <v>2023</v>
      </c>
      <c r="B357" s="67">
        <v>30103010101</v>
      </c>
      <c r="C357" s="61" t="s">
        <v>607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196"/>
        <v>0</v>
      </c>
      <c r="AF357" s="43">
        <v>30103010101</v>
      </c>
      <c r="AG357" s="25" t="s">
        <v>607</v>
      </c>
      <c r="AH357" s="26">
        <v>0</v>
      </c>
      <c r="AI357" s="62" t="e">
        <f t="shared" si="200"/>
        <v>#DIV/0!</v>
      </c>
      <c r="AJ357" s="62" t="e">
        <f t="shared" si="208"/>
        <v>#DIV/0!</v>
      </c>
      <c r="AK357" s="62" t="e">
        <f t="shared" si="209"/>
        <v>#DIV/0!</v>
      </c>
      <c r="AL357" s="62" t="e">
        <f t="shared" si="210"/>
        <v>#DIV/0!</v>
      </c>
      <c r="AM357" s="62" t="e">
        <f t="shared" si="211"/>
        <v>#DIV/0!</v>
      </c>
      <c r="AN357" s="62" t="e">
        <f t="shared" si="212"/>
        <v>#DIV/0!</v>
      </c>
      <c r="AO357" s="62" t="e">
        <f t="shared" si="213"/>
        <v>#DIV/0!</v>
      </c>
      <c r="AP357" s="62" t="e">
        <f t="shared" si="214"/>
        <v>#DIV/0!</v>
      </c>
      <c r="AQ357" s="62">
        <f t="shared" si="215"/>
        <v>-1</v>
      </c>
      <c r="AR357" s="62" t="e">
        <f t="shared" si="216"/>
        <v>#DIV/0!</v>
      </c>
      <c r="AS357" s="62" t="e">
        <f t="shared" si="217"/>
        <v>#DIV/0!</v>
      </c>
      <c r="AT357" s="62" t="e">
        <f t="shared" si="218"/>
        <v>#DIV/0!</v>
      </c>
      <c r="AU357" s="62">
        <f t="shared" si="219"/>
        <v>-1</v>
      </c>
    </row>
    <row r="358" spans="1:47" x14ac:dyDescent="0.25">
      <c r="A358" s="59">
        <v>2023</v>
      </c>
      <c r="B358" s="68">
        <v>30103010102</v>
      </c>
      <c r="C358" s="61" t="s">
        <v>608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196"/>
        <v>0</v>
      </c>
      <c r="AF358" s="44">
        <v>30103010102</v>
      </c>
      <c r="AG358" s="25" t="s">
        <v>608</v>
      </c>
      <c r="AH358" s="26">
        <v>0</v>
      </c>
      <c r="AI358" s="62" t="e">
        <f t="shared" si="200"/>
        <v>#DIV/0!</v>
      </c>
      <c r="AJ358" s="62" t="e">
        <f t="shared" si="208"/>
        <v>#DIV/0!</v>
      </c>
      <c r="AK358" s="62" t="e">
        <f t="shared" si="209"/>
        <v>#DIV/0!</v>
      </c>
      <c r="AL358" s="62">
        <f t="shared" si="210"/>
        <v>-1</v>
      </c>
      <c r="AM358" s="62" t="e">
        <f t="shared" si="211"/>
        <v>#DIV/0!</v>
      </c>
      <c r="AN358" s="62" t="e">
        <f t="shared" si="212"/>
        <v>#DIV/0!</v>
      </c>
      <c r="AO358" s="62" t="e">
        <f t="shared" si="213"/>
        <v>#DIV/0!</v>
      </c>
      <c r="AP358" s="62" t="e">
        <f t="shared" si="214"/>
        <v>#DIV/0!</v>
      </c>
      <c r="AQ358" s="62" t="e">
        <f t="shared" si="215"/>
        <v>#DIV/0!</v>
      </c>
      <c r="AR358" s="62" t="e">
        <f t="shared" si="216"/>
        <v>#DIV/0!</v>
      </c>
      <c r="AS358" s="62" t="e">
        <f t="shared" si="217"/>
        <v>#DIV/0!</v>
      </c>
      <c r="AT358" s="62" t="e">
        <f t="shared" si="218"/>
        <v>#DIV/0!</v>
      </c>
      <c r="AU358" s="62">
        <f t="shared" si="219"/>
        <v>-1</v>
      </c>
    </row>
    <row r="359" spans="1:47" x14ac:dyDescent="0.25">
      <c r="A359" s="59">
        <v>2023</v>
      </c>
      <c r="B359" s="69">
        <v>30103010103</v>
      </c>
      <c r="C359" s="61" t="s">
        <v>609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196"/>
        <v>0</v>
      </c>
      <c r="AF359" s="45">
        <v>30103010103</v>
      </c>
      <c r="AG359" s="25" t="s">
        <v>609</v>
      </c>
      <c r="AH359" s="26">
        <v>0</v>
      </c>
      <c r="AI359" s="62" t="e">
        <f t="shared" si="200"/>
        <v>#DIV/0!</v>
      </c>
      <c r="AJ359" s="62">
        <f t="shared" si="208"/>
        <v>-1</v>
      </c>
      <c r="AK359" s="62" t="e">
        <f t="shared" si="209"/>
        <v>#DIV/0!</v>
      </c>
      <c r="AL359" s="62" t="e">
        <f t="shared" si="210"/>
        <v>#DIV/0!</v>
      </c>
      <c r="AM359" s="62" t="e">
        <f t="shared" si="211"/>
        <v>#DIV/0!</v>
      </c>
      <c r="AN359" s="62" t="e">
        <f t="shared" si="212"/>
        <v>#DIV/0!</v>
      </c>
      <c r="AO359" s="62" t="e">
        <f t="shared" si="213"/>
        <v>#DIV/0!</v>
      </c>
      <c r="AP359" s="62" t="e">
        <f t="shared" si="214"/>
        <v>#DIV/0!</v>
      </c>
      <c r="AQ359" s="62" t="e">
        <f t="shared" si="215"/>
        <v>#DIV/0!</v>
      </c>
      <c r="AR359" s="62" t="e">
        <f t="shared" si="216"/>
        <v>#DIV/0!</v>
      </c>
      <c r="AS359" s="62" t="e">
        <f t="shared" si="217"/>
        <v>#DIV/0!</v>
      </c>
      <c r="AT359" s="62" t="e">
        <f t="shared" si="218"/>
        <v>#DIV/0!</v>
      </c>
      <c r="AU359" s="62">
        <f t="shared" si="219"/>
        <v>-1</v>
      </c>
    </row>
    <row r="360" spans="1:47" x14ac:dyDescent="0.25">
      <c r="A360" s="56">
        <v>2023</v>
      </c>
      <c r="B360" s="57">
        <v>3010302</v>
      </c>
      <c r="C360" s="58" t="s">
        <v>610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196"/>
        <v>0</v>
      </c>
      <c r="AF360" s="11">
        <v>3010302</v>
      </c>
      <c r="AG360" s="5" t="s">
        <v>610</v>
      </c>
      <c r="AH360" s="6">
        <f t="shared" ref="AH360:AH361" si="226">+AH361</f>
        <v>0</v>
      </c>
      <c r="AI360" s="55" t="e">
        <f t="shared" si="200"/>
        <v>#DIV/0!</v>
      </c>
      <c r="AJ360" s="55" t="e">
        <f t="shared" si="208"/>
        <v>#DIV/0!</v>
      </c>
      <c r="AK360" s="55" t="e">
        <f t="shared" si="209"/>
        <v>#DIV/0!</v>
      </c>
      <c r="AL360" s="55">
        <f t="shared" si="210"/>
        <v>-1</v>
      </c>
      <c r="AM360" s="55" t="e">
        <f t="shared" si="211"/>
        <v>#DIV/0!</v>
      </c>
      <c r="AN360" s="55" t="e">
        <f t="shared" si="212"/>
        <v>#DIV/0!</v>
      </c>
      <c r="AO360" s="55" t="e">
        <f t="shared" si="213"/>
        <v>#DIV/0!</v>
      </c>
      <c r="AP360" s="55" t="e">
        <f t="shared" si="214"/>
        <v>#DIV/0!</v>
      </c>
      <c r="AQ360" s="55">
        <f t="shared" si="215"/>
        <v>-1</v>
      </c>
      <c r="AR360" s="55" t="e">
        <f t="shared" si="216"/>
        <v>#DIV/0!</v>
      </c>
      <c r="AS360" s="55" t="e">
        <f t="shared" si="217"/>
        <v>#DIV/0!</v>
      </c>
      <c r="AT360" s="55" t="e">
        <f t="shared" si="218"/>
        <v>#DIV/0!</v>
      </c>
      <c r="AU360" s="55">
        <f t="shared" si="219"/>
        <v>-1</v>
      </c>
    </row>
    <row r="361" spans="1:47" x14ac:dyDescent="0.25">
      <c r="A361" s="56">
        <v>2023</v>
      </c>
      <c r="B361" s="57">
        <v>301030201</v>
      </c>
      <c r="C361" s="58" t="s">
        <v>611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196"/>
        <v>0</v>
      </c>
      <c r="AF361" s="14">
        <v>301030201</v>
      </c>
      <c r="AG361" s="9" t="s">
        <v>611</v>
      </c>
      <c r="AH361" s="10">
        <f t="shared" si="226"/>
        <v>0</v>
      </c>
      <c r="AI361" s="55" t="e">
        <f t="shared" si="200"/>
        <v>#DIV/0!</v>
      </c>
      <c r="AJ361" s="55" t="e">
        <f t="shared" si="208"/>
        <v>#DIV/0!</v>
      </c>
      <c r="AK361" s="55" t="e">
        <f t="shared" si="209"/>
        <v>#DIV/0!</v>
      </c>
      <c r="AL361" s="55">
        <f t="shared" si="210"/>
        <v>-1</v>
      </c>
      <c r="AM361" s="55" t="e">
        <f t="shared" si="211"/>
        <v>#DIV/0!</v>
      </c>
      <c r="AN361" s="55" t="e">
        <f t="shared" si="212"/>
        <v>#DIV/0!</v>
      </c>
      <c r="AO361" s="55" t="e">
        <f t="shared" si="213"/>
        <v>#DIV/0!</v>
      </c>
      <c r="AP361" s="55" t="e">
        <f t="shared" si="214"/>
        <v>#DIV/0!</v>
      </c>
      <c r="AQ361" s="55">
        <f t="shared" si="215"/>
        <v>-1</v>
      </c>
      <c r="AR361" s="55" t="e">
        <f t="shared" si="216"/>
        <v>#DIV/0!</v>
      </c>
      <c r="AS361" s="55" t="e">
        <f t="shared" si="217"/>
        <v>#DIV/0!</v>
      </c>
      <c r="AT361" s="55" t="e">
        <f t="shared" si="218"/>
        <v>#DIV/0!</v>
      </c>
      <c r="AU361" s="55">
        <f t="shared" si="219"/>
        <v>-1</v>
      </c>
    </row>
    <row r="362" spans="1:47" x14ac:dyDescent="0.25">
      <c r="A362" s="56">
        <v>2023</v>
      </c>
      <c r="B362" s="57">
        <v>30103020101</v>
      </c>
      <c r="C362" s="58" t="s">
        <v>612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196"/>
        <v>0</v>
      </c>
      <c r="AF362" s="14">
        <v>30103020101</v>
      </c>
      <c r="AG362" s="9" t="s">
        <v>612</v>
      </c>
      <c r="AH362" s="10">
        <f t="shared" ref="AH362" si="227">+AH363+AH364</f>
        <v>0</v>
      </c>
      <c r="AI362" s="55" t="e">
        <f t="shared" si="200"/>
        <v>#DIV/0!</v>
      </c>
      <c r="AJ362" s="55" t="e">
        <f t="shared" si="208"/>
        <v>#DIV/0!</v>
      </c>
      <c r="AK362" s="55" t="e">
        <f t="shared" si="209"/>
        <v>#DIV/0!</v>
      </c>
      <c r="AL362" s="55">
        <f t="shared" si="210"/>
        <v>-1</v>
      </c>
      <c r="AM362" s="55" t="e">
        <f t="shared" si="211"/>
        <v>#DIV/0!</v>
      </c>
      <c r="AN362" s="55" t="e">
        <f t="shared" si="212"/>
        <v>#DIV/0!</v>
      </c>
      <c r="AO362" s="55" t="e">
        <f t="shared" si="213"/>
        <v>#DIV/0!</v>
      </c>
      <c r="AP362" s="55" t="e">
        <f t="shared" si="214"/>
        <v>#DIV/0!</v>
      </c>
      <c r="AQ362" s="55">
        <f t="shared" si="215"/>
        <v>-1</v>
      </c>
      <c r="AR362" s="55" t="e">
        <f t="shared" si="216"/>
        <v>#DIV/0!</v>
      </c>
      <c r="AS362" s="55" t="e">
        <f t="shared" si="217"/>
        <v>#DIV/0!</v>
      </c>
      <c r="AT362" s="55" t="e">
        <f t="shared" si="218"/>
        <v>#DIV/0!</v>
      </c>
      <c r="AU362" s="55">
        <f t="shared" si="219"/>
        <v>-1</v>
      </c>
    </row>
    <row r="363" spans="1:47" x14ac:dyDescent="0.25">
      <c r="A363" s="59">
        <v>2023</v>
      </c>
      <c r="B363" s="67">
        <v>3010302010101</v>
      </c>
      <c r="C363" s="61" t="s">
        <v>613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196"/>
        <v>0</v>
      </c>
      <c r="AF363" s="43">
        <v>3010302010101</v>
      </c>
      <c r="AG363" s="25" t="s">
        <v>613</v>
      </c>
      <c r="AH363" s="26">
        <v>0</v>
      </c>
      <c r="AI363" s="62" t="e">
        <f t="shared" si="200"/>
        <v>#DIV/0!</v>
      </c>
      <c r="AJ363" s="62" t="e">
        <f t="shared" si="208"/>
        <v>#DIV/0!</v>
      </c>
      <c r="AK363" s="62" t="e">
        <f t="shared" si="209"/>
        <v>#DIV/0!</v>
      </c>
      <c r="AL363" s="62" t="e">
        <f t="shared" si="210"/>
        <v>#DIV/0!</v>
      </c>
      <c r="AM363" s="62" t="e">
        <f t="shared" si="211"/>
        <v>#DIV/0!</v>
      </c>
      <c r="AN363" s="62" t="e">
        <f t="shared" si="212"/>
        <v>#DIV/0!</v>
      </c>
      <c r="AO363" s="62" t="e">
        <f t="shared" si="213"/>
        <v>#DIV/0!</v>
      </c>
      <c r="AP363" s="62" t="e">
        <f t="shared" si="214"/>
        <v>#DIV/0!</v>
      </c>
      <c r="AQ363" s="62">
        <f t="shared" si="215"/>
        <v>-1</v>
      </c>
      <c r="AR363" s="62" t="e">
        <f t="shared" si="216"/>
        <v>#DIV/0!</v>
      </c>
      <c r="AS363" s="62" t="e">
        <f t="shared" si="217"/>
        <v>#DIV/0!</v>
      </c>
      <c r="AT363" s="62" t="e">
        <f t="shared" si="218"/>
        <v>#DIV/0!</v>
      </c>
      <c r="AU363" s="62">
        <f t="shared" si="219"/>
        <v>-1</v>
      </c>
    </row>
    <row r="364" spans="1:47" x14ac:dyDescent="0.25">
      <c r="A364" s="59">
        <v>2023</v>
      </c>
      <c r="B364" s="68">
        <v>3010302010102</v>
      </c>
      <c r="C364" s="61" t="s">
        <v>614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196"/>
        <v>0</v>
      </c>
      <c r="AF364" s="44">
        <v>3010302010102</v>
      </c>
      <c r="AG364" s="25" t="s">
        <v>614</v>
      </c>
      <c r="AH364" s="26">
        <v>0</v>
      </c>
      <c r="AI364" s="62" t="e">
        <f t="shared" si="200"/>
        <v>#DIV/0!</v>
      </c>
      <c r="AJ364" s="62" t="e">
        <f t="shared" si="208"/>
        <v>#DIV/0!</v>
      </c>
      <c r="AK364" s="62" t="e">
        <f t="shared" si="209"/>
        <v>#DIV/0!</v>
      </c>
      <c r="AL364" s="62">
        <f t="shared" si="210"/>
        <v>-1</v>
      </c>
      <c r="AM364" s="62" t="e">
        <f t="shared" si="211"/>
        <v>#DIV/0!</v>
      </c>
      <c r="AN364" s="62" t="e">
        <f t="shared" si="212"/>
        <v>#DIV/0!</v>
      </c>
      <c r="AO364" s="62" t="e">
        <f t="shared" si="213"/>
        <v>#DIV/0!</v>
      </c>
      <c r="AP364" s="62" t="e">
        <f t="shared" si="214"/>
        <v>#DIV/0!</v>
      </c>
      <c r="AQ364" s="62" t="e">
        <f t="shared" si="215"/>
        <v>#DIV/0!</v>
      </c>
      <c r="AR364" s="62" t="e">
        <f t="shared" si="216"/>
        <v>#DIV/0!</v>
      </c>
      <c r="AS364" s="62" t="e">
        <f t="shared" si="217"/>
        <v>#DIV/0!</v>
      </c>
      <c r="AT364" s="62" t="e">
        <f t="shared" si="218"/>
        <v>#DIV/0!</v>
      </c>
      <c r="AU364" s="62">
        <f t="shared" si="219"/>
        <v>-1</v>
      </c>
    </row>
    <row r="365" spans="1:47" x14ac:dyDescent="0.25">
      <c r="A365" s="56">
        <v>2023</v>
      </c>
      <c r="B365" s="57">
        <v>30104</v>
      </c>
      <c r="C365" s="58" t="s">
        <v>615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196"/>
        <v>0</v>
      </c>
      <c r="AF365" s="11">
        <v>30104</v>
      </c>
      <c r="AG365" s="5" t="s">
        <v>615</v>
      </c>
      <c r="AH365" s="6">
        <f t="shared" ref="AH365:AH366" si="228">+AH366</f>
        <v>0</v>
      </c>
      <c r="AI365" s="55" t="e">
        <f t="shared" si="200"/>
        <v>#DIV/0!</v>
      </c>
      <c r="AJ365" s="55" t="e">
        <f t="shared" si="208"/>
        <v>#DIV/0!</v>
      </c>
      <c r="AK365" s="55">
        <f t="shared" si="209"/>
        <v>-1</v>
      </c>
      <c r="AL365" s="55" t="e">
        <f t="shared" si="210"/>
        <v>#DIV/0!</v>
      </c>
      <c r="AM365" s="55" t="e">
        <f t="shared" si="211"/>
        <v>#DIV/0!</v>
      </c>
      <c r="AN365" s="55" t="e">
        <f t="shared" si="212"/>
        <v>#DIV/0!</v>
      </c>
      <c r="AO365" s="55" t="e">
        <f t="shared" si="213"/>
        <v>#DIV/0!</v>
      </c>
      <c r="AP365" s="55" t="e">
        <f t="shared" si="214"/>
        <v>#DIV/0!</v>
      </c>
      <c r="AQ365" s="55">
        <f t="shared" si="215"/>
        <v>-1</v>
      </c>
      <c r="AR365" s="55" t="e">
        <f t="shared" si="216"/>
        <v>#DIV/0!</v>
      </c>
      <c r="AS365" s="55" t="e">
        <f t="shared" si="217"/>
        <v>#DIV/0!</v>
      </c>
      <c r="AT365" s="55" t="e">
        <f t="shared" si="218"/>
        <v>#DIV/0!</v>
      </c>
      <c r="AU365" s="55">
        <f t="shared" si="219"/>
        <v>-1</v>
      </c>
    </row>
    <row r="366" spans="1:47" x14ac:dyDescent="0.25">
      <c r="A366" s="56">
        <v>2023</v>
      </c>
      <c r="B366" s="57">
        <v>3010401</v>
      </c>
      <c r="C366" s="58" t="s">
        <v>616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229">SUM(R366:AC366)</f>
        <v>0</v>
      </c>
      <c r="AF366" s="11">
        <v>3010401</v>
      </c>
      <c r="AG366" s="5" t="s">
        <v>616</v>
      </c>
      <c r="AH366" s="6">
        <f t="shared" si="228"/>
        <v>0</v>
      </c>
      <c r="AI366" s="55" t="e">
        <f t="shared" si="200"/>
        <v>#DIV/0!</v>
      </c>
      <c r="AJ366" s="55" t="e">
        <f t="shared" si="208"/>
        <v>#DIV/0!</v>
      </c>
      <c r="AK366" s="55">
        <f t="shared" si="209"/>
        <v>-1</v>
      </c>
      <c r="AL366" s="55" t="e">
        <f t="shared" si="210"/>
        <v>#DIV/0!</v>
      </c>
      <c r="AM366" s="55" t="e">
        <f t="shared" si="211"/>
        <v>#DIV/0!</v>
      </c>
      <c r="AN366" s="55" t="e">
        <f t="shared" si="212"/>
        <v>#DIV/0!</v>
      </c>
      <c r="AO366" s="55" t="e">
        <f t="shared" si="213"/>
        <v>#DIV/0!</v>
      </c>
      <c r="AP366" s="55" t="e">
        <f t="shared" si="214"/>
        <v>#DIV/0!</v>
      </c>
      <c r="AQ366" s="55">
        <f t="shared" si="215"/>
        <v>-1</v>
      </c>
      <c r="AR366" s="55" t="e">
        <f t="shared" si="216"/>
        <v>#DIV/0!</v>
      </c>
      <c r="AS366" s="55" t="e">
        <f t="shared" si="217"/>
        <v>#DIV/0!</v>
      </c>
      <c r="AT366" s="55" t="e">
        <f t="shared" si="218"/>
        <v>#DIV/0!</v>
      </c>
      <c r="AU366" s="55">
        <f t="shared" si="219"/>
        <v>-1</v>
      </c>
    </row>
    <row r="367" spans="1:47" x14ac:dyDescent="0.25">
      <c r="A367" s="56">
        <v>2023</v>
      </c>
      <c r="B367" s="57">
        <v>301040101</v>
      </c>
      <c r="C367" s="58" t="s">
        <v>617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229"/>
        <v>0</v>
      </c>
      <c r="AF367" s="14">
        <v>301040101</v>
      </c>
      <c r="AG367" s="9" t="s">
        <v>617</v>
      </c>
      <c r="AH367" s="10">
        <f t="shared" ref="AH367" si="230">+AH368+AH369</f>
        <v>0</v>
      </c>
      <c r="AI367" s="55" t="e">
        <f t="shared" si="200"/>
        <v>#DIV/0!</v>
      </c>
      <c r="AJ367" s="55" t="e">
        <f t="shared" si="208"/>
        <v>#DIV/0!</v>
      </c>
      <c r="AK367" s="55">
        <f t="shared" si="209"/>
        <v>-1</v>
      </c>
      <c r="AL367" s="55" t="e">
        <f t="shared" si="210"/>
        <v>#DIV/0!</v>
      </c>
      <c r="AM367" s="55" t="e">
        <f t="shared" si="211"/>
        <v>#DIV/0!</v>
      </c>
      <c r="AN367" s="55" t="e">
        <f t="shared" si="212"/>
        <v>#DIV/0!</v>
      </c>
      <c r="AO367" s="55" t="e">
        <f t="shared" si="213"/>
        <v>#DIV/0!</v>
      </c>
      <c r="AP367" s="55" t="e">
        <f t="shared" si="214"/>
        <v>#DIV/0!</v>
      </c>
      <c r="AQ367" s="55">
        <f t="shared" si="215"/>
        <v>-1</v>
      </c>
      <c r="AR367" s="55" t="e">
        <f t="shared" si="216"/>
        <v>#DIV/0!</v>
      </c>
      <c r="AS367" s="55" t="e">
        <f t="shared" si="217"/>
        <v>#DIV/0!</v>
      </c>
      <c r="AT367" s="55" t="e">
        <f t="shared" si="218"/>
        <v>#DIV/0!</v>
      </c>
      <c r="AU367" s="55">
        <f t="shared" si="219"/>
        <v>-1</v>
      </c>
    </row>
    <row r="368" spans="1:47" x14ac:dyDescent="0.25">
      <c r="A368" s="59">
        <v>2023</v>
      </c>
      <c r="B368" s="67">
        <v>30104010101</v>
      </c>
      <c r="C368" s="61" t="s">
        <v>618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229"/>
        <v>0</v>
      </c>
      <c r="AF368" s="43">
        <v>30104010101</v>
      </c>
      <c r="AG368" s="25" t="s">
        <v>618</v>
      </c>
      <c r="AH368" s="26">
        <v>0</v>
      </c>
      <c r="AI368" s="62" t="e">
        <f t="shared" si="200"/>
        <v>#DIV/0!</v>
      </c>
      <c r="AJ368" s="62" t="e">
        <f t="shared" si="208"/>
        <v>#DIV/0!</v>
      </c>
      <c r="AK368" s="62" t="e">
        <f t="shared" si="209"/>
        <v>#DIV/0!</v>
      </c>
      <c r="AL368" s="62" t="e">
        <f t="shared" si="210"/>
        <v>#DIV/0!</v>
      </c>
      <c r="AM368" s="62" t="e">
        <f t="shared" si="211"/>
        <v>#DIV/0!</v>
      </c>
      <c r="AN368" s="62" t="e">
        <f t="shared" si="212"/>
        <v>#DIV/0!</v>
      </c>
      <c r="AO368" s="62" t="e">
        <f t="shared" si="213"/>
        <v>#DIV/0!</v>
      </c>
      <c r="AP368" s="62" t="e">
        <f t="shared" si="214"/>
        <v>#DIV/0!</v>
      </c>
      <c r="AQ368" s="62">
        <f t="shared" si="215"/>
        <v>-1</v>
      </c>
      <c r="AR368" s="62" t="e">
        <f t="shared" si="216"/>
        <v>#DIV/0!</v>
      </c>
      <c r="AS368" s="62" t="e">
        <f t="shared" si="217"/>
        <v>#DIV/0!</v>
      </c>
      <c r="AT368" s="62" t="e">
        <f t="shared" si="218"/>
        <v>#DIV/0!</v>
      </c>
      <c r="AU368" s="62">
        <f t="shared" si="219"/>
        <v>-1</v>
      </c>
    </row>
    <row r="369" spans="1:47" x14ac:dyDescent="0.25">
      <c r="A369" s="59">
        <v>2023</v>
      </c>
      <c r="B369" s="69">
        <v>30104010103</v>
      </c>
      <c r="C369" s="61" t="s">
        <v>619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229"/>
        <v>0</v>
      </c>
      <c r="AF369" s="45">
        <v>30104010103</v>
      </c>
      <c r="AG369" s="25" t="s">
        <v>619</v>
      </c>
      <c r="AH369" s="26">
        <v>0</v>
      </c>
      <c r="AI369" s="62" t="e">
        <f t="shared" si="200"/>
        <v>#DIV/0!</v>
      </c>
      <c r="AJ369" s="62" t="e">
        <f t="shared" si="208"/>
        <v>#DIV/0!</v>
      </c>
      <c r="AK369" s="62">
        <f t="shared" si="209"/>
        <v>-1</v>
      </c>
      <c r="AL369" s="62" t="e">
        <f t="shared" si="210"/>
        <v>#DIV/0!</v>
      </c>
      <c r="AM369" s="62" t="e">
        <f t="shared" si="211"/>
        <v>#DIV/0!</v>
      </c>
      <c r="AN369" s="62" t="e">
        <f t="shared" si="212"/>
        <v>#DIV/0!</v>
      </c>
      <c r="AO369" s="62" t="e">
        <f t="shared" si="213"/>
        <v>#DIV/0!</v>
      </c>
      <c r="AP369" s="62" t="e">
        <f t="shared" si="214"/>
        <v>#DIV/0!</v>
      </c>
      <c r="AQ369" s="62" t="e">
        <f t="shared" si="215"/>
        <v>#DIV/0!</v>
      </c>
      <c r="AR369" s="62" t="e">
        <f t="shared" si="216"/>
        <v>#DIV/0!</v>
      </c>
      <c r="AS369" s="62" t="e">
        <f t="shared" si="217"/>
        <v>#DIV/0!</v>
      </c>
      <c r="AT369" s="62" t="e">
        <f t="shared" si="218"/>
        <v>#DIV/0!</v>
      </c>
      <c r="AU369" s="62">
        <f t="shared" si="219"/>
        <v>-1</v>
      </c>
    </row>
    <row r="370" spans="1:47" x14ac:dyDescent="0.25">
      <c r="A370" s="56">
        <v>2023</v>
      </c>
      <c r="B370" s="57">
        <v>30105</v>
      </c>
      <c r="C370" s="58" t="s">
        <v>620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229"/>
        <v>0</v>
      </c>
      <c r="AF370" s="11">
        <v>30105</v>
      </c>
      <c r="AG370" s="5" t="s">
        <v>620</v>
      </c>
      <c r="AH370" s="6">
        <f t="shared" ref="AH370:AH371" si="231">+AH371</f>
        <v>0</v>
      </c>
      <c r="AI370" s="55" t="e">
        <f t="shared" si="200"/>
        <v>#DIV/0!</v>
      </c>
      <c r="AJ370" s="55" t="e">
        <f t="shared" si="208"/>
        <v>#DIV/0!</v>
      </c>
      <c r="AK370" s="55" t="e">
        <f t="shared" si="209"/>
        <v>#DIV/0!</v>
      </c>
      <c r="AL370" s="55" t="e">
        <f t="shared" si="210"/>
        <v>#DIV/0!</v>
      </c>
      <c r="AM370" s="55" t="e">
        <f t="shared" si="211"/>
        <v>#DIV/0!</v>
      </c>
      <c r="AN370" s="55" t="e">
        <f t="shared" si="212"/>
        <v>#DIV/0!</v>
      </c>
      <c r="AO370" s="55" t="e">
        <f t="shared" si="213"/>
        <v>#DIV/0!</v>
      </c>
      <c r="AP370" s="55" t="e">
        <f t="shared" si="214"/>
        <v>#DIV/0!</v>
      </c>
      <c r="AQ370" s="55">
        <f t="shared" si="215"/>
        <v>-1</v>
      </c>
      <c r="AR370" s="55" t="e">
        <f t="shared" si="216"/>
        <v>#DIV/0!</v>
      </c>
      <c r="AS370" s="55" t="e">
        <f t="shared" si="217"/>
        <v>#DIV/0!</v>
      </c>
      <c r="AT370" s="55" t="e">
        <f t="shared" si="218"/>
        <v>#DIV/0!</v>
      </c>
      <c r="AU370" s="55">
        <f t="shared" si="219"/>
        <v>-1</v>
      </c>
    </row>
    <row r="371" spans="1:47" x14ac:dyDescent="0.25">
      <c r="A371" s="56">
        <v>2023</v>
      </c>
      <c r="B371" s="57">
        <v>3010501</v>
      </c>
      <c r="C371" s="58" t="s">
        <v>621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229"/>
        <v>0</v>
      </c>
      <c r="AF371" s="14">
        <v>3010501</v>
      </c>
      <c r="AG371" s="9" t="s">
        <v>621</v>
      </c>
      <c r="AH371" s="10">
        <f t="shared" si="231"/>
        <v>0</v>
      </c>
      <c r="AI371" s="55" t="e">
        <f t="shared" si="200"/>
        <v>#DIV/0!</v>
      </c>
      <c r="AJ371" s="55" t="e">
        <f t="shared" si="208"/>
        <v>#DIV/0!</v>
      </c>
      <c r="AK371" s="55" t="e">
        <f t="shared" si="209"/>
        <v>#DIV/0!</v>
      </c>
      <c r="AL371" s="55" t="e">
        <f t="shared" si="210"/>
        <v>#DIV/0!</v>
      </c>
      <c r="AM371" s="55" t="e">
        <f t="shared" si="211"/>
        <v>#DIV/0!</v>
      </c>
      <c r="AN371" s="55" t="e">
        <f t="shared" si="212"/>
        <v>#DIV/0!</v>
      </c>
      <c r="AO371" s="55" t="e">
        <f t="shared" si="213"/>
        <v>#DIV/0!</v>
      </c>
      <c r="AP371" s="55" t="e">
        <f t="shared" si="214"/>
        <v>#DIV/0!</v>
      </c>
      <c r="AQ371" s="55">
        <f t="shared" si="215"/>
        <v>-1</v>
      </c>
      <c r="AR371" s="55" t="e">
        <f t="shared" si="216"/>
        <v>#DIV/0!</v>
      </c>
      <c r="AS371" s="55" t="e">
        <f t="shared" si="217"/>
        <v>#DIV/0!</v>
      </c>
      <c r="AT371" s="55" t="e">
        <f t="shared" si="218"/>
        <v>#DIV/0!</v>
      </c>
      <c r="AU371" s="55">
        <f t="shared" si="219"/>
        <v>-1</v>
      </c>
    </row>
    <row r="372" spans="1:47" x14ac:dyDescent="0.25">
      <c r="A372" s="59">
        <v>2023</v>
      </c>
      <c r="B372" s="67">
        <v>301050101</v>
      </c>
      <c r="C372" s="61" t="s">
        <v>622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229"/>
        <v>0</v>
      </c>
      <c r="AF372" s="43">
        <v>301050101</v>
      </c>
      <c r="AG372" s="25" t="s">
        <v>622</v>
      </c>
      <c r="AH372" s="26">
        <v>0</v>
      </c>
      <c r="AI372" s="62" t="e">
        <f t="shared" si="200"/>
        <v>#DIV/0!</v>
      </c>
      <c r="AJ372" s="62" t="e">
        <f t="shared" si="208"/>
        <v>#DIV/0!</v>
      </c>
      <c r="AK372" s="62" t="e">
        <f t="shared" si="209"/>
        <v>#DIV/0!</v>
      </c>
      <c r="AL372" s="62" t="e">
        <f t="shared" si="210"/>
        <v>#DIV/0!</v>
      </c>
      <c r="AM372" s="62" t="e">
        <f t="shared" si="211"/>
        <v>#DIV/0!</v>
      </c>
      <c r="AN372" s="62" t="e">
        <f t="shared" si="212"/>
        <v>#DIV/0!</v>
      </c>
      <c r="AO372" s="62" t="e">
        <f t="shared" si="213"/>
        <v>#DIV/0!</v>
      </c>
      <c r="AP372" s="62" t="e">
        <f t="shared" si="214"/>
        <v>#DIV/0!</v>
      </c>
      <c r="AQ372" s="62">
        <f t="shared" si="215"/>
        <v>-1</v>
      </c>
      <c r="AR372" s="62" t="e">
        <f t="shared" si="216"/>
        <v>#DIV/0!</v>
      </c>
      <c r="AS372" s="62" t="e">
        <f t="shared" si="217"/>
        <v>#DIV/0!</v>
      </c>
      <c r="AT372" s="62" t="e">
        <f t="shared" si="218"/>
        <v>#DIV/0!</v>
      </c>
      <c r="AU372" s="62">
        <f t="shared" si="219"/>
        <v>-1</v>
      </c>
    </row>
    <row r="373" spans="1:47" x14ac:dyDescent="0.25">
      <c r="A373" s="56">
        <v>2023</v>
      </c>
      <c r="B373" s="57">
        <v>302</v>
      </c>
      <c r="C373" s="58" t="s">
        <v>623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229"/>
        <v>50964900</v>
      </c>
      <c r="AF373" s="11">
        <v>302</v>
      </c>
      <c r="AG373" s="5" t="s">
        <v>623</v>
      </c>
      <c r="AH373" s="6">
        <f t="shared" ref="AH373" si="232">+AH374+AH466+AH474</f>
        <v>50964900</v>
      </c>
      <c r="AI373" s="55">
        <f t="shared" si="200"/>
        <v>-0.98731912167152902</v>
      </c>
      <c r="AJ373" s="55">
        <f t="shared" si="208"/>
        <v>-1</v>
      </c>
      <c r="AK373" s="55">
        <f t="shared" si="209"/>
        <v>-1</v>
      </c>
      <c r="AL373" s="55">
        <f t="shared" si="210"/>
        <v>-1</v>
      </c>
      <c r="AM373" s="55">
        <f t="shared" si="211"/>
        <v>-1</v>
      </c>
      <c r="AN373" s="55">
        <f t="shared" si="212"/>
        <v>-1</v>
      </c>
      <c r="AO373" s="55" t="e">
        <f t="shared" si="213"/>
        <v>#DIV/0!</v>
      </c>
      <c r="AP373" s="55" t="e">
        <f t="shared" si="214"/>
        <v>#DIV/0!</v>
      </c>
      <c r="AQ373" s="55">
        <f t="shared" si="215"/>
        <v>-1</v>
      </c>
      <c r="AR373" s="55" t="e">
        <f t="shared" si="216"/>
        <v>#DIV/0!</v>
      </c>
      <c r="AS373" s="55" t="e">
        <f t="shared" si="217"/>
        <v>#DIV/0!</v>
      </c>
      <c r="AT373" s="55" t="e">
        <f t="shared" si="218"/>
        <v>#DIV/0!</v>
      </c>
      <c r="AU373" s="55">
        <f t="shared" si="219"/>
        <v>-0.99419076171383547</v>
      </c>
    </row>
    <row r="374" spans="1:47" x14ac:dyDescent="0.25">
      <c r="A374" s="56">
        <v>2023</v>
      </c>
      <c r="B374" s="57">
        <v>30201</v>
      </c>
      <c r="C374" s="58" t="s">
        <v>624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229"/>
        <v>50964900</v>
      </c>
      <c r="AF374" s="11">
        <v>30201</v>
      </c>
      <c r="AG374" s="5" t="s">
        <v>624</v>
      </c>
      <c r="AH374" s="6">
        <f t="shared" ref="AH374" si="233">+AH375+AH420+AH431+AH450</f>
        <v>50964900</v>
      </c>
      <c r="AI374" s="55">
        <f t="shared" si="200"/>
        <v>-0.98731912167152902</v>
      </c>
      <c r="AJ374" s="55">
        <f t="shared" si="208"/>
        <v>-1</v>
      </c>
      <c r="AK374" s="55">
        <f t="shared" si="209"/>
        <v>-1</v>
      </c>
      <c r="AL374" s="55">
        <f t="shared" si="210"/>
        <v>-1</v>
      </c>
      <c r="AM374" s="55">
        <f t="shared" si="211"/>
        <v>-1</v>
      </c>
      <c r="AN374" s="55">
        <f t="shared" si="212"/>
        <v>-1</v>
      </c>
      <c r="AO374" s="55" t="e">
        <f t="shared" si="213"/>
        <v>#DIV/0!</v>
      </c>
      <c r="AP374" s="55" t="e">
        <f t="shared" si="214"/>
        <v>#DIV/0!</v>
      </c>
      <c r="AQ374" s="55">
        <f t="shared" si="215"/>
        <v>-1</v>
      </c>
      <c r="AR374" s="55" t="e">
        <f t="shared" si="216"/>
        <v>#DIV/0!</v>
      </c>
      <c r="AS374" s="55" t="e">
        <f t="shared" si="217"/>
        <v>#DIV/0!</v>
      </c>
      <c r="AT374" s="55" t="e">
        <f t="shared" si="218"/>
        <v>#DIV/0!</v>
      </c>
      <c r="AU374" s="55">
        <f t="shared" si="219"/>
        <v>-0.99391674496687077</v>
      </c>
    </row>
    <row r="375" spans="1:47" x14ac:dyDescent="0.25">
      <c r="A375" s="56">
        <v>2023</v>
      </c>
      <c r="B375" s="57">
        <v>3020101</v>
      </c>
      <c r="C375" s="58" t="s">
        <v>625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229"/>
        <v>50964900</v>
      </c>
      <c r="AF375" s="11">
        <v>3020101</v>
      </c>
      <c r="AG375" s="5" t="s">
        <v>625</v>
      </c>
      <c r="AH375" s="6">
        <f t="shared" ref="AH375" si="234">+AH376</f>
        <v>50964900</v>
      </c>
      <c r="AI375" s="55">
        <f t="shared" si="200"/>
        <v>-0.98111164995123512</v>
      </c>
      <c r="AJ375" s="55">
        <f t="shared" si="208"/>
        <v>-1</v>
      </c>
      <c r="AK375" s="55">
        <f t="shared" si="209"/>
        <v>-1</v>
      </c>
      <c r="AL375" s="55">
        <f t="shared" si="210"/>
        <v>-1</v>
      </c>
      <c r="AM375" s="55">
        <f t="shared" si="211"/>
        <v>-1</v>
      </c>
      <c r="AN375" s="55">
        <f t="shared" si="212"/>
        <v>-1</v>
      </c>
      <c r="AO375" s="55" t="e">
        <f t="shared" si="213"/>
        <v>#DIV/0!</v>
      </c>
      <c r="AP375" s="55" t="e">
        <f t="shared" si="214"/>
        <v>#DIV/0!</v>
      </c>
      <c r="AQ375" s="55">
        <f t="shared" si="215"/>
        <v>-1</v>
      </c>
      <c r="AR375" s="55" t="e">
        <f t="shared" si="216"/>
        <v>#DIV/0!</v>
      </c>
      <c r="AS375" s="55" t="e">
        <f t="shared" si="217"/>
        <v>#DIV/0!</v>
      </c>
      <c r="AT375" s="55" t="e">
        <f t="shared" si="218"/>
        <v>#DIV/0!</v>
      </c>
      <c r="AU375" s="55">
        <f t="shared" si="219"/>
        <v>-0.99122034347591759</v>
      </c>
    </row>
    <row r="376" spans="1:47" x14ac:dyDescent="0.25">
      <c r="A376" s="56">
        <v>2023</v>
      </c>
      <c r="B376" s="57">
        <v>302010101</v>
      </c>
      <c r="C376" s="58" t="s">
        <v>626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229"/>
        <v>50964900</v>
      </c>
      <c r="AF376" s="14">
        <v>302010101</v>
      </c>
      <c r="AG376" s="9" t="s">
        <v>626</v>
      </c>
      <c r="AH376" s="10">
        <f t="shared" ref="AH376" si="235">+AH377+AH381+AH385+AH389+AH392+AH396+AH400+AH404+AH406+AH409+AH412+AH416+AH419</f>
        <v>50964900</v>
      </c>
      <c r="AI376" s="55">
        <f t="shared" si="200"/>
        <v>-0.98111164995123512</v>
      </c>
      <c r="AJ376" s="55">
        <f t="shared" si="208"/>
        <v>-1</v>
      </c>
      <c r="AK376" s="55">
        <f t="shared" si="209"/>
        <v>-1</v>
      </c>
      <c r="AL376" s="55">
        <f t="shared" si="210"/>
        <v>-1</v>
      </c>
      <c r="AM376" s="55">
        <f t="shared" si="211"/>
        <v>-1</v>
      </c>
      <c r="AN376" s="55">
        <f t="shared" si="212"/>
        <v>-1</v>
      </c>
      <c r="AO376" s="55" t="e">
        <f t="shared" si="213"/>
        <v>#DIV/0!</v>
      </c>
      <c r="AP376" s="55" t="e">
        <f t="shared" si="214"/>
        <v>#DIV/0!</v>
      </c>
      <c r="AQ376" s="55">
        <f t="shared" si="215"/>
        <v>-1</v>
      </c>
      <c r="AR376" s="55" t="e">
        <f t="shared" si="216"/>
        <v>#DIV/0!</v>
      </c>
      <c r="AS376" s="55" t="e">
        <f t="shared" si="217"/>
        <v>#DIV/0!</v>
      </c>
      <c r="AT376" s="55" t="e">
        <f t="shared" si="218"/>
        <v>#DIV/0!</v>
      </c>
      <c r="AU376" s="55">
        <f t="shared" si="219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627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229"/>
        <v>0</v>
      </c>
      <c r="AF377" s="14">
        <v>30201010101</v>
      </c>
      <c r="AG377" s="9" t="s">
        <v>627</v>
      </c>
      <c r="AH377" s="10">
        <f t="shared" ref="AH377" si="236">+AH378+AH379+AH380</f>
        <v>0</v>
      </c>
      <c r="AI377" s="55" t="e">
        <f t="shared" si="200"/>
        <v>#DIV/0!</v>
      </c>
      <c r="AJ377" s="55" t="e">
        <f t="shared" si="208"/>
        <v>#DIV/0!</v>
      </c>
      <c r="AK377" s="55">
        <f t="shared" si="209"/>
        <v>-1</v>
      </c>
      <c r="AL377" s="55">
        <f t="shared" si="210"/>
        <v>-1</v>
      </c>
      <c r="AM377" s="55" t="e">
        <f t="shared" si="211"/>
        <v>#DIV/0!</v>
      </c>
      <c r="AN377" s="55" t="e">
        <f t="shared" si="212"/>
        <v>#DIV/0!</v>
      </c>
      <c r="AO377" s="55" t="e">
        <f t="shared" si="213"/>
        <v>#DIV/0!</v>
      </c>
      <c r="AP377" s="55" t="e">
        <f t="shared" si="214"/>
        <v>#DIV/0!</v>
      </c>
      <c r="AQ377" s="55">
        <f t="shared" si="215"/>
        <v>-1</v>
      </c>
      <c r="AR377" s="55" t="e">
        <f t="shared" si="216"/>
        <v>#DIV/0!</v>
      </c>
      <c r="AS377" s="55" t="e">
        <f t="shared" si="217"/>
        <v>#DIV/0!</v>
      </c>
      <c r="AT377" s="55" t="e">
        <f t="shared" si="218"/>
        <v>#DIV/0!</v>
      </c>
      <c r="AU377" s="55">
        <f t="shared" si="219"/>
        <v>-1</v>
      </c>
    </row>
    <row r="378" spans="1:47" x14ac:dyDescent="0.25">
      <c r="A378" s="59">
        <v>2023</v>
      </c>
      <c r="B378" s="67">
        <v>3020101010101</v>
      </c>
      <c r="C378" s="61" t="s">
        <v>628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229"/>
        <v>0</v>
      </c>
      <c r="AF378" s="43">
        <v>3020101010101</v>
      </c>
      <c r="AG378" s="25" t="s">
        <v>628</v>
      </c>
      <c r="AH378" s="26">
        <v>0</v>
      </c>
      <c r="AI378" s="62" t="e">
        <f t="shared" si="200"/>
        <v>#DIV/0!</v>
      </c>
      <c r="AJ378" s="62" t="e">
        <f t="shared" si="208"/>
        <v>#DIV/0!</v>
      </c>
      <c r="AK378" s="62" t="e">
        <f t="shared" si="209"/>
        <v>#DIV/0!</v>
      </c>
      <c r="AL378" s="62" t="e">
        <f t="shared" si="210"/>
        <v>#DIV/0!</v>
      </c>
      <c r="AM378" s="62" t="e">
        <f t="shared" si="211"/>
        <v>#DIV/0!</v>
      </c>
      <c r="AN378" s="62" t="e">
        <f t="shared" si="212"/>
        <v>#DIV/0!</v>
      </c>
      <c r="AO378" s="62" t="e">
        <f t="shared" si="213"/>
        <v>#DIV/0!</v>
      </c>
      <c r="AP378" s="62" t="e">
        <f t="shared" si="214"/>
        <v>#DIV/0!</v>
      </c>
      <c r="AQ378" s="62">
        <f t="shared" si="215"/>
        <v>-1</v>
      </c>
      <c r="AR378" s="62" t="e">
        <f t="shared" si="216"/>
        <v>#DIV/0!</v>
      </c>
      <c r="AS378" s="62" t="e">
        <f t="shared" si="217"/>
        <v>#DIV/0!</v>
      </c>
      <c r="AT378" s="62" t="e">
        <f t="shared" si="218"/>
        <v>#DIV/0!</v>
      </c>
      <c r="AU378" s="62">
        <f t="shared" si="219"/>
        <v>-1</v>
      </c>
    </row>
    <row r="379" spans="1:47" x14ac:dyDescent="0.25">
      <c r="A379" s="59">
        <v>2023</v>
      </c>
      <c r="B379" s="68">
        <v>3020101010102</v>
      </c>
      <c r="C379" s="61" t="s">
        <v>629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229"/>
        <v>0</v>
      </c>
      <c r="AF379" s="44">
        <v>3020101010102</v>
      </c>
      <c r="AG379" s="25" t="s">
        <v>629</v>
      </c>
      <c r="AH379" s="26">
        <v>0</v>
      </c>
      <c r="AI379" s="62" t="e">
        <f t="shared" si="200"/>
        <v>#DIV/0!</v>
      </c>
      <c r="AJ379" s="62" t="e">
        <f t="shared" si="208"/>
        <v>#DIV/0!</v>
      </c>
      <c r="AK379" s="62" t="e">
        <f t="shared" si="209"/>
        <v>#DIV/0!</v>
      </c>
      <c r="AL379" s="62">
        <f t="shared" si="210"/>
        <v>-1</v>
      </c>
      <c r="AM379" s="62" t="e">
        <f t="shared" si="211"/>
        <v>#DIV/0!</v>
      </c>
      <c r="AN379" s="62" t="e">
        <f t="shared" si="212"/>
        <v>#DIV/0!</v>
      </c>
      <c r="AO379" s="62" t="e">
        <f t="shared" si="213"/>
        <v>#DIV/0!</v>
      </c>
      <c r="AP379" s="62" t="e">
        <f t="shared" si="214"/>
        <v>#DIV/0!</v>
      </c>
      <c r="AQ379" s="62" t="e">
        <f t="shared" si="215"/>
        <v>#DIV/0!</v>
      </c>
      <c r="AR379" s="62" t="e">
        <f t="shared" si="216"/>
        <v>#DIV/0!</v>
      </c>
      <c r="AS379" s="62" t="e">
        <f t="shared" si="217"/>
        <v>#DIV/0!</v>
      </c>
      <c r="AT379" s="62" t="e">
        <f t="shared" si="218"/>
        <v>#DIV/0!</v>
      </c>
      <c r="AU379" s="62">
        <f t="shared" si="219"/>
        <v>-1</v>
      </c>
    </row>
    <row r="380" spans="1:47" x14ac:dyDescent="0.25">
      <c r="A380" s="59">
        <v>2023</v>
      </c>
      <c r="B380" s="69">
        <v>3020101010103</v>
      </c>
      <c r="C380" s="61" t="s">
        <v>630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229"/>
        <v>0</v>
      </c>
      <c r="AF380" s="45">
        <v>3020101010103</v>
      </c>
      <c r="AG380" s="25" t="s">
        <v>630</v>
      </c>
      <c r="AH380" s="26">
        <v>0</v>
      </c>
      <c r="AI380" s="62" t="e">
        <f t="shared" si="200"/>
        <v>#DIV/0!</v>
      </c>
      <c r="AJ380" s="62" t="e">
        <f t="shared" si="208"/>
        <v>#DIV/0!</v>
      </c>
      <c r="AK380" s="62">
        <f t="shared" si="209"/>
        <v>-1</v>
      </c>
      <c r="AL380" s="62" t="e">
        <f t="shared" si="210"/>
        <v>#DIV/0!</v>
      </c>
      <c r="AM380" s="62" t="e">
        <f t="shared" si="211"/>
        <v>#DIV/0!</v>
      </c>
      <c r="AN380" s="62" t="e">
        <f t="shared" si="212"/>
        <v>#DIV/0!</v>
      </c>
      <c r="AO380" s="62" t="e">
        <f t="shared" si="213"/>
        <v>#DIV/0!</v>
      </c>
      <c r="AP380" s="62" t="e">
        <f t="shared" si="214"/>
        <v>#DIV/0!</v>
      </c>
      <c r="AQ380" s="62" t="e">
        <f t="shared" si="215"/>
        <v>#DIV/0!</v>
      </c>
      <c r="AR380" s="62" t="e">
        <f t="shared" si="216"/>
        <v>#DIV/0!</v>
      </c>
      <c r="AS380" s="62" t="e">
        <f t="shared" si="217"/>
        <v>#DIV/0!</v>
      </c>
      <c r="AT380" s="62" t="e">
        <f t="shared" si="218"/>
        <v>#DIV/0!</v>
      </c>
      <c r="AU380" s="62">
        <f t="shared" si="219"/>
        <v>-1</v>
      </c>
    </row>
    <row r="381" spans="1:47" x14ac:dyDescent="0.25">
      <c r="A381" s="56">
        <v>2023</v>
      </c>
      <c r="B381" s="57">
        <v>30201010102</v>
      </c>
      <c r="C381" s="58" t="s">
        <v>631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229"/>
        <v>0</v>
      </c>
      <c r="AF381" s="14">
        <v>30201010102</v>
      </c>
      <c r="AG381" s="9" t="s">
        <v>631</v>
      </c>
      <c r="AH381" s="10">
        <f t="shared" ref="AH381" si="237">+AH382+AH383+AH384</f>
        <v>0</v>
      </c>
      <c r="AI381" s="55">
        <f t="shared" si="200"/>
        <v>-1</v>
      </c>
      <c r="AJ381" s="55" t="e">
        <f t="shared" si="208"/>
        <v>#DIV/0!</v>
      </c>
      <c r="AK381" s="55" t="e">
        <f t="shared" si="209"/>
        <v>#DIV/0!</v>
      </c>
      <c r="AL381" s="55">
        <f t="shared" si="210"/>
        <v>-1</v>
      </c>
      <c r="AM381" s="55" t="e">
        <f t="shared" si="211"/>
        <v>#DIV/0!</v>
      </c>
      <c r="AN381" s="55" t="e">
        <f t="shared" si="212"/>
        <v>#DIV/0!</v>
      </c>
      <c r="AO381" s="55" t="e">
        <f t="shared" si="213"/>
        <v>#DIV/0!</v>
      </c>
      <c r="AP381" s="55" t="e">
        <f t="shared" si="214"/>
        <v>#DIV/0!</v>
      </c>
      <c r="AQ381" s="55">
        <f t="shared" si="215"/>
        <v>-1</v>
      </c>
      <c r="AR381" s="55" t="e">
        <f t="shared" si="216"/>
        <v>#DIV/0!</v>
      </c>
      <c r="AS381" s="55" t="e">
        <f t="shared" si="217"/>
        <v>#DIV/0!</v>
      </c>
      <c r="AT381" s="55" t="e">
        <f t="shared" si="218"/>
        <v>#DIV/0!</v>
      </c>
      <c r="AU381" s="55">
        <f t="shared" si="219"/>
        <v>-1</v>
      </c>
    </row>
    <row r="382" spans="1:47" x14ac:dyDescent="0.25">
      <c r="A382" s="59">
        <v>2023</v>
      </c>
      <c r="B382" s="67">
        <v>3020101010201</v>
      </c>
      <c r="C382" s="61" t="s">
        <v>632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229"/>
        <v>0</v>
      </c>
      <c r="AF382" s="43">
        <v>3020101010201</v>
      </c>
      <c r="AG382" s="25" t="s">
        <v>632</v>
      </c>
      <c r="AH382" s="26">
        <v>0</v>
      </c>
      <c r="AI382" s="62" t="e">
        <f t="shared" si="200"/>
        <v>#DIV/0!</v>
      </c>
      <c r="AJ382" s="62" t="e">
        <f t="shared" si="208"/>
        <v>#DIV/0!</v>
      </c>
      <c r="AK382" s="62" t="e">
        <f t="shared" si="209"/>
        <v>#DIV/0!</v>
      </c>
      <c r="AL382" s="62" t="e">
        <f t="shared" si="210"/>
        <v>#DIV/0!</v>
      </c>
      <c r="AM382" s="62" t="e">
        <f t="shared" si="211"/>
        <v>#DIV/0!</v>
      </c>
      <c r="AN382" s="62" t="e">
        <f t="shared" si="212"/>
        <v>#DIV/0!</v>
      </c>
      <c r="AO382" s="62" t="e">
        <f t="shared" si="213"/>
        <v>#DIV/0!</v>
      </c>
      <c r="AP382" s="62" t="e">
        <f t="shared" si="214"/>
        <v>#DIV/0!</v>
      </c>
      <c r="AQ382" s="62">
        <f t="shared" si="215"/>
        <v>-1</v>
      </c>
      <c r="AR382" s="62" t="e">
        <f t="shared" si="216"/>
        <v>#DIV/0!</v>
      </c>
      <c r="AS382" s="62" t="e">
        <f t="shared" si="217"/>
        <v>#DIV/0!</v>
      </c>
      <c r="AT382" s="62" t="e">
        <f t="shared" si="218"/>
        <v>#DIV/0!</v>
      </c>
      <c r="AU382" s="62">
        <f t="shared" si="219"/>
        <v>-1</v>
      </c>
    </row>
    <row r="383" spans="1:47" x14ac:dyDescent="0.25">
      <c r="A383" s="59">
        <v>2023</v>
      </c>
      <c r="B383" s="68">
        <v>3020101010202</v>
      </c>
      <c r="C383" s="61" t="s">
        <v>633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229"/>
        <v>0</v>
      </c>
      <c r="AF383" s="44">
        <v>3020101010202</v>
      </c>
      <c r="AG383" s="25" t="s">
        <v>633</v>
      </c>
      <c r="AH383" s="26">
        <v>0</v>
      </c>
      <c r="AI383" s="62" t="e">
        <f t="shared" si="200"/>
        <v>#DIV/0!</v>
      </c>
      <c r="AJ383" s="62" t="e">
        <f t="shared" si="208"/>
        <v>#DIV/0!</v>
      </c>
      <c r="AK383" s="62" t="e">
        <f t="shared" si="209"/>
        <v>#DIV/0!</v>
      </c>
      <c r="AL383" s="62">
        <f t="shared" si="210"/>
        <v>-1</v>
      </c>
      <c r="AM383" s="62" t="e">
        <f t="shared" si="211"/>
        <v>#DIV/0!</v>
      </c>
      <c r="AN383" s="62" t="e">
        <f t="shared" si="212"/>
        <v>#DIV/0!</v>
      </c>
      <c r="AO383" s="62" t="e">
        <f t="shared" si="213"/>
        <v>#DIV/0!</v>
      </c>
      <c r="AP383" s="62" t="e">
        <f t="shared" si="214"/>
        <v>#DIV/0!</v>
      </c>
      <c r="AQ383" s="62" t="e">
        <f t="shared" si="215"/>
        <v>#DIV/0!</v>
      </c>
      <c r="AR383" s="62" t="e">
        <f t="shared" si="216"/>
        <v>#DIV/0!</v>
      </c>
      <c r="AS383" s="62" t="e">
        <f t="shared" si="217"/>
        <v>#DIV/0!</v>
      </c>
      <c r="AT383" s="62" t="e">
        <f t="shared" si="218"/>
        <v>#DIV/0!</v>
      </c>
      <c r="AU383" s="62">
        <f t="shared" si="219"/>
        <v>-1</v>
      </c>
    </row>
    <row r="384" spans="1:47" x14ac:dyDescent="0.25">
      <c r="A384" s="59">
        <v>2023</v>
      </c>
      <c r="B384" s="69">
        <v>3020101010203</v>
      </c>
      <c r="C384" s="61" t="s">
        <v>634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229"/>
        <v>0</v>
      </c>
      <c r="AF384" s="45">
        <v>3020101010203</v>
      </c>
      <c r="AG384" s="25" t="s">
        <v>634</v>
      </c>
      <c r="AH384" s="26">
        <v>0</v>
      </c>
      <c r="AI384" s="62">
        <f t="shared" si="200"/>
        <v>-1</v>
      </c>
      <c r="AJ384" s="62" t="e">
        <f t="shared" si="208"/>
        <v>#DIV/0!</v>
      </c>
      <c r="AK384" s="62" t="e">
        <f t="shared" si="209"/>
        <v>#DIV/0!</v>
      </c>
      <c r="AL384" s="62" t="e">
        <f t="shared" si="210"/>
        <v>#DIV/0!</v>
      </c>
      <c r="AM384" s="62" t="e">
        <f t="shared" si="211"/>
        <v>#DIV/0!</v>
      </c>
      <c r="AN384" s="62" t="e">
        <f t="shared" si="212"/>
        <v>#DIV/0!</v>
      </c>
      <c r="AO384" s="62" t="e">
        <f t="shared" si="213"/>
        <v>#DIV/0!</v>
      </c>
      <c r="AP384" s="62" t="e">
        <f t="shared" si="214"/>
        <v>#DIV/0!</v>
      </c>
      <c r="AQ384" s="62" t="e">
        <f t="shared" si="215"/>
        <v>#DIV/0!</v>
      </c>
      <c r="AR384" s="62" t="e">
        <f t="shared" si="216"/>
        <v>#DIV/0!</v>
      </c>
      <c r="AS384" s="62" t="e">
        <f t="shared" si="217"/>
        <v>#DIV/0!</v>
      </c>
      <c r="AT384" s="62" t="e">
        <f t="shared" si="218"/>
        <v>#DIV/0!</v>
      </c>
      <c r="AU384" s="62">
        <f t="shared" si="219"/>
        <v>-1</v>
      </c>
    </row>
    <row r="385" spans="1:47" x14ac:dyDescent="0.25">
      <c r="A385" s="56">
        <v>2023</v>
      </c>
      <c r="B385" s="57">
        <v>30201010103</v>
      </c>
      <c r="C385" s="58" t="s">
        <v>635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229"/>
        <v>19500000</v>
      </c>
      <c r="AF385" s="14">
        <v>30201010103</v>
      </c>
      <c r="AG385" s="9" t="s">
        <v>635</v>
      </c>
      <c r="AH385" s="10">
        <f t="shared" ref="AH385" si="238">+AH386+AH387+AH388</f>
        <v>19500000</v>
      </c>
      <c r="AI385" s="55">
        <f t="shared" si="200"/>
        <v>-0.97705882352941176</v>
      </c>
      <c r="AJ385" s="55" t="e">
        <f t="shared" si="208"/>
        <v>#DIV/0!</v>
      </c>
      <c r="AK385" s="55" t="e">
        <f t="shared" si="209"/>
        <v>#DIV/0!</v>
      </c>
      <c r="AL385" s="55">
        <f t="shared" si="210"/>
        <v>-1</v>
      </c>
      <c r="AM385" s="55" t="e">
        <f t="shared" si="211"/>
        <v>#DIV/0!</v>
      </c>
      <c r="AN385" s="55" t="e">
        <f t="shared" si="212"/>
        <v>#DIV/0!</v>
      </c>
      <c r="AO385" s="55" t="e">
        <f t="shared" si="213"/>
        <v>#DIV/0!</v>
      </c>
      <c r="AP385" s="55" t="e">
        <f t="shared" si="214"/>
        <v>#DIV/0!</v>
      </c>
      <c r="AQ385" s="55">
        <f t="shared" si="215"/>
        <v>-1</v>
      </c>
      <c r="AR385" s="55" t="e">
        <f t="shared" si="216"/>
        <v>#DIV/0!</v>
      </c>
      <c r="AS385" s="55" t="e">
        <f t="shared" si="217"/>
        <v>#DIV/0!</v>
      </c>
      <c r="AT385" s="55" t="e">
        <f t="shared" si="218"/>
        <v>#DIV/0!</v>
      </c>
      <c r="AU385" s="55">
        <f t="shared" si="219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636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229"/>
        <v>0</v>
      </c>
      <c r="AF386" s="43">
        <v>3020101010301</v>
      </c>
      <c r="AG386" s="25" t="s">
        <v>636</v>
      </c>
      <c r="AH386" s="26">
        <v>0</v>
      </c>
      <c r="AI386" s="62" t="e">
        <f t="shared" si="200"/>
        <v>#DIV/0!</v>
      </c>
      <c r="AJ386" s="62" t="e">
        <f t="shared" si="208"/>
        <v>#DIV/0!</v>
      </c>
      <c r="AK386" s="62" t="e">
        <f t="shared" si="209"/>
        <v>#DIV/0!</v>
      </c>
      <c r="AL386" s="62" t="e">
        <f t="shared" si="210"/>
        <v>#DIV/0!</v>
      </c>
      <c r="AM386" s="62" t="e">
        <f t="shared" si="211"/>
        <v>#DIV/0!</v>
      </c>
      <c r="AN386" s="62" t="e">
        <f t="shared" si="212"/>
        <v>#DIV/0!</v>
      </c>
      <c r="AO386" s="62" t="e">
        <f t="shared" si="213"/>
        <v>#DIV/0!</v>
      </c>
      <c r="AP386" s="62" t="e">
        <f t="shared" si="214"/>
        <v>#DIV/0!</v>
      </c>
      <c r="AQ386" s="62">
        <f t="shared" si="215"/>
        <v>-1</v>
      </c>
      <c r="AR386" s="62" t="e">
        <f t="shared" si="216"/>
        <v>#DIV/0!</v>
      </c>
      <c r="AS386" s="62" t="e">
        <f t="shared" si="217"/>
        <v>#DIV/0!</v>
      </c>
      <c r="AT386" s="62" t="e">
        <f t="shared" si="218"/>
        <v>#DIV/0!</v>
      </c>
      <c r="AU386" s="62">
        <f t="shared" si="219"/>
        <v>-1</v>
      </c>
    </row>
    <row r="387" spans="1:47" x14ac:dyDescent="0.25">
      <c r="A387" s="59">
        <v>2023</v>
      </c>
      <c r="B387" s="68">
        <v>3020101010302</v>
      </c>
      <c r="C387" s="61" t="s">
        <v>637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229"/>
        <v>0</v>
      </c>
      <c r="AF387" s="44">
        <v>3020101010302</v>
      </c>
      <c r="AG387" s="25" t="s">
        <v>637</v>
      </c>
      <c r="AH387" s="26">
        <v>0</v>
      </c>
      <c r="AI387" s="62" t="e">
        <f t="shared" si="200"/>
        <v>#DIV/0!</v>
      </c>
      <c r="AJ387" s="62" t="e">
        <f t="shared" si="208"/>
        <v>#DIV/0!</v>
      </c>
      <c r="AK387" s="62" t="e">
        <f t="shared" si="209"/>
        <v>#DIV/0!</v>
      </c>
      <c r="AL387" s="62">
        <f t="shared" si="210"/>
        <v>-1</v>
      </c>
      <c r="AM387" s="62" t="e">
        <f t="shared" si="211"/>
        <v>#DIV/0!</v>
      </c>
      <c r="AN387" s="62" t="e">
        <f t="shared" si="212"/>
        <v>#DIV/0!</v>
      </c>
      <c r="AO387" s="62" t="e">
        <f t="shared" si="213"/>
        <v>#DIV/0!</v>
      </c>
      <c r="AP387" s="62" t="e">
        <f t="shared" si="214"/>
        <v>#DIV/0!</v>
      </c>
      <c r="AQ387" s="62" t="e">
        <f t="shared" si="215"/>
        <v>#DIV/0!</v>
      </c>
      <c r="AR387" s="62" t="e">
        <f t="shared" si="216"/>
        <v>#DIV/0!</v>
      </c>
      <c r="AS387" s="62" t="e">
        <f t="shared" si="217"/>
        <v>#DIV/0!</v>
      </c>
      <c r="AT387" s="62" t="e">
        <f t="shared" si="218"/>
        <v>#DIV/0!</v>
      </c>
      <c r="AU387" s="62">
        <f t="shared" si="219"/>
        <v>-1</v>
      </c>
    </row>
    <row r="388" spans="1:47" x14ac:dyDescent="0.25">
      <c r="A388" s="59">
        <v>2023</v>
      </c>
      <c r="B388" s="69">
        <v>3020101010303</v>
      </c>
      <c r="C388" s="61" t="s">
        <v>638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229"/>
        <v>19500000</v>
      </c>
      <c r="AF388" s="45">
        <v>3020101010303</v>
      </c>
      <c r="AG388" s="25" t="s">
        <v>638</v>
      </c>
      <c r="AH388" s="26">
        <v>19500000</v>
      </c>
      <c r="AI388" s="62">
        <f t="shared" si="200"/>
        <v>-0.97705882352941176</v>
      </c>
      <c r="AJ388" s="62" t="e">
        <f t="shared" si="208"/>
        <v>#DIV/0!</v>
      </c>
      <c r="AK388" s="62" t="e">
        <f t="shared" si="209"/>
        <v>#DIV/0!</v>
      </c>
      <c r="AL388" s="62" t="e">
        <f t="shared" si="210"/>
        <v>#DIV/0!</v>
      </c>
      <c r="AM388" s="62" t="e">
        <f t="shared" si="211"/>
        <v>#DIV/0!</v>
      </c>
      <c r="AN388" s="62" t="e">
        <f t="shared" si="212"/>
        <v>#DIV/0!</v>
      </c>
      <c r="AO388" s="62" t="e">
        <f t="shared" si="213"/>
        <v>#DIV/0!</v>
      </c>
      <c r="AP388" s="62" t="e">
        <f t="shared" si="214"/>
        <v>#DIV/0!</v>
      </c>
      <c r="AQ388" s="62" t="e">
        <f t="shared" si="215"/>
        <v>#DIV/0!</v>
      </c>
      <c r="AR388" s="62" t="e">
        <f t="shared" si="216"/>
        <v>#DIV/0!</v>
      </c>
      <c r="AS388" s="62" t="e">
        <f t="shared" si="217"/>
        <v>#DIV/0!</v>
      </c>
      <c r="AT388" s="62" t="e">
        <f t="shared" si="218"/>
        <v>#DIV/0!</v>
      </c>
      <c r="AU388" s="62">
        <f t="shared" si="219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639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229"/>
        <v>0</v>
      </c>
      <c r="AF389" s="14">
        <v>30201010104</v>
      </c>
      <c r="AG389" s="9" t="s">
        <v>639</v>
      </c>
      <c r="AH389" s="10">
        <f t="shared" ref="AH389" si="239">+AH390+AH391</f>
        <v>0</v>
      </c>
      <c r="AI389" s="55">
        <f t="shared" si="200"/>
        <v>-1</v>
      </c>
      <c r="AJ389" s="55" t="e">
        <f t="shared" si="208"/>
        <v>#DIV/0!</v>
      </c>
      <c r="AK389" s="55" t="e">
        <f t="shared" si="209"/>
        <v>#DIV/0!</v>
      </c>
      <c r="AL389" s="55">
        <f t="shared" si="210"/>
        <v>-1</v>
      </c>
      <c r="AM389" s="55" t="e">
        <f t="shared" si="211"/>
        <v>#DIV/0!</v>
      </c>
      <c r="AN389" s="55" t="e">
        <f t="shared" si="212"/>
        <v>#DIV/0!</v>
      </c>
      <c r="AO389" s="55" t="e">
        <f t="shared" si="213"/>
        <v>#DIV/0!</v>
      </c>
      <c r="AP389" s="55" t="e">
        <f t="shared" si="214"/>
        <v>#DIV/0!</v>
      </c>
      <c r="AQ389" s="55" t="e">
        <f t="shared" si="215"/>
        <v>#DIV/0!</v>
      </c>
      <c r="AR389" s="55" t="e">
        <f t="shared" si="216"/>
        <v>#DIV/0!</v>
      </c>
      <c r="AS389" s="55" t="e">
        <f t="shared" si="217"/>
        <v>#DIV/0!</v>
      </c>
      <c r="AT389" s="55" t="e">
        <f t="shared" si="218"/>
        <v>#DIV/0!</v>
      </c>
      <c r="AU389" s="55">
        <f t="shared" si="219"/>
        <v>-1</v>
      </c>
    </row>
    <row r="390" spans="1:47" x14ac:dyDescent="0.25">
      <c r="A390" s="59">
        <v>2023</v>
      </c>
      <c r="B390" s="68">
        <v>3020101010402</v>
      </c>
      <c r="C390" s="61" t="s">
        <v>640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229"/>
        <v>0</v>
      </c>
      <c r="AF390" s="44">
        <v>3020101010402</v>
      </c>
      <c r="AG390" s="25" t="s">
        <v>640</v>
      </c>
      <c r="AH390" s="26">
        <v>0</v>
      </c>
      <c r="AI390" s="62" t="e">
        <f t="shared" si="200"/>
        <v>#DIV/0!</v>
      </c>
      <c r="AJ390" s="62" t="e">
        <f t="shared" si="208"/>
        <v>#DIV/0!</v>
      </c>
      <c r="AK390" s="62" t="e">
        <f t="shared" si="209"/>
        <v>#DIV/0!</v>
      </c>
      <c r="AL390" s="62">
        <f t="shared" si="210"/>
        <v>-1</v>
      </c>
      <c r="AM390" s="62" t="e">
        <f t="shared" si="211"/>
        <v>#DIV/0!</v>
      </c>
      <c r="AN390" s="62" t="e">
        <f t="shared" si="212"/>
        <v>#DIV/0!</v>
      </c>
      <c r="AO390" s="62" t="e">
        <f t="shared" si="213"/>
        <v>#DIV/0!</v>
      </c>
      <c r="AP390" s="62" t="e">
        <f t="shared" si="214"/>
        <v>#DIV/0!</v>
      </c>
      <c r="AQ390" s="62" t="e">
        <f t="shared" si="215"/>
        <v>#DIV/0!</v>
      </c>
      <c r="AR390" s="62" t="e">
        <f t="shared" si="216"/>
        <v>#DIV/0!</v>
      </c>
      <c r="AS390" s="62" t="e">
        <f t="shared" si="217"/>
        <v>#DIV/0!</v>
      </c>
      <c r="AT390" s="62" t="e">
        <f t="shared" si="218"/>
        <v>#DIV/0!</v>
      </c>
      <c r="AU390" s="62">
        <f t="shared" si="219"/>
        <v>-1</v>
      </c>
    </row>
    <row r="391" spans="1:47" x14ac:dyDescent="0.25">
      <c r="A391" s="59">
        <v>2023</v>
      </c>
      <c r="B391" s="69">
        <v>3020101010403</v>
      </c>
      <c r="C391" s="61" t="s">
        <v>641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229"/>
        <v>0</v>
      </c>
      <c r="AF391" s="45">
        <v>3020101010403</v>
      </c>
      <c r="AG391" s="25" t="s">
        <v>641</v>
      </c>
      <c r="AH391" s="26">
        <v>0</v>
      </c>
      <c r="AI391" s="62">
        <f t="shared" si="200"/>
        <v>-1</v>
      </c>
      <c r="AJ391" s="62" t="e">
        <f t="shared" si="208"/>
        <v>#DIV/0!</v>
      </c>
      <c r="AK391" s="62" t="e">
        <f t="shared" si="209"/>
        <v>#DIV/0!</v>
      </c>
      <c r="AL391" s="62" t="e">
        <f t="shared" si="210"/>
        <v>#DIV/0!</v>
      </c>
      <c r="AM391" s="62" t="e">
        <f t="shared" si="211"/>
        <v>#DIV/0!</v>
      </c>
      <c r="AN391" s="62" t="e">
        <f t="shared" si="212"/>
        <v>#DIV/0!</v>
      </c>
      <c r="AO391" s="62" t="e">
        <f t="shared" si="213"/>
        <v>#DIV/0!</v>
      </c>
      <c r="AP391" s="62" t="e">
        <f t="shared" si="214"/>
        <v>#DIV/0!</v>
      </c>
      <c r="AQ391" s="62" t="e">
        <f t="shared" si="215"/>
        <v>#DIV/0!</v>
      </c>
      <c r="AR391" s="62" t="e">
        <f t="shared" si="216"/>
        <v>#DIV/0!</v>
      </c>
      <c r="AS391" s="62" t="e">
        <f t="shared" si="217"/>
        <v>#DIV/0!</v>
      </c>
      <c r="AT391" s="62" t="e">
        <f t="shared" si="218"/>
        <v>#DIV/0!</v>
      </c>
      <c r="AU391" s="62">
        <f t="shared" si="219"/>
        <v>-1</v>
      </c>
    </row>
    <row r="392" spans="1:47" x14ac:dyDescent="0.25">
      <c r="A392" s="56">
        <v>2023</v>
      </c>
      <c r="B392" s="57">
        <v>30201010105</v>
      </c>
      <c r="C392" s="58" t="s">
        <v>642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229"/>
        <v>0</v>
      </c>
      <c r="AF392" s="14">
        <v>30201010105</v>
      </c>
      <c r="AG392" s="9" t="s">
        <v>642</v>
      </c>
      <c r="AH392" s="10">
        <f t="shared" ref="AH392" si="240">+AH393+AH394+AH395</f>
        <v>0</v>
      </c>
      <c r="AI392" s="55" t="e">
        <f t="shared" si="200"/>
        <v>#DIV/0!</v>
      </c>
      <c r="AJ392" s="55" t="e">
        <f t="shared" si="208"/>
        <v>#DIV/0!</v>
      </c>
      <c r="AK392" s="55">
        <f t="shared" si="209"/>
        <v>-1</v>
      </c>
      <c r="AL392" s="55">
        <f t="shared" si="210"/>
        <v>-1</v>
      </c>
      <c r="AM392" s="55" t="e">
        <f t="shared" si="211"/>
        <v>#DIV/0!</v>
      </c>
      <c r="AN392" s="55" t="e">
        <f t="shared" si="212"/>
        <v>#DIV/0!</v>
      </c>
      <c r="AO392" s="55" t="e">
        <f t="shared" si="213"/>
        <v>#DIV/0!</v>
      </c>
      <c r="AP392" s="55" t="e">
        <f t="shared" si="214"/>
        <v>#DIV/0!</v>
      </c>
      <c r="AQ392" s="55">
        <f t="shared" si="215"/>
        <v>-1</v>
      </c>
      <c r="AR392" s="55" t="e">
        <f t="shared" si="216"/>
        <v>#DIV/0!</v>
      </c>
      <c r="AS392" s="55" t="e">
        <f t="shared" si="217"/>
        <v>#DIV/0!</v>
      </c>
      <c r="AT392" s="55" t="e">
        <f t="shared" si="218"/>
        <v>#DIV/0!</v>
      </c>
      <c r="AU392" s="55">
        <f t="shared" si="219"/>
        <v>-1</v>
      </c>
    </row>
    <row r="393" spans="1:47" x14ac:dyDescent="0.25">
      <c r="A393" s="59">
        <v>2023</v>
      </c>
      <c r="B393" s="67">
        <v>3020101010501</v>
      </c>
      <c r="C393" s="61" t="s">
        <v>643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229"/>
        <v>0</v>
      </c>
      <c r="AF393" s="43">
        <v>3020101010501</v>
      </c>
      <c r="AG393" s="25" t="s">
        <v>643</v>
      </c>
      <c r="AH393" s="26">
        <v>0</v>
      </c>
      <c r="AI393" s="62" t="e">
        <f t="shared" ref="AI393:AI456" si="241">+(R393-D393)/D393</f>
        <v>#DIV/0!</v>
      </c>
      <c r="AJ393" s="62" t="e">
        <f t="shared" si="208"/>
        <v>#DIV/0!</v>
      </c>
      <c r="AK393" s="62" t="e">
        <f t="shared" si="209"/>
        <v>#DIV/0!</v>
      </c>
      <c r="AL393" s="62" t="e">
        <f t="shared" si="210"/>
        <v>#DIV/0!</v>
      </c>
      <c r="AM393" s="62" t="e">
        <f t="shared" si="211"/>
        <v>#DIV/0!</v>
      </c>
      <c r="AN393" s="62" t="e">
        <f t="shared" si="212"/>
        <v>#DIV/0!</v>
      </c>
      <c r="AO393" s="62" t="e">
        <f t="shared" si="213"/>
        <v>#DIV/0!</v>
      </c>
      <c r="AP393" s="62" t="e">
        <f t="shared" si="214"/>
        <v>#DIV/0!</v>
      </c>
      <c r="AQ393" s="62">
        <f t="shared" si="215"/>
        <v>-1</v>
      </c>
      <c r="AR393" s="62" t="e">
        <f t="shared" si="216"/>
        <v>#DIV/0!</v>
      </c>
      <c r="AS393" s="62" t="e">
        <f t="shared" si="217"/>
        <v>#DIV/0!</v>
      </c>
      <c r="AT393" s="62" t="e">
        <f t="shared" si="218"/>
        <v>#DIV/0!</v>
      </c>
      <c r="AU393" s="62">
        <f t="shared" si="219"/>
        <v>-1</v>
      </c>
    </row>
    <row r="394" spans="1:47" x14ac:dyDescent="0.25">
      <c r="A394" s="59">
        <v>2023</v>
      </c>
      <c r="B394" s="68">
        <v>3020101010502</v>
      </c>
      <c r="C394" s="61" t="s">
        <v>644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229"/>
        <v>0</v>
      </c>
      <c r="AF394" s="44">
        <v>3020101010502</v>
      </c>
      <c r="AG394" s="25" t="s">
        <v>644</v>
      </c>
      <c r="AH394" s="26">
        <v>0</v>
      </c>
      <c r="AI394" s="62" t="e">
        <f t="shared" si="241"/>
        <v>#DIV/0!</v>
      </c>
      <c r="AJ394" s="62" t="e">
        <f t="shared" si="208"/>
        <v>#DIV/0!</v>
      </c>
      <c r="AK394" s="62" t="e">
        <f t="shared" si="209"/>
        <v>#DIV/0!</v>
      </c>
      <c r="AL394" s="62">
        <f t="shared" si="210"/>
        <v>-1</v>
      </c>
      <c r="AM394" s="62" t="e">
        <f t="shared" si="211"/>
        <v>#DIV/0!</v>
      </c>
      <c r="AN394" s="62" t="e">
        <f t="shared" si="212"/>
        <v>#DIV/0!</v>
      </c>
      <c r="AO394" s="62" t="e">
        <f t="shared" si="213"/>
        <v>#DIV/0!</v>
      </c>
      <c r="AP394" s="62" t="e">
        <f t="shared" si="214"/>
        <v>#DIV/0!</v>
      </c>
      <c r="AQ394" s="62" t="e">
        <f t="shared" si="215"/>
        <v>#DIV/0!</v>
      </c>
      <c r="AR394" s="62" t="e">
        <f t="shared" si="216"/>
        <v>#DIV/0!</v>
      </c>
      <c r="AS394" s="62" t="e">
        <f t="shared" si="217"/>
        <v>#DIV/0!</v>
      </c>
      <c r="AT394" s="62" t="e">
        <f t="shared" si="218"/>
        <v>#DIV/0!</v>
      </c>
      <c r="AU394" s="62">
        <f t="shared" si="219"/>
        <v>-1</v>
      </c>
    </row>
    <row r="395" spans="1:47" x14ac:dyDescent="0.25">
      <c r="A395" s="59">
        <v>2023</v>
      </c>
      <c r="B395" s="69">
        <v>3020101010503</v>
      </c>
      <c r="C395" s="61" t="s">
        <v>645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229"/>
        <v>0</v>
      </c>
      <c r="AF395" s="45">
        <v>3020101010503</v>
      </c>
      <c r="AG395" s="25" t="s">
        <v>645</v>
      </c>
      <c r="AH395" s="26">
        <v>0</v>
      </c>
      <c r="AI395" s="62" t="e">
        <f t="shared" si="241"/>
        <v>#DIV/0!</v>
      </c>
      <c r="AJ395" s="62" t="e">
        <f t="shared" si="208"/>
        <v>#DIV/0!</v>
      </c>
      <c r="AK395" s="62">
        <f t="shared" si="209"/>
        <v>-1</v>
      </c>
      <c r="AL395" s="62" t="e">
        <f t="shared" si="210"/>
        <v>#DIV/0!</v>
      </c>
      <c r="AM395" s="62" t="e">
        <f t="shared" si="211"/>
        <v>#DIV/0!</v>
      </c>
      <c r="AN395" s="62" t="e">
        <f t="shared" si="212"/>
        <v>#DIV/0!</v>
      </c>
      <c r="AO395" s="62" t="e">
        <f t="shared" si="213"/>
        <v>#DIV/0!</v>
      </c>
      <c r="AP395" s="62" t="e">
        <f t="shared" si="214"/>
        <v>#DIV/0!</v>
      </c>
      <c r="AQ395" s="62" t="e">
        <f t="shared" si="215"/>
        <v>#DIV/0!</v>
      </c>
      <c r="AR395" s="62" t="e">
        <f t="shared" si="216"/>
        <v>#DIV/0!</v>
      </c>
      <c r="AS395" s="62" t="e">
        <f t="shared" si="217"/>
        <v>#DIV/0!</v>
      </c>
      <c r="AT395" s="62" t="e">
        <f t="shared" si="218"/>
        <v>#DIV/0!</v>
      </c>
      <c r="AU395" s="62">
        <f t="shared" si="219"/>
        <v>-1</v>
      </c>
    </row>
    <row r="396" spans="1:47" x14ac:dyDescent="0.25">
      <c r="A396" s="56">
        <v>2023</v>
      </c>
      <c r="B396" s="57">
        <v>30201010106</v>
      </c>
      <c r="C396" s="58" t="s">
        <v>646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229"/>
        <v>0</v>
      </c>
      <c r="AF396" s="14">
        <v>30201010106</v>
      </c>
      <c r="AG396" s="9" t="s">
        <v>646</v>
      </c>
      <c r="AH396" s="10">
        <f t="shared" ref="AH396" si="242">+AH397+AH398+AH399</f>
        <v>0</v>
      </c>
      <c r="AI396" s="55" t="e">
        <f t="shared" si="241"/>
        <v>#DIV/0!</v>
      </c>
      <c r="AJ396" s="55" t="e">
        <f t="shared" si="208"/>
        <v>#DIV/0!</v>
      </c>
      <c r="AK396" s="55">
        <f t="shared" si="209"/>
        <v>-1</v>
      </c>
      <c r="AL396" s="55">
        <f t="shared" si="210"/>
        <v>-1</v>
      </c>
      <c r="AM396" s="55" t="e">
        <f t="shared" si="211"/>
        <v>#DIV/0!</v>
      </c>
      <c r="AN396" s="55" t="e">
        <f t="shared" si="212"/>
        <v>#DIV/0!</v>
      </c>
      <c r="AO396" s="55" t="e">
        <f t="shared" si="213"/>
        <v>#DIV/0!</v>
      </c>
      <c r="AP396" s="55" t="e">
        <f t="shared" si="214"/>
        <v>#DIV/0!</v>
      </c>
      <c r="AQ396" s="55">
        <f t="shared" si="215"/>
        <v>-1</v>
      </c>
      <c r="AR396" s="55" t="e">
        <f t="shared" si="216"/>
        <v>#DIV/0!</v>
      </c>
      <c r="AS396" s="55" t="e">
        <f t="shared" si="217"/>
        <v>#DIV/0!</v>
      </c>
      <c r="AT396" s="55" t="e">
        <f t="shared" si="218"/>
        <v>#DIV/0!</v>
      </c>
      <c r="AU396" s="55">
        <f t="shared" si="219"/>
        <v>-1</v>
      </c>
    </row>
    <row r="397" spans="1:47" x14ac:dyDescent="0.25">
      <c r="A397" s="59">
        <v>2023</v>
      </c>
      <c r="B397" s="67">
        <v>3020101010601</v>
      </c>
      <c r="C397" s="61" t="s">
        <v>647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229"/>
        <v>0</v>
      </c>
      <c r="AF397" s="43">
        <v>3020101010601</v>
      </c>
      <c r="AG397" s="25" t="s">
        <v>647</v>
      </c>
      <c r="AH397" s="26">
        <v>0</v>
      </c>
      <c r="AI397" s="62" t="e">
        <f t="shared" si="241"/>
        <v>#DIV/0!</v>
      </c>
      <c r="AJ397" s="62" t="e">
        <f t="shared" si="208"/>
        <v>#DIV/0!</v>
      </c>
      <c r="AK397" s="62" t="e">
        <f t="shared" si="209"/>
        <v>#DIV/0!</v>
      </c>
      <c r="AL397" s="62" t="e">
        <f t="shared" si="210"/>
        <v>#DIV/0!</v>
      </c>
      <c r="AM397" s="62" t="e">
        <f t="shared" si="211"/>
        <v>#DIV/0!</v>
      </c>
      <c r="AN397" s="62" t="e">
        <f t="shared" si="212"/>
        <v>#DIV/0!</v>
      </c>
      <c r="AO397" s="62" t="e">
        <f t="shared" si="213"/>
        <v>#DIV/0!</v>
      </c>
      <c r="AP397" s="62" t="e">
        <f t="shared" si="214"/>
        <v>#DIV/0!</v>
      </c>
      <c r="AQ397" s="62">
        <f t="shared" si="215"/>
        <v>-1</v>
      </c>
      <c r="AR397" s="62" t="e">
        <f t="shared" si="216"/>
        <v>#DIV/0!</v>
      </c>
      <c r="AS397" s="62" t="e">
        <f t="shared" si="217"/>
        <v>#DIV/0!</v>
      </c>
      <c r="AT397" s="62" t="e">
        <f t="shared" si="218"/>
        <v>#DIV/0!</v>
      </c>
      <c r="AU397" s="62">
        <f t="shared" si="219"/>
        <v>-1</v>
      </c>
    </row>
    <row r="398" spans="1:47" x14ac:dyDescent="0.25">
      <c r="A398" s="59">
        <v>2023</v>
      </c>
      <c r="B398" s="68">
        <v>3020101010602</v>
      </c>
      <c r="C398" s="61" t="s">
        <v>648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229"/>
        <v>0</v>
      </c>
      <c r="AF398" s="44">
        <v>3020101010602</v>
      </c>
      <c r="AG398" s="25" t="s">
        <v>648</v>
      </c>
      <c r="AH398" s="26">
        <v>0</v>
      </c>
      <c r="AI398" s="62" t="e">
        <f t="shared" si="241"/>
        <v>#DIV/0!</v>
      </c>
      <c r="AJ398" s="62" t="e">
        <f t="shared" si="208"/>
        <v>#DIV/0!</v>
      </c>
      <c r="AK398" s="62" t="e">
        <f t="shared" si="209"/>
        <v>#DIV/0!</v>
      </c>
      <c r="AL398" s="62">
        <f t="shared" si="210"/>
        <v>-1</v>
      </c>
      <c r="AM398" s="62" t="e">
        <f t="shared" si="211"/>
        <v>#DIV/0!</v>
      </c>
      <c r="AN398" s="62" t="e">
        <f t="shared" si="212"/>
        <v>#DIV/0!</v>
      </c>
      <c r="AO398" s="62" t="e">
        <f t="shared" si="213"/>
        <v>#DIV/0!</v>
      </c>
      <c r="AP398" s="62" t="e">
        <f t="shared" si="214"/>
        <v>#DIV/0!</v>
      </c>
      <c r="AQ398" s="62" t="e">
        <f t="shared" si="215"/>
        <v>#DIV/0!</v>
      </c>
      <c r="AR398" s="62" t="e">
        <f t="shared" si="216"/>
        <v>#DIV/0!</v>
      </c>
      <c r="AS398" s="62" t="e">
        <f t="shared" si="217"/>
        <v>#DIV/0!</v>
      </c>
      <c r="AT398" s="62" t="e">
        <f t="shared" si="218"/>
        <v>#DIV/0!</v>
      </c>
      <c r="AU398" s="62">
        <f t="shared" si="219"/>
        <v>-1</v>
      </c>
    </row>
    <row r="399" spans="1:47" x14ac:dyDescent="0.25">
      <c r="A399" s="59">
        <v>2023</v>
      </c>
      <c r="B399" s="69">
        <v>3020101010603</v>
      </c>
      <c r="C399" s="61" t="s">
        <v>649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229"/>
        <v>0</v>
      </c>
      <c r="AF399" s="45">
        <v>3020101010603</v>
      </c>
      <c r="AG399" s="25" t="s">
        <v>649</v>
      </c>
      <c r="AH399" s="26">
        <v>0</v>
      </c>
      <c r="AI399" s="62" t="e">
        <f t="shared" si="241"/>
        <v>#DIV/0!</v>
      </c>
      <c r="AJ399" s="62" t="e">
        <f t="shared" si="208"/>
        <v>#DIV/0!</v>
      </c>
      <c r="AK399" s="62">
        <f t="shared" si="209"/>
        <v>-1</v>
      </c>
      <c r="AL399" s="62" t="e">
        <f t="shared" si="210"/>
        <v>#DIV/0!</v>
      </c>
      <c r="AM399" s="62" t="e">
        <f t="shared" si="211"/>
        <v>#DIV/0!</v>
      </c>
      <c r="AN399" s="62" t="e">
        <f t="shared" si="212"/>
        <v>#DIV/0!</v>
      </c>
      <c r="AO399" s="62" t="e">
        <f t="shared" si="213"/>
        <v>#DIV/0!</v>
      </c>
      <c r="AP399" s="62" t="e">
        <f t="shared" si="214"/>
        <v>#DIV/0!</v>
      </c>
      <c r="AQ399" s="62" t="e">
        <f t="shared" si="215"/>
        <v>#DIV/0!</v>
      </c>
      <c r="AR399" s="62" t="e">
        <f t="shared" si="216"/>
        <v>#DIV/0!</v>
      </c>
      <c r="AS399" s="62" t="e">
        <f t="shared" si="217"/>
        <v>#DIV/0!</v>
      </c>
      <c r="AT399" s="62" t="e">
        <f t="shared" si="218"/>
        <v>#DIV/0!</v>
      </c>
      <c r="AU399" s="62">
        <f t="shared" si="219"/>
        <v>-1</v>
      </c>
    </row>
    <row r="400" spans="1:47" x14ac:dyDescent="0.25">
      <c r="A400" s="56">
        <v>2023</v>
      </c>
      <c r="B400" s="57">
        <v>30201010107</v>
      </c>
      <c r="C400" s="58" t="s">
        <v>650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229"/>
        <v>0</v>
      </c>
      <c r="AF400" s="14">
        <v>30201010107</v>
      </c>
      <c r="AG400" s="9" t="s">
        <v>650</v>
      </c>
      <c r="AH400" s="10">
        <f t="shared" ref="AH400" si="243">+AH401+AH402+AH403</f>
        <v>0</v>
      </c>
      <c r="AI400" s="55">
        <f t="shared" si="241"/>
        <v>-1</v>
      </c>
      <c r="AJ400" s="55" t="e">
        <f t="shared" si="208"/>
        <v>#DIV/0!</v>
      </c>
      <c r="AK400" s="55" t="e">
        <f t="shared" si="209"/>
        <v>#DIV/0!</v>
      </c>
      <c r="AL400" s="55">
        <f t="shared" si="210"/>
        <v>-1</v>
      </c>
      <c r="AM400" s="55" t="e">
        <f t="shared" si="211"/>
        <v>#DIV/0!</v>
      </c>
      <c r="AN400" s="55" t="e">
        <f t="shared" si="212"/>
        <v>#DIV/0!</v>
      </c>
      <c r="AO400" s="55" t="e">
        <f t="shared" si="213"/>
        <v>#DIV/0!</v>
      </c>
      <c r="AP400" s="55" t="e">
        <f t="shared" si="214"/>
        <v>#DIV/0!</v>
      </c>
      <c r="AQ400" s="55">
        <f t="shared" si="215"/>
        <v>-1</v>
      </c>
      <c r="AR400" s="55" t="e">
        <f t="shared" si="216"/>
        <v>#DIV/0!</v>
      </c>
      <c r="AS400" s="55" t="e">
        <f t="shared" si="217"/>
        <v>#DIV/0!</v>
      </c>
      <c r="AT400" s="55" t="e">
        <f t="shared" si="218"/>
        <v>#DIV/0!</v>
      </c>
      <c r="AU400" s="55">
        <f t="shared" si="219"/>
        <v>-1</v>
      </c>
    </row>
    <row r="401" spans="1:47" x14ac:dyDescent="0.25">
      <c r="A401" s="59">
        <v>2023</v>
      </c>
      <c r="B401" s="67">
        <v>3020101010701</v>
      </c>
      <c r="C401" s="61" t="s">
        <v>651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229"/>
        <v>0</v>
      </c>
      <c r="AF401" s="43">
        <v>3020101010701</v>
      </c>
      <c r="AG401" s="25" t="s">
        <v>651</v>
      </c>
      <c r="AH401" s="26">
        <v>0</v>
      </c>
      <c r="AI401" s="62" t="e">
        <f t="shared" si="241"/>
        <v>#DIV/0!</v>
      </c>
      <c r="AJ401" s="62" t="e">
        <f t="shared" si="208"/>
        <v>#DIV/0!</v>
      </c>
      <c r="AK401" s="62" t="e">
        <f t="shared" si="209"/>
        <v>#DIV/0!</v>
      </c>
      <c r="AL401" s="62" t="e">
        <f t="shared" si="210"/>
        <v>#DIV/0!</v>
      </c>
      <c r="AM401" s="62" t="e">
        <f t="shared" si="211"/>
        <v>#DIV/0!</v>
      </c>
      <c r="AN401" s="62" t="e">
        <f t="shared" si="212"/>
        <v>#DIV/0!</v>
      </c>
      <c r="AO401" s="62" t="e">
        <f t="shared" si="213"/>
        <v>#DIV/0!</v>
      </c>
      <c r="AP401" s="62" t="e">
        <f t="shared" si="214"/>
        <v>#DIV/0!</v>
      </c>
      <c r="AQ401" s="62">
        <f t="shared" si="215"/>
        <v>-1</v>
      </c>
      <c r="AR401" s="62" t="e">
        <f t="shared" si="216"/>
        <v>#DIV/0!</v>
      </c>
      <c r="AS401" s="62" t="e">
        <f t="shared" si="217"/>
        <v>#DIV/0!</v>
      </c>
      <c r="AT401" s="62" t="e">
        <f t="shared" si="218"/>
        <v>#DIV/0!</v>
      </c>
      <c r="AU401" s="62">
        <f t="shared" si="219"/>
        <v>-1</v>
      </c>
    </row>
    <row r="402" spans="1:47" x14ac:dyDescent="0.25">
      <c r="A402" s="59">
        <v>2023</v>
      </c>
      <c r="B402" s="68">
        <v>3020101010702</v>
      </c>
      <c r="C402" s="61" t="s">
        <v>652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229"/>
        <v>0</v>
      </c>
      <c r="AF402" s="44">
        <v>3020101010702</v>
      </c>
      <c r="AG402" s="25" t="s">
        <v>652</v>
      </c>
      <c r="AH402" s="26">
        <v>0</v>
      </c>
      <c r="AI402" s="62" t="e">
        <f t="shared" si="241"/>
        <v>#DIV/0!</v>
      </c>
      <c r="AJ402" s="62" t="e">
        <f t="shared" si="208"/>
        <v>#DIV/0!</v>
      </c>
      <c r="AK402" s="62" t="e">
        <f t="shared" si="209"/>
        <v>#DIV/0!</v>
      </c>
      <c r="AL402" s="62">
        <f t="shared" si="210"/>
        <v>-1</v>
      </c>
      <c r="AM402" s="62" t="e">
        <f t="shared" si="211"/>
        <v>#DIV/0!</v>
      </c>
      <c r="AN402" s="62" t="e">
        <f t="shared" si="212"/>
        <v>#DIV/0!</v>
      </c>
      <c r="AO402" s="62" t="e">
        <f t="shared" si="213"/>
        <v>#DIV/0!</v>
      </c>
      <c r="AP402" s="62" t="e">
        <f t="shared" si="214"/>
        <v>#DIV/0!</v>
      </c>
      <c r="AQ402" s="62" t="e">
        <f t="shared" si="215"/>
        <v>#DIV/0!</v>
      </c>
      <c r="AR402" s="62" t="e">
        <f t="shared" si="216"/>
        <v>#DIV/0!</v>
      </c>
      <c r="AS402" s="62" t="e">
        <f t="shared" si="217"/>
        <v>#DIV/0!</v>
      </c>
      <c r="AT402" s="62" t="e">
        <f t="shared" si="218"/>
        <v>#DIV/0!</v>
      </c>
      <c r="AU402" s="62">
        <f t="shared" si="219"/>
        <v>-1</v>
      </c>
    </row>
    <row r="403" spans="1:47" x14ac:dyDescent="0.25">
      <c r="A403" s="59">
        <v>2023</v>
      </c>
      <c r="B403" s="69">
        <v>3020101010703</v>
      </c>
      <c r="C403" s="61" t="s">
        <v>653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229"/>
        <v>0</v>
      </c>
      <c r="AF403" s="45">
        <v>3020101010703</v>
      </c>
      <c r="AG403" s="25" t="s">
        <v>653</v>
      </c>
      <c r="AH403" s="26">
        <v>0</v>
      </c>
      <c r="AI403" s="62">
        <f t="shared" si="241"/>
        <v>-1</v>
      </c>
      <c r="AJ403" s="62" t="e">
        <f t="shared" si="208"/>
        <v>#DIV/0!</v>
      </c>
      <c r="AK403" s="62" t="e">
        <f t="shared" si="209"/>
        <v>#DIV/0!</v>
      </c>
      <c r="AL403" s="62" t="e">
        <f t="shared" si="210"/>
        <v>#DIV/0!</v>
      </c>
      <c r="AM403" s="62" t="e">
        <f t="shared" si="211"/>
        <v>#DIV/0!</v>
      </c>
      <c r="AN403" s="62" t="e">
        <f t="shared" si="212"/>
        <v>#DIV/0!</v>
      </c>
      <c r="AO403" s="62" t="e">
        <f t="shared" si="213"/>
        <v>#DIV/0!</v>
      </c>
      <c r="AP403" s="62" t="e">
        <f t="shared" si="214"/>
        <v>#DIV/0!</v>
      </c>
      <c r="AQ403" s="62" t="e">
        <f t="shared" si="215"/>
        <v>#DIV/0!</v>
      </c>
      <c r="AR403" s="62" t="e">
        <f t="shared" si="216"/>
        <v>#DIV/0!</v>
      </c>
      <c r="AS403" s="62" t="e">
        <f t="shared" si="217"/>
        <v>#DIV/0!</v>
      </c>
      <c r="AT403" s="62" t="e">
        <f t="shared" si="218"/>
        <v>#DIV/0!</v>
      </c>
      <c r="AU403" s="62">
        <f t="shared" si="219"/>
        <v>-1</v>
      </c>
    </row>
    <row r="404" spans="1:47" x14ac:dyDescent="0.25">
      <c r="A404" s="56">
        <v>2023</v>
      </c>
      <c r="B404" s="57">
        <v>30201010108</v>
      </c>
      <c r="C404" s="58" t="s">
        <v>654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229"/>
        <v>0</v>
      </c>
      <c r="AF404" s="14">
        <v>30201010108</v>
      </c>
      <c r="AG404" s="9" t="s">
        <v>654</v>
      </c>
      <c r="AH404" s="10">
        <f t="shared" ref="AH404" si="244">+AH405</f>
        <v>0</v>
      </c>
      <c r="AI404" s="55" t="e">
        <f t="shared" si="241"/>
        <v>#DIV/0!</v>
      </c>
      <c r="AJ404" s="55" t="e">
        <f t="shared" si="208"/>
        <v>#DIV/0!</v>
      </c>
      <c r="AK404" s="55" t="e">
        <f t="shared" si="209"/>
        <v>#DIV/0!</v>
      </c>
      <c r="AL404" s="55" t="e">
        <f t="shared" si="210"/>
        <v>#DIV/0!</v>
      </c>
      <c r="AM404" s="55" t="e">
        <f t="shared" si="211"/>
        <v>#DIV/0!</v>
      </c>
      <c r="AN404" s="55" t="e">
        <f t="shared" si="212"/>
        <v>#DIV/0!</v>
      </c>
      <c r="AO404" s="55" t="e">
        <f t="shared" si="213"/>
        <v>#DIV/0!</v>
      </c>
      <c r="AP404" s="55" t="e">
        <f t="shared" si="214"/>
        <v>#DIV/0!</v>
      </c>
      <c r="AQ404" s="55">
        <f t="shared" si="215"/>
        <v>-1</v>
      </c>
      <c r="AR404" s="55" t="e">
        <f t="shared" si="216"/>
        <v>#DIV/0!</v>
      </c>
      <c r="AS404" s="55" t="e">
        <f t="shared" si="217"/>
        <v>#DIV/0!</v>
      </c>
      <c r="AT404" s="55" t="e">
        <f t="shared" si="218"/>
        <v>#DIV/0!</v>
      </c>
      <c r="AU404" s="55">
        <f t="shared" si="219"/>
        <v>-1</v>
      </c>
    </row>
    <row r="405" spans="1:47" x14ac:dyDescent="0.25">
      <c r="A405" s="59">
        <v>2023</v>
      </c>
      <c r="B405" s="67">
        <v>3020101010801</v>
      </c>
      <c r="C405" s="61" t="s">
        <v>655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229"/>
        <v>0</v>
      </c>
      <c r="AF405" s="43">
        <v>3020101010801</v>
      </c>
      <c r="AG405" s="25" t="s">
        <v>655</v>
      </c>
      <c r="AH405" s="26">
        <v>0</v>
      </c>
      <c r="AI405" s="62" t="e">
        <f t="shared" si="241"/>
        <v>#DIV/0!</v>
      </c>
      <c r="AJ405" s="62" t="e">
        <f t="shared" si="208"/>
        <v>#DIV/0!</v>
      </c>
      <c r="AK405" s="62" t="e">
        <f t="shared" si="209"/>
        <v>#DIV/0!</v>
      </c>
      <c r="AL405" s="62" t="e">
        <f t="shared" si="210"/>
        <v>#DIV/0!</v>
      </c>
      <c r="AM405" s="62" t="e">
        <f t="shared" si="211"/>
        <v>#DIV/0!</v>
      </c>
      <c r="AN405" s="62" t="e">
        <f t="shared" si="212"/>
        <v>#DIV/0!</v>
      </c>
      <c r="AO405" s="62" t="e">
        <f t="shared" si="213"/>
        <v>#DIV/0!</v>
      </c>
      <c r="AP405" s="62" t="e">
        <f t="shared" si="214"/>
        <v>#DIV/0!</v>
      </c>
      <c r="AQ405" s="62">
        <f t="shared" si="215"/>
        <v>-1</v>
      </c>
      <c r="AR405" s="62" t="e">
        <f t="shared" si="216"/>
        <v>#DIV/0!</v>
      </c>
      <c r="AS405" s="62" t="e">
        <f t="shared" si="217"/>
        <v>#DIV/0!</v>
      </c>
      <c r="AT405" s="62" t="e">
        <f t="shared" si="218"/>
        <v>#DIV/0!</v>
      </c>
      <c r="AU405" s="62">
        <f t="shared" si="219"/>
        <v>-1</v>
      </c>
    </row>
    <row r="406" spans="1:47" x14ac:dyDescent="0.25">
      <c r="A406" s="56">
        <v>2023</v>
      </c>
      <c r="B406" s="57">
        <v>30201010109</v>
      </c>
      <c r="C406" s="58" t="s">
        <v>656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229"/>
        <v>0</v>
      </c>
      <c r="AF406" s="14">
        <v>30201010109</v>
      </c>
      <c r="AG406" s="9" t="s">
        <v>656</v>
      </c>
      <c r="AH406" s="10">
        <f t="shared" ref="AH406" si="245">+AH407+AH408</f>
        <v>0</v>
      </c>
      <c r="AI406" s="55" t="e">
        <f t="shared" si="241"/>
        <v>#DIV/0!</v>
      </c>
      <c r="AJ406" s="55">
        <f t="shared" si="208"/>
        <v>-1</v>
      </c>
      <c r="AK406" s="55" t="e">
        <f t="shared" si="209"/>
        <v>#DIV/0!</v>
      </c>
      <c r="AL406" s="55">
        <f t="shared" si="210"/>
        <v>-1</v>
      </c>
      <c r="AM406" s="55" t="e">
        <f t="shared" si="211"/>
        <v>#DIV/0!</v>
      </c>
      <c r="AN406" s="55" t="e">
        <f t="shared" si="212"/>
        <v>#DIV/0!</v>
      </c>
      <c r="AO406" s="55" t="e">
        <f t="shared" si="213"/>
        <v>#DIV/0!</v>
      </c>
      <c r="AP406" s="55" t="e">
        <f t="shared" si="214"/>
        <v>#DIV/0!</v>
      </c>
      <c r="AQ406" s="55" t="e">
        <f t="shared" si="215"/>
        <v>#DIV/0!</v>
      </c>
      <c r="AR406" s="55" t="e">
        <f t="shared" si="216"/>
        <v>#DIV/0!</v>
      </c>
      <c r="AS406" s="55" t="e">
        <f t="shared" si="217"/>
        <v>#DIV/0!</v>
      </c>
      <c r="AT406" s="55" t="e">
        <f t="shared" si="218"/>
        <v>#DIV/0!</v>
      </c>
      <c r="AU406" s="55">
        <f t="shared" si="219"/>
        <v>-1</v>
      </c>
    </row>
    <row r="407" spans="1:47" x14ac:dyDescent="0.25">
      <c r="A407" s="59">
        <v>2023</v>
      </c>
      <c r="B407" s="68">
        <v>3020101010902</v>
      </c>
      <c r="C407" s="61" t="s">
        <v>657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229"/>
        <v>0</v>
      </c>
      <c r="AF407" s="44">
        <v>3020101010902</v>
      </c>
      <c r="AG407" s="25" t="s">
        <v>657</v>
      </c>
      <c r="AH407" s="26">
        <v>0</v>
      </c>
      <c r="AI407" s="62" t="e">
        <f t="shared" si="241"/>
        <v>#DIV/0!</v>
      </c>
      <c r="AJ407" s="62" t="e">
        <f t="shared" si="208"/>
        <v>#DIV/0!</v>
      </c>
      <c r="AK407" s="62" t="e">
        <f t="shared" si="209"/>
        <v>#DIV/0!</v>
      </c>
      <c r="AL407" s="62">
        <f t="shared" si="210"/>
        <v>-1</v>
      </c>
      <c r="AM407" s="62" t="e">
        <f t="shared" si="211"/>
        <v>#DIV/0!</v>
      </c>
      <c r="AN407" s="62" t="e">
        <f t="shared" si="212"/>
        <v>#DIV/0!</v>
      </c>
      <c r="AO407" s="62" t="e">
        <f t="shared" si="213"/>
        <v>#DIV/0!</v>
      </c>
      <c r="AP407" s="62" t="e">
        <f t="shared" si="214"/>
        <v>#DIV/0!</v>
      </c>
      <c r="AQ407" s="62" t="e">
        <f t="shared" si="215"/>
        <v>#DIV/0!</v>
      </c>
      <c r="AR407" s="62" t="e">
        <f t="shared" si="216"/>
        <v>#DIV/0!</v>
      </c>
      <c r="AS407" s="62" t="e">
        <f t="shared" si="217"/>
        <v>#DIV/0!</v>
      </c>
      <c r="AT407" s="62" t="e">
        <f t="shared" si="218"/>
        <v>#DIV/0!</v>
      </c>
      <c r="AU407" s="62">
        <f t="shared" si="219"/>
        <v>-1</v>
      </c>
    </row>
    <row r="408" spans="1:47" x14ac:dyDescent="0.25">
      <c r="A408" s="59">
        <v>2023</v>
      </c>
      <c r="B408" s="69">
        <v>3020101010903</v>
      </c>
      <c r="C408" s="61" t="s">
        <v>658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229"/>
        <v>0</v>
      </c>
      <c r="AF408" s="45">
        <v>3020101010903</v>
      </c>
      <c r="AG408" s="25" t="s">
        <v>658</v>
      </c>
      <c r="AH408" s="26">
        <v>0</v>
      </c>
      <c r="AI408" s="62" t="e">
        <f t="shared" si="241"/>
        <v>#DIV/0!</v>
      </c>
      <c r="AJ408" s="62">
        <f t="shared" ref="AJ408:AJ471" si="246">+(S408-E408)/E408</f>
        <v>-1</v>
      </c>
      <c r="AK408" s="62" t="e">
        <f t="shared" ref="AK408:AK471" si="247">+(T408-F408)/F408</f>
        <v>#DIV/0!</v>
      </c>
      <c r="AL408" s="62" t="e">
        <f t="shared" ref="AL408:AL471" si="248">+(U408-G408)/G408</f>
        <v>#DIV/0!</v>
      </c>
      <c r="AM408" s="62" t="e">
        <f t="shared" ref="AM408:AM471" si="249">+(V408-H408)/H408</f>
        <v>#DIV/0!</v>
      </c>
      <c r="AN408" s="62" t="e">
        <f t="shared" ref="AN408:AN471" si="250">+(W408-I408)/I408</f>
        <v>#DIV/0!</v>
      </c>
      <c r="AO408" s="62" t="e">
        <f t="shared" ref="AO408:AO471" si="251">+(X408-J408)/J408</f>
        <v>#DIV/0!</v>
      </c>
      <c r="AP408" s="62" t="e">
        <f t="shared" ref="AP408:AP471" si="252">+(Y408-K408)/K408</f>
        <v>#DIV/0!</v>
      </c>
      <c r="AQ408" s="62" t="e">
        <f t="shared" ref="AQ408:AQ471" si="253">+(Z408-L408)/L408</f>
        <v>#DIV/0!</v>
      </c>
      <c r="AR408" s="62" t="e">
        <f t="shared" ref="AR408:AR471" si="254">+(AA408-M408)/M408</f>
        <v>#DIV/0!</v>
      </c>
      <c r="AS408" s="62" t="e">
        <f t="shared" ref="AS408:AS471" si="255">+(AB408-N408)/N408</f>
        <v>#DIV/0!</v>
      </c>
      <c r="AT408" s="62" t="e">
        <f t="shared" ref="AT408:AT471" si="256">+(AC408-O408)/O408</f>
        <v>#DIV/0!</v>
      </c>
      <c r="AU408" s="62">
        <f t="shared" ref="AU408:AU471" si="257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659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229"/>
        <v>0</v>
      </c>
      <c r="AF409" s="14">
        <v>30201010110</v>
      </c>
      <c r="AG409" s="9" t="s">
        <v>659</v>
      </c>
      <c r="AH409" s="10">
        <f t="shared" ref="AH409" si="258">+AH410+AH411</f>
        <v>0</v>
      </c>
      <c r="AI409" s="55" t="e">
        <f t="shared" si="241"/>
        <v>#DIV/0!</v>
      </c>
      <c r="AJ409" s="55">
        <f t="shared" si="246"/>
        <v>-1</v>
      </c>
      <c r="AK409" s="55" t="e">
        <f t="shared" si="247"/>
        <v>#DIV/0!</v>
      </c>
      <c r="AL409" s="55">
        <f t="shared" si="248"/>
        <v>-1</v>
      </c>
      <c r="AM409" s="55" t="e">
        <f t="shared" si="249"/>
        <v>#DIV/0!</v>
      </c>
      <c r="AN409" s="55" t="e">
        <f t="shared" si="250"/>
        <v>#DIV/0!</v>
      </c>
      <c r="AO409" s="55" t="e">
        <f t="shared" si="251"/>
        <v>#DIV/0!</v>
      </c>
      <c r="AP409" s="55" t="e">
        <f t="shared" si="252"/>
        <v>#DIV/0!</v>
      </c>
      <c r="AQ409" s="55" t="e">
        <f t="shared" si="253"/>
        <v>#DIV/0!</v>
      </c>
      <c r="AR409" s="55" t="e">
        <f t="shared" si="254"/>
        <v>#DIV/0!</v>
      </c>
      <c r="AS409" s="55" t="e">
        <f t="shared" si="255"/>
        <v>#DIV/0!</v>
      </c>
      <c r="AT409" s="55" t="e">
        <f t="shared" si="256"/>
        <v>#DIV/0!</v>
      </c>
      <c r="AU409" s="55">
        <f t="shared" si="257"/>
        <v>-1</v>
      </c>
    </row>
    <row r="410" spans="1:47" x14ac:dyDescent="0.25">
      <c r="A410" s="59">
        <v>2023</v>
      </c>
      <c r="B410" s="68">
        <v>3020101011002</v>
      </c>
      <c r="C410" s="61" t="s">
        <v>660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229"/>
        <v>0</v>
      </c>
      <c r="AF410" s="44">
        <v>3020101011002</v>
      </c>
      <c r="AG410" s="25" t="s">
        <v>660</v>
      </c>
      <c r="AH410" s="26">
        <v>0</v>
      </c>
      <c r="AI410" s="62" t="e">
        <f t="shared" si="241"/>
        <v>#DIV/0!</v>
      </c>
      <c r="AJ410" s="62" t="e">
        <f t="shared" si="246"/>
        <v>#DIV/0!</v>
      </c>
      <c r="AK410" s="62" t="e">
        <f t="shared" si="247"/>
        <v>#DIV/0!</v>
      </c>
      <c r="AL410" s="62">
        <f t="shared" si="248"/>
        <v>-1</v>
      </c>
      <c r="AM410" s="62" t="e">
        <f t="shared" si="249"/>
        <v>#DIV/0!</v>
      </c>
      <c r="AN410" s="62" t="e">
        <f t="shared" si="250"/>
        <v>#DIV/0!</v>
      </c>
      <c r="AO410" s="62" t="e">
        <f t="shared" si="251"/>
        <v>#DIV/0!</v>
      </c>
      <c r="AP410" s="62" t="e">
        <f t="shared" si="252"/>
        <v>#DIV/0!</v>
      </c>
      <c r="AQ410" s="62" t="e">
        <f t="shared" si="253"/>
        <v>#DIV/0!</v>
      </c>
      <c r="AR410" s="62" t="e">
        <f t="shared" si="254"/>
        <v>#DIV/0!</v>
      </c>
      <c r="AS410" s="62" t="e">
        <f t="shared" si="255"/>
        <v>#DIV/0!</v>
      </c>
      <c r="AT410" s="62" t="e">
        <f t="shared" si="256"/>
        <v>#DIV/0!</v>
      </c>
      <c r="AU410" s="62">
        <f t="shared" si="257"/>
        <v>-1</v>
      </c>
    </row>
    <row r="411" spans="1:47" x14ac:dyDescent="0.25">
      <c r="A411" s="59">
        <v>2023</v>
      </c>
      <c r="B411" s="69">
        <v>3020101011003</v>
      </c>
      <c r="C411" s="61" t="s">
        <v>661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229"/>
        <v>0</v>
      </c>
      <c r="AF411" s="45">
        <v>3020101011003</v>
      </c>
      <c r="AG411" s="25" t="s">
        <v>661</v>
      </c>
      <c r="AH411" s="26">
        <v>0</v>
      </c>
      <c r="AI411" s="62" t="e">
        <f t="shared" si="241"/>
        <v>#DIV/0!</v>
      </c>
      <c r="AJ411" s="62">
        <f t="shared" si="246"/>
        <v>-1</v>
      </c>
      <c r="AK411" s="62" t="e">
        <f t="shared" si="247"/>
        <v>#DIV/0!</v>
      </c>
      <c r="AL411" s="62" t="e">
        <f t="shared" si="248"/>
        <v>#DIV/0!</v>
      </c>
      <c r="AM411" s="62" t="e">
        <f t="shared" si="249"/>
        <v>#DIV/0!</v>
      </c>
      <c r="AN411" s="62" t="e">
        <f t="shared" si="250"/>
        <v>#DIV/0!</v>
      </c>
      <c r="AO411" s="62" t="e">
        <f t="shared" si="251"/>
        <v>#DIV/0!</v>
      </c>
      <c r="AP411" s="62" t="e">
        <f t="shared" si="252"/>
        <v>#DIV/0!</v>
      </c>
      <c r="AQ411" s="62" t="e">
        <f t="shared" si="253"/>
        <v>#DIV/0!</v>
      </c>
      <c r="AR411" s="62" t="e">
        <f t="shared" si="254"/>
        <v>#DIV/0!</v>
      </c>
      <c r="AS411" s="62" t="e">
        <f t="shared" si="255"/>
        <v>#DIV/0!</v>
      </c>
      <c r="AT411" s="62" t="e">
        <f t="shared" si="256"/>
        <v>#DIV/0!</v>
      </c>
      <c r="AU411" s="62">
        <f t="shared" si="257"/>
        <v>-1</v>
      </c>
    </row>
    <row r="412" spans="1:47" x14ac:dyDescent="0.25">
      <c r="A412" s="56">
        <v>2023</v>
      </c>
      <c r="B412" s="57">
        <v>30201010111</v>
      </c>
      <c r="C412" s="58" t="s">
        <v>662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229"/>
        <v>0</v>
      </c>
      <c r="AF412" s="14">
        <v>30201010111</v>
      </c>
      <c r="AG412" s="9" t="s">
        <v>662</v>
      </c>
      <c r="AH412" s="10">
        <f t="shared" ref="AH412" si="259">+AH413+AH414+AH415</f>
        <v>0</v>
      </c>
      <c r="AI412" s="55" t="e">
        <f t="shared" si="241"/>
        <v>#DIV/0!</v>
      </c>
      <c r="AJ412" s="55">
        <f t="shared" si="246"/>
        <v>-1</v>
      </c>
      <c r="AK412" s="55" t="e">
        <f t="shared" si="247"/>
        <v>#DIV/0!</v>
      </c>
      <c r="AL412" s="55">
        <f t="shared" si="248"/>
        <v>-1</v>
      </c>
      <c r="AM412" s="55" t="e">
        <f t="shared" si="249"/>
        <v>#DIV/0!</v>
      </c>
      <c r="AN412" s="55" t="e">
        <f t="shared" si="250"/>
        <v>#DIV/0!</v>
      </c>
      <c r="AO412" s="55" t="e">
        <f t="shared" si="251"/>
        <v>#DIV/0!</v>
      </c>
      <c r="AP412" s="55" t="e">
        <f t="shared" si="252"/>
        <v>#DIV/0!</v>
      </c>
      <c r="AQ412" s="55">
        <f t="shared" si="253"/>
        <v>-1</v>
      </c>
      <c r="AR412" s="55" t="e">
        <f t="shared" si="254"/>
        <v>#DIV/0!</v>
      </c>
      <c r="AS412" s="55" t="e">
        <f t="shared" si="255"/>
        <v>#DIV/0!</v>
      </c>
      <c r="AT412" s="55" t="e">
        <f t="shared" si="256"/>
        <v>#DIV/0!</v>
      </c>
      <c r="AU412" s="55">
        <f t="shared" si="257"/>
        <v>-1</v>
      </c>
    </row>
    <row r="413" spans="1:47" x14ac:dyDescent="0.25">
      <c r="A413" s="59">
        <v>2023</v>
      </c>
      <c r="B413" s="67">
        <v>3020101011101</v>
      </c>
      <c r="C413" s="61" t="s">
        <v>663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229"/>
        <v>0</v>
      </c>
      <c r="AF413" s="43">
        <v>3020101011101</v>
      </c>
      <c r="AG413" s="25" t="s">
        <v>663</v>
      </c>
      <c r="AH413" s="26">
        <v>0</v>
      </c>
      <c r="AI413" s="62" t="e">
        <f t="shared" si="241"/>
        <v>#DIV/0!</v>
      </c>
      <c r="AJ413" s="62" t="e">
        <f t="shared" si="246"/>
        <v>#DIV/0!</v>
      </c>
      <c r="AK413" s="62" t="e">
        <f t="shared" si="247"/>
        <v>#DIV/0!</v>
      </c>
      <c r="AL413" s="62" t="e">
        <f t="shared" si="248"/>
        <v>#DIV/0!</v>
      </c>
      <c r="AM413" s="62" t="e">
        <f t="shared" si="249"/>
        <v>#DIV/0!</v>
      </c>
      <c r="AN413" s="62" t="e">
        <f t="shared" si="250"/>
        <v>#DIV/0!</v>
      </c>
      <c r="AO413" s="62" t="e">
        <f t="shared" si="251"/>
        <v>#DIV/0!</v>
      </c>
      <c r="AP413" s="62" t="e">
        <f t="shared" si="252"/>
        <v>#DIV/0!</v>
      </c>
      <c r="AQ413" s="62">
        <f t="shared" si="253"/>
        <v>-1</v>
      </c>
      <c r="AR413" s="62" t="e">
        <f t="shared" si="254"/>
        <v>#DIV/0!</v>
      </c>
      <c r="AS413" s="62" t="e">
        <f t="shared" si="255"/>
        <v>#DIV/0!</v>
      </c>
      <c r="AT413" s="62" t="e">
        <f t="shared" si="256"/>
        <v>#DIV/0!</v>
      </c>
      <c r="AU413" s="62">
        <f t="shared" si="257"/>
        <v>-1</v>
      </c>
    </row>
    <row r="414" spans="1:47" x14ac:dyDescent="0.25">
      <c r="A414" s="59">
        <v>2023</v>
      </c>
      <c r="B414" s="68">
        <v>3020101011102</v>
      </c>
      <c r="C414" s="61" t="s">
        <v>664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229"/>
        <v>0</v>
      </c>
      <c r="AF414" s="44">
        <v>3020101011102</v>
      </c>
      <c r="AG414" s="25" t="s">
        <v>664</v>
      </c>
      <c r="AH414" s="26">
        <v>0</v>
      </c>
      <c r="AI414" s="62" t="e">
        <f t="shared" si="241"/>
        <v>#DIV/0!</v>
      </c>
      <c r="AJ414" s="62" t="e">
        <f t="shared" si="246"/>
        <v>#DIV/0!</v>
      </c>
      <c r="AK414" s="62" t="e">
        <f t="shared" si="247"/>
        <v>#DIV/0!</v>
      </c>
      <c r="AL414" s="62">
        <f t="shared" si="248"/>
        <v>-1</v>
      </c>
      <c r="AM414" s="62" t="e">
        <f t="shared" si="249"/>
        <v>#DIV/0!</v>
      </c>
      <c r="AN414" s="62" t="e">
        <f t="shared" si="250"/>
        <v>#DIV/0!</v>
      </c>
      <c r="AO414" s="62" t="e">
        <f t="shared" si="251"/>
        <v>#DIV/0!</v>
      </c>
      <c r="AP414" s="62" t="e">
        <f t="shared" si="252"/>
        <v>#DIV/0!</v>
      </c>
      <c r="AQ414" s="62" t="e">
        <f t="shared" si="253"/>
        <v>#DIV/0!</v>
      </c>
      <c r="AR414" s="62" t="e">
        <f t="shared" si="254"/>
        <v>#DIV/0!</v>
      </c>
      <c r="AS414" s="62" t="e">
        <f t="shared" si="255"/>
        <v>#DIV/0!</v>
      </c>
      <c r="AT414" s="62" t="e">
        <f t="shared" si="256"/>
        <v>#DIV/0!</v>
      </c>
      <c r="AU414" s="62">
        <f t="shared" si="257"/>
        <v>-1</v>
      </c>
    </row>
    <row r="415" spans="1:47" x14ac:dyDescent="0.25">
      <c r="A415" s="59">
        <v>2023</v>
      </c>
      <c r="B415" s="69">
        <v>3020101011103</v>
      </c>
      <c r="C415" s="61" t="s">
        <v>665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229"/>
        <v>0</v>
      </c>
      <c r="AF415" s="45">
        <v>3020101011103</v>
      </c>
      <c r="AG415" s="25" t="s">
        <v>665</v>
      </c>
      <c r="AH415" s="26">
        <v>0</v>
      </c>
      <c r="AI415" s="62" t="e">
        <f t="shared" si="241"/>
        <v>#DIV/0!</v>
      </c>
      <c r="AJ415" s="62">
        <f t="shared" si="246"/>
        <v>-1</v>
      </c>
      <c r="AK415" s="62" t="e">
        <f t="shared" si="247"/>
        <v>#DIV/0!</v>
      </c>
      <c r="AL415" s="62" t="e">
        <f t="shared" si="248"/>
        <v>#DIV/0!</v>
      </c>
      <c r="AM415" s="62" t="e">
        <f t="shared" si="249"/>
        <v>#DIV/0!</v>
      </c>
      <c r="AN415" s="62" t="e">
        <f t="shared" si="250"/>
        <v>#DIV/0!</v>
      </c>
      <c r="AO415" s="62" t="e">
        <f t="shared" si="251"/>
        <v>#DIV/0!</v>
      </c>
      <c r="AP415" s="62" t="e">
        <f t="shared" si="252"/>
        <v>#DIV/0!</v>
      </c>
      <c r="AQ415" s="62" t="e">
        <f t="shared" si="253"/>
        <v>#DIV/0!</v>
      </c>
      <c r="AR415" s="62" t="e">
        <f t="shared" si="254"/>
        <v>#DIV/0!</v>
      </c>
      <c r="AS415" s="62" t="e">
        <f t="shared" si="255"/>
        <v>#DIV/0!</v>
      </c>
      <c r="AT415" s="62" t="e">
        <f t="shared" si="256"/>
        <v>#DIV/0!</v>
      </c>
      <c r="AU415" s="62">
        <f t="shared" si="257"/>
        <v>-1</v>
      </c>
    </row>
    <row r="416" spans="1:47" x14ac:dyDescent="0.25">
      <c r="A416" s="56">
        <v>2023</v>
      </c>
      <c r="B416" s="57">
        <v>30201010112</v>
      </c>
      <c r="C416" s="58" t="s">
        <v>666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229"/>
        <v>0</v>
      </c>
      <c r="AF416" s="14">
        <v>30201010112</v>
      </c>
      <c r="AG416" s="9" t="s">
        <v>666</v>
      </c>
      <c r="AH416" s="10">
        <f t="shared" ref="AH416" si="260">+AH417+AH418</f>
        <v>0</v>
      </c>
      <c r="AI416" s="55">
        <f t="shared" si="241"/>
        <v>-1</v>
      </c>
      <c r="AJ416" s="55" t="e">
        <f t="shared" si="246"/>
        <v>#DIV/0!</v>
      </c>
      <c r="AK416" s="55" t="e">
        <f t="shared" si="247"/>
        <v>#DIV/0!</v>
      </c>
      <c r="AL416" s="55" t="e">
        <f t="shared" si="248"/>
        <v>#DIV/0!</v>
      </c>
      <c r="AM416" s="55" t="e">
        <f t="shared" si="249"/>
        <v>#DIV/0!</v>
      </c>
      <c r="AN416" s="55" t="e">
        <f t="shared" si="250"/>
        <v>#DIV/0!</v>
      </c>
      <c r="AO416" s="55" t="e">
        <f t="shared" si="251"/>
        <v>#DIV/0!</v>
      </c>
      <c r="AP416" s="55" t="e">
        <f t="shared" si="252"/>
        <v>#DIV/0!</v>
      </c>
      <c r="AQ416" s="55">
        <f t="shared" si="253"/>
        <v>-1</v>
      </c>
      <c r="AR416" s="55" t="e">
        <f t="shared" si="254"/>
        <v>#DIV/0!</v>
      </c>
      <c r="AS416" s="55" t="e">
        <f t="shared" si="255"/>
        <v>#DIV/0!</v>
      </c>
      <c r="AT416" s="55" t="e">
        <f t="shared" si="256"/>
        <v>#DIV/0!</v>
      </c>
      <c r="AU416" s="55">
        <f t="shared" si="257"/>
        <v>-1</v>
      </c>
    </row>
    <row r="417" spans="1:47" x14ac:dyDescent="0.25">
      <c r="A417" s="59">
        <v>2023</v>
      </c>
      <c r="B417" s="67">
        <v>3020101011201</v>
      </c>
      <c r="C417" s="61" t="s">
        <v>667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229"/>
        <v>0</v>
      </c>
      <c r="AF417" s="43">
        <v>3020101011201</v>
      </c>
      <c r="AG417" s="25" t="s">
        <v>667</v>
      </c>
      <c r="AH417" s="26">
        <v>0</v>
      </c>
      <c r="AI417" s="62" t="e">
        <f t="shared" si="241"/>
        <v>#DIV/0!</v>
      </c>
      <c r="AJ417" s="62" t="e">
        <f t="shared" si="246"/>
        <v>#DIV/0!</v>
      </c>
      <c r="AK417" s="62" t="e">
        <f t="shared" si="247"/>
        <v>#DIV/0!</v>
      </c>
      <c r="AL417" s="62" t="e">
        <f t="shared" si="248"/>
        <v>#DIV/0!</v>
      </c>
      <c r="AM417" s="62" t="e">
        <f t="shared" si="249"/>
        <v>#DIV/0!</v>
      </c>
      <c r="AN417" s="62" t="e">
        <f t="shared" si="250"/>
        <v>#DIV/0!</v>
      </c>
      <c r="AO417" s="62" t="e">
        <f t="shared" si="251"/>
        <v>#DIV/0!</v>
      </c>
      <c r="AP417" s="62" t="e">
        <f t="shared" si="252"/>
        <v>#DIV/0!</v>
      </c>
      <c r="AQ417" s="62">
        <f t="shared" si="253"/>
        <v>-1</v>
      </c>
      <c r="AR417" s="62" t="e">
        <f t="shared" si="254"/>
        <v>#DIV/0!</v>
      </c>
      <c r="AS417" s="62" t="e">
        <f t="shared" si="255"/>
        <v>#DIV/0!</v>
      </c>
      <c r="AT417" s="62" t="e">
        <f t="shared" si="256"/>
        <v>#DIV/0!</v>
      </c>
      <c r="AU417" s="62">
        <f t="shared" si="257"/>
        <v>-1</v>
      </c>
    </row>
    <row r="418" spans="1:47" x14ac:dyDescent="0.25">
      <c r="A418" s="59">
        <v>2023</v>
      </c>
      <c r="B418" s="69">
        <v>3020101011203</v>
      </c>
      <c r="C418" s="61" t="s">
        <v>668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229"/>
        <v>0</v>
      </c>
      <c r="AF418" s="45">
        <v>3020101011203</v>
      </c>
      <c r="AG418" s="25" t="s">
        <v>668</v>
      </c>
      <c r="AH418" s="26">
        <v>0</v>
      </c>
      <c r="AI418" s="62">
        <f t="shared" si="241"/>
        <v>-1</v>
      </c>
      <c r="AJ418" s="62" t="e">
        <f t="shared" si="246"/>
        <v>#DIV/0!</v>
      </c>
      <c r="AK418" s="62" t="e">
        <f t="shared" si="247"/>
        <v>#DIV/0!</v>
      </c>
      <c r="AL418" s="62" t="e">
        <f t="shared" si="248"/>
        <v>#DIV/0!</v>
      </c>
      <c r="AM418" s="62" t="e">
        <f t="shared" si="249"/>
        <v>#DIV/0!</v>
      </c>
      <c r="AN418" s="62" t="e">
        <f t="shared" si="250"/>
        <v>#DIV/0!</v>
      </c>
      <c r="AO418" s="62" t="e">
        <f t="shared" si="251"/>
        <v>#DIV/0!</v>
      </c>
      <c r="AP418" s="62" t="e">
        <f t="shared" si="252"/>
        <v>#DIV/0!</v>
      </c>
      <c r="AQ418" s="62" t="e">
        <f t="shared" si="253"/>
        <v>#DIV/0!</v>
      </c>
      <c r="AR418" s="62" t="e">
        <f t="shared" si="254"/>
        <v>#DIV/0!</v>
      </c>
      <c r="AS418" s="62" t="e">
        <f t="shared" si="255"/>
        <v>#DIV/0!</v>
      </c>
      <c r="AT418" s="62" t="e">
        <f t="shared" si="256"/>
        <v>#DIV/0!</v>
      </c>
      <c r="AU418" s="62">
        <f t="shared" si="257"/>
        <v>-1</v>
      </c>
    </row>
    <row r="419" spans="1:47" x14ac:dyDescent="0.25">
      <c r="A419" s="59">
        <v>2023</v>
      </c>
      <c r="B419" s="69">
        <v>30201010113</v>
      </c>
      <c r="C419" s="61" t="s">
        <v>669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229"/>
        <v>31464900</v>
      </c>
      <c r="AF419" s="45">
        <v>30201010113</v>
      </c>
      <c r="AG419" s="25" t="s">
        <v>669</v>
      </c>
      <c r="AH419" s="26">
        <v>31464900</v>
      </c>
      <c r="AI419" s="62">
        <f t="shared" si="241"/>
        <v>1.3598674999999998</v>
      </c>
      <c r="AJ419" s="62">
        <f t="shared" si="246"/>
        <v>-1</v>
      </c>
      <c r="AK419" s="62">
        <f t="shared" si="247"/>
        <v>-1</v>
      </c>
      <c r="AL419" s="62">
        <f t="shared" si="248"/>
        <v>-1</v>
      </c>
      <c r="AM419" s="62">
        <f t="shared" si="249"/>
        <v>-1</v>
      </c>
      <c r="AN419" s="62">
        <f t="shared" si="250"/>
        <v>-1</v>
      </c>
      <c r="AO419" s="62" t="e">
        <f t="shared" si="251"/>
        <v>#DIV/0!</v>
      </c>
      <c r="AP419" s="62" t="e">
        <f t="shared" si="252"/>
        <v>#DIV/0!</v>
      </c>
      <c r="AQ419" s="62" t="e">
        <f t="shared" si="253"/>
        <v>#DIV/0!</v>
      </c>
      <c r="AR419" s="62" t="e">
        <f t="shared" si="254"/>
        <v>#DIV/0!</v>
      </c>
      <c r="AS419" s="62" t="e">
        <f t="shared" si="255"/>
        <v>#DIV/0!</v>
      </c>
      <c r="AT419" s="62" t="e">
        <f t="shared" si="256"/>
        <v>#DIV/0!</v>
      </c>
      <c r="AU419" s="62">
        <f t="shared" si="257"/>
        <v>-0.60668875</v>
      </c>
    </row>
    <row r="420" spans="1:47" x14ac:dyDescent="0.25">
      <c r="A420" s="56">
        <v>2023</v>
      </c>
      <c r="B420" s="57">
        <v>3020102</v>
      </c>
      <c r="C420" s="58" t="s">
        <v>670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229"/>
        <v>0</v>
      </c>
      <c r="AF420" s="11">
        <v>3020102</v>
      </c>
      <c r="AG420" s="5" t="s">
        <v>670</v>
      </c>
      <c r="AH420" s="6">
        <f t="shared" ref="AH420" si="261">+AH421+AH425+AH429</f>
        <v>0</v>
      </c>
      <c r="AI420" s="55">
        <f t="shared" si="241"/>
        <v>-1</v>
      </c>
      <c r="AJ420" s="55" t="e">
        <f t="shared" si="246"/>
        <v>#DIV/0!</v>
      </c>
      <c r="AK420" s="55">
        <f t="shared" si="247"/>
        <v>-1</v>
      </c>
      <c r="AL420" s="55">
        <f t="shared" si="248"/>
        <v>-1</v>
      </c>
      <c r="AM420" s="55" t="e">
        <f t="shared" si="249"/>
        <v>#DIV/0!</v>
      </c>
      <c r="AN420" s="55" t="e">
        <f t="shared" si="250"/>
        <v>#DIV/0!</v>
      </c>
      <c r="AO420" s="55" t="e">
        <f t="shared" si="251"/>
        <v>#DIV/0!</v>
      </c>
      <c r="AP420" s="55" t="e">
        <f t="shared" si="252"/>
        <v>#DIV/0!</v>
      </c>
      <c r="AQ420" s="55">
        <f t="shared" si="253"/>
        <v>-1</v>
      </c>
      <c r="AR420" s="55" t="e">
        <f t="shared" si="254"/>
        <v>#DIV/0!</v>
      </c>
      <c r="AS420" s="55" t="e">
        <f t="shared" si="255"/>
        <v>#DIV/0!</v>
      </c>
      <c r="AT420" s="55" t="e">
        <f t="shared" si="256"/>
        <v>#DIV/0!</v>
      </c>
      <c r="AU420" s="55">
        <f t="shared" si="257"/>
        <v>-1</v>
      </c>
    </row>
    <row r="421" spans="1:47" x14ac:dyDescent="0.25">
      <c r="A421" s="56">
        <v>2023</v>
      </c>
      <c r="B421" s="57">
        <v>302010201</v>
      </c>
      <c r="C421" s="58" t="s">
        <v>671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229"/>
        <v>0</v>
      </c>
      <c r="AF421" s="14">
        <v>302010201</v>
      </c>
      <c r="AG421" s="9" t="s">
        <v>671</v>
      </c>
      <c r="AH421" s="10">
        <f t="shared" ref="AH421" si="262">+AH422+AH423+AH424</f>
        <v>0</v>
      </c>
      <c r="AI421" s="55">
        <f t="shared" si="241"/>
        <v>-1</v>
      </c>
      <c r="AJ421" s="55" t="e">
        <f t="shared" si="246"/>
        <v>#DIV/0!</v>
      </c>
      <c r="AK421" s="55" t="e">
        <f t="shared" si="247"/>
        <v>#DIV/0!</v>
      </c>
      <c r="AL421" s="55">
        <f t="shared" si="248"/>
        <v>-1</v>
      </c>
      <c r="AM421" s="55" t="e">
        <f t="shared" si="249"/>
        <v>#DIV/0!</v>
      </c>
      <c r="AN421" s="55" t="e">
        <f t="shared" si="250"/>
        <v>#DIV/0!</v>
      </c>
      <c r="AO421" s="55" t="e">
        <f t="shared" si="251"/>
        <v>#DIV/0!</v>
      </c>
      <c r="AP421" s="55" t="e">
        <f t="shared" si="252"/>
        <v>#DIV/0!</v>
      </c>
      <c r="AQ421" s="55">
        <f t="shared" si="253"/>
        <v>-1</v>
      </c>
      <c r="AR421" s="55" t="e">
        <f t="shared" si="254"/>
        <v>#DIV/0!</v>
      </c>
      <c r="AS421" s="55" t="e">
        <f t="shared" si="255"/>
        <v>#DIV/0!</v>
      </c>
      <c r="AT421" s="55" t="e">
        <f t="shared" si="256"/>
        <v>#DIV/0!</v>
      </c>
      <c r="AU421" s="55">
        <f t="shared" si="257"/>
        <v>-1</v>
      </c>
    </row>
    <row r="422" spans="1:47" x14ac:dyDescent="0.25">
      <c r="A422" s="59">
        <v>2023</v>
      </c>
      <c r="B422" s="67">
        <v>30201020101</v>
      </c>
      <c r="C422" s="61" t="s">
        <v>672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229"/>
        <v>0</v>
      </c>
      <c r="AF422" s="43">
        <v>30201020101</v>
      </c>
      <c r="AG422" s="25" t="s">
        <v>672</v>
      </c>
      <c r="AH422" s="26">
        <v>0</v>
      </c>
      <c r="AI422" s="62" t="e">
        <f t="shared" si="241"/>
        <v>#DIV/0!</v>
      </c>
      <c r="AJ422" s="62" t="e">
        <f t="shared" si="246"/>
        <v>#DIV/0!</v>
      </c>
      <c r="AK422" s="62" t="e">
        <f t="shared" si="247"/>
        <v>#DIV/0!</v>
      </c>
      <c r="AL422" s="62" t="e">
        <f t="shared" si="248"/>
        <v>#DIV/0!</v>
      </c>
      <c r="AM422" s="62" t="e">
        <f t="shared" si="249"/>
        <v>#DIV/0!</v>
      </c>
      <c r="AN422" s="62" t="e">
        <f t="shared" si="250"/>
        <v>#DIV/0!</v>
      </c>
      <c r="AO422" s="62" t="e">
        <f t="shared" si="251"/>
        <v>#DIV/0!</v>
      </c>
      <c r="AP422" s="62" t="e">
        <f t="shared" si="252"/>
        <v>#DIV/0!</v>
      </c>
      <c r="AQ422" s="62">
        <f t="shared" si="253"/>
        <v>-1</v>
      </c>
      <c r="AR422" s="62" t="e">
        <f t="shared" si="254"/>
        <v>#DIV/0!</v>
      </c>
      <c r="AS422" s="62" t="e">
        <f t="shared" si="255"/>
        <v>#DIV/0!</v>
      </c>
      <c r="AT422" s="62" t="e">
        <f t="shared" si="256"/>
        <v>#DIV/0!</v>
      </c>
      <c r="AU422" s="62">
        <f t="shared" si="257"/>
        <v>-1</v>
      </c>
    </row>
    <row r="423" spans="1:47" x14ac:dyDescent="0.25">
      <c r="A423" s="59">
        <v>2023</v>
      </c>
      <c r="B423" s="68">
        <v>30201020102</v>
      </c>
      <c r="C423" s="61" t="s">
        <v>673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229"/>
        <v>0</v>
      </c>
      <c r="AF423" s="44">
        <v>30201020102</v>
      </c>
      <c r="AG423" s="25" t="s">
        <v>673</v>
      </c>
      <c r="AH423" s="26">
        <v>0</v>
      </c>
      <c r="AI423" s="62" t="e">
        <f t="shared" si="241"/>
        <v>#DIV/0!</v>
      </c>
      <c r="AJ423" s="62" t="e">
        <f t="shared" si="246"/>
        <v>#DIV/0!</v>
      </c>
      <c r="AK423" s="62" t="e">
        <f t="shared" si="247"/>
        <v>#DIV/0!</v>
      </c>
      <c r="AL423" s="62">
        <f t="shared" si="248"/>
        <v>-1</v>
      </c>
      <c r="AM423" s="62" t="e">
        <f t="shared" si="249"/>
        <v>#DIV/0!</v>
      </c>
      <c r="AN423" s="62" t="e">
        <f t="shared" si="250"/>
        <v>#DIV/0!</v>
      </c>
      <c r="AO423" s="62" t="e">
        <f t="shared" si="251"/>
        <v>#DIV/0!</v>
      </c>
      <c r="AP423" s="62" t="e">
        <f t="shared" si="252"/>
        <v>#DIV/0!</v>
      </c>
      <c r="AQ423" s="62" t="e">
        <f t="shared" si="253"/>
        <v>#DIV/0!</v>
      </c>
      <c r="AR423" s="62" t="e">
        <f t="shared" si="254"/>
        <v>#DIV/0!</v>
      </c>
      <c r="AS423" s="62" t="e">
        <f t="shared" si="255"/>
        <v>#DIV/0!</v>
      </c>
      <c r="AT423" s="62" t="e">
        <f t="shared" si="256"/>
        <v>#DIV/0!</v>
      </c>
      <c r="AU423" s="62">
        <f t="shared" si="257"/>
        <v>-1</v>
      </c>
    </row>
    <row r="424" spans="1:47" x14ac:dyDescent="0.25">
      <c r="A424" s="59">
        <v>2023</v>
      </c>
      <c r="B424" s="69">
        <v>30201020103</v>
      </c>
      <c r="C424" s="61" t="s">
        <v>674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229"/>
        <v>0</v>
      </c>
      <c r="AF424" s="45">
        <v>30201020103</v>
      </c>
      <c r="AG424" s="25" t="s">
        <v>674</v>
      </c>
      <c r="AH424" s="26">
        <v>0</v>
      </c>
      <c r="AI424" s="62">
        <f t="shared" si="241"/>
        <v>-1</v>
      </c>
      <c r="AJ424" s="62" t="e">
        <f t="shared" si="246"/>
        <v>#DIV/0!</v>
      </c>
      <c r="AK424" s="62" t="e">
        <f t="shared" si="247"/>
        <v>#DIV/0!</v>
      </c>
      <c r="AL424" s="62" t="e">
        <f t="shared" si="248"/>
        <v>#DIV/0!</v>
      </c>
      <c r="AM424" s="62" t="e">
        <f t="shared" si="249"/>
        <v>#DIV/0!</v>
      </c>
      <c r="AN424" s="62" t="e">
        <f t="shared" si="250"/>
        <v>#DIV/0!</v>
      </c>
      <c r="AO424" s="62" t="e">
        <f t="shared" si="251"/>
        <v>#DIV/0!</v>
      </c>
      <c r="AP424" s="62" t="e">
        <f t="shared" si="252"/>
        <v>#DIV/0!</v>
      </c>
      <c r="AQ424" s="62" t="e">
        <f t="shared" si="253"/>
        <v>#DIV/0!</v>
      </c>
      <c r="AR424" s="62" t="e">
        <f t="shared" si="254"/>
        <v>#DIV/0!</v>
      </c>
      <c r="AS424" s="62" t="e">
        <f t="shared" si="255"/>
        <v>#DIV/0!</v>
      </c>
      <c r="AT424" s="62" t="e">
        <f t="shared" si="256"/>
        <v>#DIV/0!</v>
      </c>
      <c r="AU424" s="62">
        <f t="shared" si="257"/>
        <v>-1</v>
      </c>
    </row>
    <row r="425" spans="1:47" x14ac:dyDescent="0.25">
      <c r="A425" s="56">
        <v>2023</v>
      </c>
      <c r="B425" s="57">
        <v>302010202</v>
      </c>
      <c r="C425" s="58" t="s">
        <v>675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263">SUM(R425:AC425)</f>
        <v>0</v>
      </c>
      <c r="AF425" s="14">
        <v>302010202</v>
      </c>
      <c r="AG425" s="9" t="s">
        <v>675</v>
      </c>
      <c r="AH425" s="10">
        <f t="shared" ref="AH425" si="264">+AH426+AH427+AH428</f>
        <v>0</v>
      </c>
      <c r="AI425" s="55" t="e">
        <f t="shared" si="241"/>
        <v>#DIV/0!</v>
      </c>
      <c r="AJ425" s="55" t="e">
        <f t="shared" si="246"/>
        <v>#DIV/0!</v>
      </c>
      <c r="AK425" s="55">
        <f t="shared" si="247"/>
        <v>-1</v>
      </c>
      <c r="AL425" s="55">
        <f t="shared" si="248"/>
        <v>-1</v>
      </c>
      <c r="AM425" s="55" t="e">
        <f t="shared" si="249"/>
        <v>#DIV/0!</v>
      </c>
      <c r="AN425" s="55" t="e">
        <f t="shared" si="250"/>
        <v>#DIV/0!</v>
      </c>
      <c r="AO425" s="55" t="e">
        <f t="shared" si="251"/>
        <v>#DIV/0!</v>
      </c>
      <c r="AP425" s="55" t="e">
        <f t="shared" si="252"/>
        <v>#DIV/0!</v>
      </c>
      <c r="AQ425" s="55">
        <f t="shared" si="253"/>
        <v>-1</v>
      </c>
      <c r="AR425" s="55" t="e">
        <f t="shared" si="254"/>
        <v>#DIV/0!</v>
      </c>
      <c r="AS425" s="55" t="e">
        <f t="shared" si="255"/>
        <v>#DIV/0!</v>
      </c>
      <c r="AT425" s="55" t="e">
        <f t="shared" si="256"/>
        <v>#DIV/0!</v>
      </c>
      <c r="AU425" s="55">
        <f t="shared" si="257"/>
        <v>-1</v>
      </c>
    </row>
    <row r="426" spans="1:47" x14ac:dyDescent="0.25">
      <c r="A426" s="59">
        <v>2023</v>
      </c>
      <c r="B426" s="67">
        <v>30201020201</v>
      </c>
      <c r="C426" s="61" t="s">
        <v>676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263"/>
        <v>0</v>
      </c>
      <c r="AF426" s="43">
        <v>30201020201</v>
      </c>
      <c r="AG426" s="25" t="s">
        <v>676</v>
      </c>
      <c r="AH426" s="26">
        <v>0</v>
      </c>
      <c r="AI426" s="62" t="e">
        <f t="shared" si="241"/>
        <v>#DIV/0!</v>
      </c>
      <c r="AJ426" s="62" t="e">
        <f t="shared" si="246"/>
        <v>#DIV/0!</v>
      </c>
      <c r="AK426" s="62" t="e">
        <f t="shared" si="247"/>
        <v>#DIV/0!</v>
      </c>
      <c r="AL426" s="62" t="e">
        <f t="shared" si="248"/>
        <v>#DIV/0!</v>
      </c>
      <c r="AM426" s="62" t="e">
        <f t="shared" si="249"/>
        <v>#DIV/0!</v>
      </c>
      <c r="AN426" s="62" t="e">
        <f t="shared" si="250"/>
        <v>#DIV/0!</v>
      </c>
      <c r="AO426" s="62" t="e">
        <f t="shared" si="251"/>
        <v>#DIV/0!</v>
      </c>
      <c r="AP426" s="62" t="e">
        <f t="shared" si="252"/>
        <v>#DIV/0!</v>
      </c>
      <c r="AQ426" s="62">
        <f t="shared" si="253"/>
        <v>-1</v>
      </c>
      <c r="AR426" s="62" t="e">
        <f t="shared" si="254"/>
        <v>#DIV/0!</v>
      </c>
      <c r="AS426" s="62" t="e">
        <f t="shared" si="255"/>
        <v>#DIV/0!</v>
      </c>
      <c r="AT426" s="62" t="e">
        <f t="shared" si="256"/>
        <v>#DIV/0!</v>
      </c>
      <c r="AU426" s="62">
        <f t="shared" si="257"/>
        <v>-1</v>
      </c>
    </row>
    <row r="427" spans="1:47" x14ac:dyDescent="0.25">
      <c r="A427" s="59">
        <v>2023</v>
      </c>
      <c r="B427" s="68">
        <v>30201020202</v>
      </c>
      <c r="C427" s="61" t="s">
        <v>677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263"/>
        <v>0</v>
      </c>
      <c r="AF427" s="44">
        <v>30201020202</v>
      </c>
      <c r="AG427" s="25" t="s">
        <v>677</v>
      </c>
      <c r="AH427" s="26">
        <v>0</v>
      </c>
      <c r="AI427" s="62" t="e">
        <f t="shared" si="241"/>
        <v>#DIV/0!</v>
      </c>
      <c r="AJ427" s="62" t="e">
        <f t="shared" si="246"/>
        <v>#DIV/0!</v>
      </c>
      <c r="AK427" s="62" t="e">
        <f t="shared" si="247"/>
        <v>#DIV/0!</v>
      </c>
      <c r="AL427" s="62">
        <f t="shared" si="248"/>
        <v>-1</v>
      </c>
      <c r="AM427" s="62" t="e">
        <f t="shared" si="249"/>
        <v>#DIV/0!</v>
      </c>
      <c r="AN427" s="62" t="e">
        <f t="shared" si="250"/>
        <v>#DIV/0!</v>
      </c>
      <c r="AO427" s="62" t="e">
        <f t="shared" si="251"/>
        <v>#DIV/0!</v>
      </c>
      <c r="AP427" s="62" t="e">
        <f t="shared" si="252"/>
        <v>#DIV/0!</v>
      </c>
      <c r="AQ427" s="62" t="e">
        <f t="shared" si="253"/>
        <v>#DIV/0!</v>
      </c>
      <c r="AR427" s="62" t="e">
        <f t="shared" si="254"/>
        <v>#DIV/0!</v>
      </c>
      <c r="AS427" s="62" t="e">
        <f t="shared" si="255"/>
        <v>#DIV/0!</v>
      </c>
      <c r="AT427" s="62" t="e">
        <f t="shared" si="256"/>
        <v>#DIV/0!</v>
      </c>
      <c r="AU427" s="62">
        <f t="shared" si="257"/>
        <v>-1</v>
      </c>
    </row>
    <row r="428" spans="1:47" x14ac:dyDescent="0.25">
      <c r="A428" s="59">
        <v>2023</v>
      </c>
      <c r="B428" s="69">
        <v>30201020203</v>
      </c>
      <c r="C428" s="61" t="s">
        <v>678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263"/>
        <v>0</v>
      </c>
      <c r="AF428" s="45">
        <v>30201020203</v>
      </c>
      <c r="AG428" s="25" t="s">
        <v>678</v>
      </c>
      <c r="AH428" s="26">
        <v>0</v>
      </c>
      <c r="AI428" s="62" t="e">
        <f t="shared" si="241"/>
        <v>#DIV/0!</v>
      </c>
      <c r="AJ428" s="62" t="e">
        <f t="shared" si="246"/>
        <v>#DIV/0!</v>
      </c>
      <c r="AK428" s="62">
        <f t="shared" si="247"/>
        <v>-1</v>
      </c>
      <c r="AL428" s="62" t="e">
        <f t="shared" si="248"/>
        <v>#DIV/0!</v>
      </c>
      <c r="AM428" s="62" t="e">
        <f t="shared" si="249"/>
        <v>#DIV/0!</v>
      </c>
      <c r="AN428" s="62" t="e">
        <f t="shared" si="250"/>
        <v>#DIV/0!</v>
      </c>
      <c r="AO428" s="62" t="e">
        <f t="shared" si="251"/>
        <v>#DIV/0!</v>
      </c>
      <c r="AP428" s="62" t="e">
        <f t="shared" si="252"/>
        <v>#DIV/0!</v>
      </c>
      <c r="AQ428" s="62" t="e">
        <f t="shared" si="253"/>
        <v>#DIV/0!</v>
      </c>
      <c r="AR428" s="62" t="e">
        <f t="shared" si="254"/>
        <v>#DIV/0!</v>
      </c>
      <c r="AS428" s="62" t="e">
        <f t="shared" si="255"/>
        <v>#DIV/0!</v>
      </c>
      <c r="AT428" s="62" t="e">
        <f t="shared" si="256"/>
        <v>#DIV/0!</v>
      </c>
      <c r="AU428" s="62">
        <f t="shared" si="257"/>
        <v>-1</v>
      </c>
    </row>
    <row r="429" spans="1:47" x14ac:dyDescent="0.25">
      <c r="A429" s="56">
        <v>2023</v>
      </c>
      <c r="B429" s="57">
        <v>302010203</v>
      </c>
      <c r="C429" s="58" t="s">
        <v>679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263"/>
        <v>0</v>
      </c>
      <c r="AF429" s="14">
        <v>302010203</v>
      </c>
      <c r="AG429" s="9" t="s">
        <v>679</v>
      </c>
      <c r="AH429" s="10">
        <f t="shared" ref="AH429" si="265">+AH430</f>
        <v>0</v>
      </c>
      <c r="AI429" s="55" t="e">
        <f t="shared" si="241"/>
        <v>#DIV/0!</v>
      </c>
      <c r="AJ429" s="55" t="e">
        <f t="shared" si="246"/>
        <v>#DIV/0!</v>
      </c>
      <c r="AK429" s="55" t="e">
        <f t="shared" si="247"/>
        <v>#DIV/0!</v>
      </c>
      <c r="AL429" s="55">
        <f t="shared" si="248"/>
        <v>-1</v>
      </c>
      <c r="AM429" s="55" t="e">
        <f t="shared" si="249"/>
        <v>#DIV/0!</v>
      </c>
      <c r="AN429" s="55" t="e">
        <f t="shared" si="250"/>
        <v>#DIV/0!</v>
      </c>
      <c r="AO429" s="55" t="e">
        <f t="shared" si="251"/>
        <v>#DIV/0!</v>
      </c>
      <c r="AP429" s="55" t="e">
        <f t="shared" si="252"/>
        <v>#DIV/0!</v>
      </c>
      <c r="AQ429" s="55" t="e">
        <f t="shared" si="253"/>
        <v>#DIV/0!</v>
      </c>
      <c r="AR429" s="55" t="e">
        <f t="shared" si="254"/>
        <v>#DIV/0!</v>
      </c>
      <c r="AS429" s="55" t="e">
        <f t="shared" si="255"/>
        <v>#DIV/0!</v>
      </c>
      <c r="AT429" s="55" t="e">
        <f t="shared" si="256"/>
        <v>#DIV/0!</v>
      </c>
      <c r="AU429" s="55">
        <f t="shared" si="257"/>
        <v>-1</v>
      </c>
    </row>
    <row r="430" spans="1:47" x14ac:dyDescent="0.25">
      <c r="A430" s="59">
        <v>2023</v>
      </c>
      <c r="B430" s="68">
        <v>30201020302</v>
      </c>
      <c r="C430" s="61" t="s">
        <v>680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263"/>
        <v>0</v>
      </c>
      <c r="AF430" s="44">
        <v>30201020302</v>
      </c>
      <c r="AG430" s="25" t="s">
        <v>680</v>
      </c>
      <c r="AH430" s="26">
        <v>0</v>
      </c>
      <c r="AI430" s="62" t="e">
        <f t="shared" si="241"/>
        <v>#DIV/0!</v>
      </c>
      <c r="AJ430" s="62" t="e">
        <f t="shared" si="246"/>
        <v>#DIV/0!</v>
      </c>
      <c r="AK430" s="62" t="e">
        <f t="shared" si="247"/>
        <v>#DIV/0!</v>
      </c>
      <c r="AL430" s="62">
        <f t="shared" si="248"/>
        <v>-1</v>
      </c>
      <c r="AM430" s="62" t="e">
        <f t="shared" si="249"/>
        <v>#DIV/0!</v>
      </c>
      <c r="AN430" s="62" t="e">
        <f t="shared" si="250"/>
        <v>#DIV/0!</v>
      </c>
      <c r="AO430" s="62" t="e">
        <f t="shared" si="251"/>
        <v>#DIV/0!</v>
      </c>
      <c r="AP430" s="62" t="e">
        <f t="shared" si="252"/>
        <v>#DIV/0!</v>
      </c>
      <c r="AQ430" s="62" t="e">
        <f t="shared" si="253"/>
        <v>#DIV/0!</v>
      </c>
      <c r="AR430" s="62" t="e">
        <f t="shared" si="254"/>
        <v>#DIV/0!</v>
      </c>
      <c r="AS430" s="62" t="e">
        <f t="shared" si="255"/>
        <v>#DIV/0!</v>
      </c>
      <c r="AT430" s="62" t="e">
        <f t="shared" si="256"/>
        <v>#DIV/0!</v>
      </c>
      <c r="AU430" s="62">
        <f t="shared" si="257"/>
        <v>-1</v>
      </c>
    </row>
    <row r="431" spans="1:47" x14ac:dyDescent="0.25">
      <c r="A431" s="56">
        <v>2023</v>
      </c>
      <c r="B431" s="57">
        <v>3020103</v>
      </c>
      <c r="C431" s="58" t="s">
        <v>681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263"/>
        <v>0</v>
      </c>
      <c r="AF431" s="11">
        <v>3020103</v>
      </c>
      <c r="AG431" s="5" t="s">
        <v>681</v>
      </c>
      <c r="AH431" s="6">
        <f t="shared" ref="AH431" si="266">+AH432+AH436+AH440+AH444+AH448</f>
        <v>0</v>
      </c>
      <c r="AI431" s="55" t="e">
        <f t="shared" si="241"/>
        <v>#DIV/0!</v>
      </c>
      <c r="AJ431" s="55">
        <f t="shared" si="246"/>
        <v>-1</v>
      </c>
      <c r="AK431" s="55">
        <f t="shared" si="247"/>
        <v>-1</v>
      </c>
      <c r="AL431" s="55">
        <f t="shared" si="248"/>
        <v>-1</v>
      </c>
      <c r="AM431" s="55" t="e">
        <f t="shared" si="249"/>
        <v>#DIV/0!</v>
      </c>
      <c r="AN431" s="55" t="e">
        <f t="shared" si="250"/>
        <v>#DIV/0!</v>
      </c>
      <c r="AO431" s="55" t="e">
        <f t="shared" si="251"/>
        <v>#DIV/0!</v>
      </c>
      <c r="AP431" s="55" t="e">
        <f t="shared" si="252"/>
        <v>#DIV/0!</v>
      </c>
      <c r="AQ431" s="55">
        <f t="shared" si="253"/>
        <v>-1</v>
      </c>
      <c r="AR431" s="55" t="e">
        <f t="shared" si="254"/>
        <v>#DIV/0!</v>
      </c>
      <c r="AS431" s="55" t="e">
        <f t="shared" si="255"/>
        <v>#DIV/0!</v>
      </c>
      <c r="AT431" s="55" t="e">
        <f t="shared" si="256"/>
        <v>#DIV/0!</v>
      </c>
      <c r="AU431" s="55">
        <f t="shared" si="257"/>
        <v>-1</v>
      </c>
    </row>
    <row r="432" spans="1:47" x14ac:dyDescent="0.25">
      <c r="A432" s="56">
        <v>2023</v>
      </c>
      <c r="B432" s="57">
        <v>302010301</v>
      </c>
      <c r="C432" s="58" t="s">
        <v>682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263"/>
        <v>0</v>
      </c>
      <c r="AF432" s="14">
        <v>302010301</v>
      </c>
      <c r="AG432" s="9" t="s">
        <v>682</v>
      </c>
      <c r="AH432" s="10">
        <f t="shared" ref="AH432" si="267">+AH433+AH434+AH435</f>
        <v>0</v>
      </c>
      <c r="AI432" s="55" t="e">
        <f t="shared" si="241"/>
        <v>#DIV/0!</v>
      </c>
      <c r="AJ432" s="55">
        <f t="shared" si="246"/>
        <v>-1</v>
      </c>
      <c r="AK432" s="55" t="e">
        <f t="shared" si="247"/>
        <v>#DIV/0!</v>
      </c>
      <c r="AL432" s="55">
        <f t="shared" si="248"/>
        <v>-1</v>
      </c>
      <c r="AM432" s="55" t="e">
        <f t="shared" si="249"/>
        <v>#DIV/0!</v>
      </c>
      <c r="AN432" s="55" t="e">
        <f t="shared" si="250"/>
        <v>#DIV/0!</v>
      </c>
      <c r="AO432" s="55" t="e">
        <f t="shared" si="251"/>
        <v>#DIV/0!</v>
      </c>
      <c r="AP432" s="55" t="e">
        <f t="shared" si="252"/>
        <v>#DIV/0!</v>
      </c>
      <c r="AQ432" s="55">
        <f t="shared" si="253"/>
        <v>-1</v>
      </c>
      <c r="AR432" s="55" t="e">
        <f t="shared" si="254"/>
        <v>#DIV/0!</v>
      </c>
      <c r="AS432" s="55" t="e">
        <f t="shared" si="255"/>
        <v>#DIV/0!</v>
      </c>
      <c r="AT432" s="55" t="e">
        <f t="shared" si="256"/>
        <v>#DIV/0!</v>
      </c>
      <c r="AU432" s="55">
        <f t="shared" si="257"/>
        <v>-1</v>
      </c>
    </row>
    <row r="433" spans="1:47" x14ac:dyDescent="0.25">
      <c r="A433" s="59">
        <v>2023</v>
      </c>
      <c r="B433" s="67">
        <v>30201030101</v>
      </c>
      <c r="C433" s="61" t="s">
        <v>683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263"/>
        <v>0</v>
      </c>
      <c r="AF433" s="43">
        <v>30201030101</v>
      </c>
      <c r="AG433" s="25" t="s">
        <v>683</v>
      </c>
      <c r="AH433" s="26">
        <v>0</v>
      </c>
      <c r="AI433" s="62" t="e">
        <f t="shared" si="241"/>
        <v>#DIV/0!</v>
      </c>
      <c r="AJ433" s="62" t="e">
        <f t="shared" si="246"/>
        <v>#DIV/0!</v>
      </c>
      <c r="AK433" s="62" t="e">
        <f t="shared" si="247"/>
        <v>#DIV/0!</v>
      </c>
      <c r="AL433" s="62" t="e">
        <f t="shared" si="248"/>
        <v>#DIV/0!</v>
      </c>
      <c r="AM433" s="62" t="e">
        <f t="shared" si="249"/>
        <v>#DIV/0!</v>
      </c>
      <c r="AN433" s="62" t="e">
        <f t="shared" si="250"/>
        <v>#DIV/0!</v>
      </c>
      <c r="AO433" s="62" t="e">
        <f t="shared" si="251"/>
        <v>#DIV/0!</v>
      </c>
      <c r="AP433" s="62" t="e">
        <f t="shared" si="252"/>
        <v>#DIV/0!</v>
      </c>
      <c r="AQ433" s="62">
        <f t="shared" si="253"/>
        <v>-1</v>
      </c>
      <c r="AR433" s="62" t="e">
        <f t="shared" si="254"/>
        <v>#DIV/0!</v>
      </c>
      <c r="AS433" s="62" t="e">
        <f t="shared" si="255"/>
        <v>#DIV/0!</v>
      </c>
      <c r="AT433" s="62" t="e">
        <f t="shared" si="256"/>
        <v>#DIV/0!</v>
      </c>
      <c r="AU433" s="62">
        <f t="shared" si="257"/>
        <v>-1</v>
      </c>
    </row>
    <row r="434" spans="1:47" x14ac:dyDescent="0.25">
      <c r="A434" s="59">
        <v>2023</v>
      </c>
      <c r="B434" s="68">
        <v>30201030102</v>
      </c>
      <c r="C434" s="61" t="s">
        <v>684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263"/>
        <v>0</v>
      </c>
      <c r="AF434" s="44">
        <v>30201030102</v>
      </c>
      <c r="AG434" s="25" t="s">
        <v>684</v>
      </c>
      <c r="AH434" s="26">
        <v>0</v>
      </c>
      <c r="AI434" s="62" t="e">
        <f t="shared" si="241"/>
        <v>#DIV/0!</v>
      </c>
      <c r="AJ434" s="62" t="e">
        <f t="shared" si="246"/>
        <v>#DIV/0!</v>
      </c>
      <c r="AK434" s="62" t="e">
        <f t="shared" si="247"/>
        <v>#DIV/0!</v>
      </c>
      <c r="AL434" s="62">
        <f t="shared" si="248"/>
        <v>-1</v>
      </c>
      <c r="AM434" s="62" t="e">
        <f t="shared" si="249"/>
        <v>#DIV/0!</v>
      </c>
      <c r="AN434" s="62" t="e">
        <f t="shared" si="250"/>
        <v>#DIV/0!</v>
      </c>
      <c r="AO434" s="62" t="e">
        <f t="shared" si="251"/>
        <v>#DIV/0!</v>
      </c>
      <c r="AP434" s="62" t="e">
        <f t="shared" si="252"/>
        <v>#DIV/0!</v>
      </c>
      <c r="AQ434" s="62" t="e">
        <f t="shared" si="253"/>
        <v>#DIV/0!</v>
      </c>
      <c r="AR434" s="62" t="e">
        <f t="shared" si="254"/>
        <v>#DIV/0!</v>
      </c>
      <c r="AS434" s="62" t="e">
        <f t="shared" si="255"/>
        <v>#DIV/0!</v>
      </c>
      <c r="AT434" s="62" t="e">
        <f t="shared" si="256"/>
        <v>#DIV/0!</v>
      </c>
      <c r="AU434" s="62">
        <f t="shared" si="257"/>
        <v>-1</v>
      </c>
    </row>
    <row r="435" spans="1:47" x14ac:dyDescent="0.25">
      <c r="A435" s="59">
        <v>2023</v>
      </c>
      <c r="B435" s="69">
        <v>30201030103</v>
      </c>
      <c r="C435" s="61" t="s">
        <v>685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263"/>
        <v>0</v>
      </c>
      <c r="AF435" s="45">
        <v>30201030103</v>
      </c>
      <c r="AG435" s="25" t="s">
        <v>685</v>
      </c>
      <c r="AH435" s="26">
        <v>0</v>
      </c>
      <c r="AI435" s="62" t="e">
        <f t="shared" si="241"/>
        <v>#DIV/0!</v>
      </c>
      <c r="AJ435" s="62">
        <f t="shared" si="246"/>
        <v>-1</v>
      </c>
      <c r="AK435" s="62" t="e">
        <f t="shared" si="247"/>
        <v>#DIV/0!</v>
      </c>
      <c r="AL435" s="62" t="e">
        <f t="shared" si="248"/>
        <v>#DIV/0!</v>
      </c>
      <c r="AM435" s="62" t="e">
        <f t="shared" si="249"/>
        <v>#DIV/0!</v>
      </c>
      <c r="AN435" s="62" t="e">
        <f t="shared" si="250"/>
        <v>#DIV/0!</v>
      </c>
      <c r="AO435" s="62" t="e">
        <f t="shared" si="251"/>
        <v>#DIV/0!</v>
      </c>
      <c r="AP435" s="62" t="e">
        <f t="shared" si="252"/>
        <v>#DIV/0!</v>
      </c>
      <c r="AQ435" s="62" t="e">
        <f t="shared" si="253"/>
        <v>#DIV/0!</v>
      </c>
      <c r="AR435" s="62" t="e">
        <f t="shared" si="254"/>
        <v>#DIV/0!</v>
      </c>
      <c r="AS435" s="62" t="e">
        <f t="shared" si="255"/>
        <v>#DIV/0!</v>
      </c>
      <c r="AT435" s="62" t="e">
        <f t="shared" si="256"/>
        <v>#DIV/0!</v>
      </c>
      <c r="AU435" s="62">
        <f t="shared" si="257"/>
        <v>-1</v>
      </c>
    </row>
    <row r="436" spans="1:47" x14ac:dyDescent="0.25">
      <c r="A436" s="56">
        <v>2023</v>
      </c>
      <c r="B436" s="57">
        <v>302010302</v>
      </c>
      <c r="C436" s="58" t="s">
        <v>686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263"/>
        <v>0</v>
      </c>
      <c r="AF436" s="14">
        <v>302010302</v>
      </c>
      <c r="AG436" s="9" t="s">
        <v>686</v>
      </c>
      <c r="AH436" s="10">
        <f t="shared" ref="AH436" si="268">+AH437+AH438+AH439</f>
        <v>0</v>
      </c>
      <c r="AI436" s="55" t="e">
        <f t="shared" si="241"/>
        <v>#DIV/0!</v>
      </c>
      <c r="AJ436" s="55">
        <f t="shared" si="246"/>
        <v>-1</v>
      </c>
      <c r="AK436" s="55" t="e">
        <f t="shared" si="247"/>
        <v>#DIV/0!</v>
      </c>
      <c r="AL436" s="55">
        <f t="shared" si="248"/>
        <v>-1</v>
      </c>
      <c r="AM436" s="55" t="e">
        <f t="shared" si="249"/>
        <v>#DIV/0!</v>
      </c>
      <c r="AN436" s="55" t="e">
        <f t="shared" si="250"/>
        <v>#DIV/0!</v>
      </c>
      <c r="AO436" s="55" t="e">
        <f t="shared" si="251"/>
        <v>#DIV/0!</v>
      </c>
      <c r="AP436" s="55" t="e">
        <f t="shared" si="252"/>
        <v>#DIV/0!</v>
      </c>
      <c r="AQ436" s="55">
        <f t="shared" si="253"/>
        <v>-1</v>
      </c>
      <c r="AR436" s="55" t="e">
        <f t="shared" si="254"/>
        <v>#DIV/0!</v>
      </c>
      <c r="AS436" s="55" t="e">
        <f t="shared" si="255"/>
        <v>#DIV/0!</v>
      </c>
      <c r="AT436" s="55" t="e">
        <f t="shared" si="256"/>
        <v>#DIV/0!</v>
      </c>
      <c r="AU436" s="55">
        <f t="shared" si="257"/>
        <v>-1</v>
      </c>
    </row>
    <row r="437" spans="1:47" x14ac:dyDescent="0.25">
      <c r="A437" s="59">
        <v>2023</v>
      </c>
      <c r="B437" s="67">
        <v>30201030201</v>
      </c>
      <c r="C437" s="61" t="s">
        <v>687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263"/>
        <v>0</v>
      </c>
      <c r="AF437" s="43">
        <v>30201030201</v>
      </c>
      <c r="AG437" s="25" t="s">
        <v>687</v>
      </c>
      <c r="AH437" s="26">
        <v>0</v>
      </c>
      <c r="AI437" s="62" t="e">
        <f t="shared" si="241"/>
        <v>#DIV/0!</v>
      </c>
      <c r="AJ437" s="62" t="e">
        <f t="shared" si="246"/>
        <v>#DIV/0!</v>
      </c>
      <c r="AK437" s="62" t="e">
        <f t="shared" si="247"/>
        <v>#DIV/0!</v>
      </c>
      <c r="AL437" s="62" t="e">
        <f t="shared" si="248"/>
        <v>#DIV/0!</v>
      </c>
      <c r="AM437" s="62" t="e">
        <f t="shared" si="249"/>
        <v>#DIV/0!</v>
      </c>
      <c r="AN437" s="62" t="e">
        <f t="shared" si="250"/>
        <v>#DIV/0!</v>
      </c>
      <c r="AO437" s="62" t="e">
        <f t="shared" si="251"/>
        <v>#DIV/0!</v>
      </c>
      <c r="AP437" s="62" t="e">
        <f t="shared" si="252"/>
        <v>#DIV/0!</v>
      </c>
      <c r="AQ437" s="62">
        <f t="shared" si="253"/>
        <v>-1</v>
      </c>
      <c r="AR437" s="62" t="e">
        <f t="shared" si="254"/>
        <v>#DIV/0!</v>
      </c>
      <c r="AS437" s="62" t="e">
        <f t="shared" si="255"/>
        <v>#DIV/0!</v>
      </c>
      <c r="AT437" s="62" t="e">
        <f t="shared" si="256"/>
        <v>#DIV/0!</v>
      </c>
      <c r="AU437" s="62">
        <f t="shared" si="257"/>
        <v>-1</v>
      </c>
    </row>
    <row r="438" spans="1:47" x14ac:dyDescent="0.25">
      <c r="A438" s="59">
        <v>2023</v>
      </c>
      <c r="B438" s="68">
        <v>30201030202</v>
      </c>
      <c r="C438" s="61" t="s">
        <v>688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263"/>
        <v>0</v>
      </c>
      <c r="AF438" s="44">
        <v>30201030202</v>
      </c>
      <c r="AG438" s="25" t="s">
        <v>688</v>
      </c>
      <c r="AH438" s="26">
        <v>0</v>
      </c>
      <c r="AI438" s="62" t="e">
        <f t="shared" si="241"/>
        <v>#DIV/0!</v>
      </c>
      <c r="AJ438" s="62" t="e">
        <f t="shared" si="246"/>
        <v>#DIV/0!</v>
      </c>
      <c r="AK438" s="62" t="e">
        <f t="shared" si="247"/>
        <v>#DIV/0!</v>
      </c>
      <c r="AL438" s="62">
        <f t="shared" si="248"/>
        <v>-1</v>
      </c>
      <c r="AM438" s="62" t="e">
        <f t="shared" si="249"/>
        <v>#DIV/0!</v>
      </c>
      <c r="AN438" s="62" t="e">
        <f t="shared" si="250"/>
        <v>#DIV/0!</v>
      </c>
      <c r="AO438" s="62" t="e">
        <f t="shared" si="251"/>
        <v>#DIV/0!</v>
      </c>
      <c r="AP438" s="62" t="e">
        <f t="shared" si="252"/>
        <v>#DIV/0!</v>
      </c>
      <c r="AQ438" s="62" t="e">
        <f t="shared" si="253"/>
        <v>#DIV/0!</v>
      </c>
      <c r="AR438" s="62" t="e">
        <f t="shared" si="254"/>
        <v>#DIV/0!</v>
      </c>
      <c r="AS438" s="62" t="e">
        <f t="shared" si="255"/>
        <v>#DIV/0!</v>
      </c>
      <c r="AT438" s="62" t="e">
        <f t="shared" si="256"/>
        <v>#DIV/0!</v>
      </c>
      <c r="AU438" s="62">
        <f t="shared" si="257"/>
        <v>-1</v>
      </c>
    </row>
    <row r="439" spans="1:47" x14ac:dyDescent="0.25">
      <c r="A439" s="59">
        <v>2023</v>
      </c>
      <c r="B439" s="69">
        <v>30201030203</v>
      </c>
      <c r="C439" s="61" t="s">
        <v>689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263"/>
        <v>0</v>
      </c>
      <c r="AF439" s="45">
        <v>30201030203</v>
      </c>
      <c r="AG439" s="25" t="s">
        <v>689</v>
      </c>
      <c r="AH439" s="26">
        <v>0</v>
      </c>
      <c r="AI439" s="62" t="e">
        <f t="shared" si="241"/>
        <v>#DIV/0!</v>
      </c>
      <c r="AJ439" s="62">
        <f t="shared" si="246"/>
        <v>-1</v>
      </c>
      <c r="AK439" s="62" t="e">
        <f t="shared" si="247"/>
        <v>#DIV/0!</v>
      </c>
      <c r="AL439" s="62" t="e">
        <f t="shared" si="248"/>
        <v>#DIV/0!</v>
      </c>
      <c r="AM439" s="62" t="e">
        <f t="shared" si="249"/>
        <v>#DIV/0!</v>
      </c>
      <c r="AN439" s="62" t="e">
        <f t="shared" si="250"/>
        <v>#DIV/0!</v>
      </c>
      <c r="AO439" s="62" t="e">
        <f t="shared" si="251"/>
        <v>#DIV/0!</v>
      </c>
      <c r="AP439" s="62" t="e">
        <f t="shared" si="252"/>
        <v>#DIV/0!</v>
      </c>
      <c r="AQ439" s="62" t="e">
        <f t="shared" si="253"/>
        <v>#DIV/0!</v>
      </c>
      <c r="AR439" s="62" t="e">
        <f t="shared" si="254"/>
        <v>#DIV/0!</v>
      </c>
      <c r="AS439" s="62" t="e">
        <f t="shared" si="255"/>
        <v>#DIV/0!</v>
      </c>
      <c r="AT439" s="62" t="e">
        <f t="shared" si="256"/>
        <v>#DIV/0!</v>
      </c>
      <c r="AU439" s="62">
        <f t="shared" si="257"/>
        <v>-1</v>
      </c>
    </row>
    <row r="440" spans="1:47" x14ac:dyDescent="0.25">
      <c r="A440" s="56">
        <v>2023</v>
      </c>
      <c r="B440" s="57">
        <v>302010303</v>
      </c>
      <c r="C440" s="58" t="s">
        <v>690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263"/>
        <v>0</v>
      </c>
      <c r="AF440" s="14">
        <v>302010303</v>
      </c>
      <c r="AG440" s="9" t="s">
        <v>690</v>
      </c>
      <c r="AH440" s="10">
        <f t="shared" ref="AH440" si="269">+AH441+AH442+AH443</f>
        <v>0</v>
      </c>
      <c r="AI440" s="55" t="e">
        <f t="shared" si="241"/>
        <v>#DIV/0!</v>
      </c>
      <c r="AJ440" s="55">
        <f t="shared" si="246"/>
        <v>-1</v>
      </c>
      <c r="AK440" s="55" t="e">
        <f t="shared" si="247"/>
        <v>#DIV/0!</v>
      </c>
      <c r="AL440" s="55">
        <f t="shared" si="248"/>
        <v>-1</v>
      </c>
      <c r="AM440" s="55" t="e">
        <f t="shared" si="249"/>
        <v>#DIV/0!</v>
      </c>
      <c r="AN440" s="55" t="e">
        <f t="shared" si="250"/>
        <v>#DIV/0!</v>
      </c>
      <c r="AO440" s="55" t="e">
        <f t="shared" si="251"/>
        <v>#DIV/0!</v>
      </c>
      <c r="AP440" s="55" t="e">
        <f t="shared" si="252"/>
        <v>#DIV/0!</v>
      </c>
      <c r="AQ440" s="55">
        <f t="shared" si="253"/>
        <v>-1</v>
      </c>
      <c r="AR440" s="55" t="e">
        <f t="shared" si="254"/>
        <v>#DIV/0!</v>
      </c>
      <c r="AS440" s="55" t="e">
        <f t="shared" si="255"/>
        <v>#DIV/0!</v>
      </c>
      <c r="AT440" s="55" t="e">
        <f t="shared" si="256"/>
        <v>#DIV/0!</v>
      </c>
      <c r="AU440" s="55">
        <f t="shared" si="257"/>
        <v>-1</v>
      </c>
    </row>
    <row r="441" spans="1:47" x14ac:dyDescent="0.25">
      <c r="A441" s="59">
        <v>2023</v>
      </c>
      <c r="B441" s="67">
        <v>30201030301</v>
      </c>
      <c r="C441" s="61" t="s">
        <v>691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263"/>
        <v>0</v>
      </c>
      <c r="AF441" s="43">
        <v>30201030301</v>
      </c>
      <c r="AG441" s="25" t="s">
        <v>691</v>
      </c>
      <c r="AH441" s="26">
        <v>0</v>
      </c>
      <c r="AI441" s="62" t="e">
        <f t="shared" si="241"/>
        <v>#DIV/0!</v>
      </c>
      <c r="AJ441" s="62" t="e">
        <f t="shared" si="246"/>
        <v>#DIV/0!</v>
      </c>
      <c r="AK441" s="62" t="e">
        <f t="shared" si="247"/>
        <v>#DIV/0!</v>
      </c>
      <c r="AL441" s="62" t="e">
        <f t="shared" si="248"/>
        <v>#DIV/0!</v>
      </c>
      <c r="AM441" s="62" t="e">
        <f t="shared" si="249"/>
        <v>#DIV/0!</v>
      </c>
      <c r="AN441" s="62" t="e">
        <f t="shared" si="250"/>
        <v>#DIV/0!</v>
      </c>
      <c r="AO441" s="62" t="e">
        <f t="shared" si="251"/>
        <v>#DIV/0!</v>
      </c>
      <c r="AP441" s="62" t="e">
        <f t="shared" si="252"/>
        <v>#DIV/0!</v>
      </c>
      <c r="AQ441" s="62">
        <f t="shared" si="253"/>
        <v>-1</v>
      </c>
      <c r="AR441" s="62" t="e">
        <f t="shared" si="254"/>
        <v>#DIV/0!</v>
      </c>
      <c r="AS441" s="62" t="e">
        <f t="shared" si="255"/>
        <v>#DIV/0!</v>
      </c>
      <c r="AT441" s="62" t="e">
        <f t="shared" si="256"/>
        <v>#DIV/0!</v>
      </c>
      <c r="AU441" s="62">
        <f t="shared" si="257"/>
        <v>-1</v>
      </c>
    </row>
    <row r="442" spans="1:47" x14ac:dyDescent="0.25">
      <c r="A442" s="59">
        <v>2023</v>
      </c>
      <c r="B442" s="68">
        <v>30201030302</v>
      </c>
      <c r="C442" s="61" t="s">
        <v>692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263"/>
        <v>0</v>
      </c>
      <c r="AF442" s="44">
        <v>30201030302</v>
      </c>
      <c r="AG442" s="25" t="s">
        <v>692</v>
      </c>
      <c r="AH442" s="26">
        <v>0</v>
      </c>
      <c r="AI442" s="62" t="e">
        <f t="shared" si="241"/>
        <v>#DIV/0!</v>
      </c>
      <c r="AJ442" s="62" t="e">
        <f t="shared" si="246"/>
        <v>#DIV/0!</v>
      </c>
      <c r="AK442" s="62" t="e">
        <f t="shared" si="247"/>
        <v>#DIV/0!</v>
      </c>
      <c r="AL442" s="62">
        <f t="shared" si="248"/>
        <v>-1</v>
      </c>
      <c r="AM442" s="62" t="e">
        <f t="shared" si="249"/>
        <v>#DIV/0!</v>
      </c>
      <c r="AN442" s="62" t="e">
        <f t="shared" si="250"/>
        <v>#DIV/0!</v>
      </c>
      <c r="AO442" s="62" t="e">
        <f t="shared" si="251"/>
        <v>#DIV/0!</v>
      </c>
      <c r="AP442" s="62" t="e">
        <f t="shared" si="252"/>
        <v>#DIV/0!</v>
      </c>
      <c r="AQ442" s="62" t="e">
        <f t="shared" si="253"/>
        <v>#DIV/0!</v>
      </c>
      <c r="AR442" s="62" t="e">
        <f t="shared" si="254"/>
        <v>#DIV/0!</v>
      </c>
      <c r="AS442" s="62" t="e">
        <f t="shared" si="255"/>
        <v>#DIV/0!</v>
      </c>
      <c r="AT442" s="62" t="e">
        <f t="shared" si="256"/>
        <v>#DIV/0!</v>
      </c>
      <c r="AU442" s="62">
        <f t="shared" si="257"/>
        <v>-1</v>
      </c>
    </row>
    <row r="443" spans="1:47" x14ac:dyDescent="0.25">
      <c r="A443" s="59">
        <v>2023</v>
      </c>
      <c r="B443" s="69">
        <v>30201030303</v>
      </c>
      <c r="C443" s="61" t="s">
        <v>693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263"/>
        <v>0</v>
      </c>
      <c r="AF443" s="45">
        <v>30201030303</v>
      </c>
      <c r="AG443" s="25" t="s">
        <v>693</v>
      </c>
      <c r="AH443" s="26">
        <v>0</v>
      </c>
      <c r="AI443" s="62" t="e">
        <f t="shared" si="241"/>
        <v>#DIV/0!</v>
      </c>
      <c r="AJ443" s="62">
        <f t="shared" si="246"/>
        <v>-1</v>
      </c>
      <c r="AK443" s="62" t="e">
        <f t="shared" si="247"/>
        <v>#DIV/0!</v>
      </c>
      <c r="AL443" s="62" t="e">
        <f t="shared" si="248"/>
        <v>#DIV/0!</v>
      </c>
      <c r="AM443" s="62" t="e">
        <f t="shared" si="249"/>
        <v>#DIV/0!</v>
      </c>
      <c r="AN443" s="62" t="e">
        <f t="shared" si="250"/>
        <v>#DIV/0!</v>
      </c>
      <c r="AO443" s="62" t="e">
        <f t="shared" si="251"/>
        <v>#DIV/0!</v>
      </c>
      <c r="AP443" s="62" t="e">
        <f t="shared" si="252"/>
        <v>#DIV/0!</v>
      </c>
      <c r="AQ443" s="62" t="e">
        <f t="shared" si="253"/>
        <v>#DIV/0!</v>
      </c>
      <c r="AR443" s="62" t="e">
        <f t="shared" si="254"/>
        <v>#DIV/0!</v>
      </c>
      <c r="AS443" s="62" t="e">
        <f t="shared" si="255"/>
        <v>#DIV/0!</v>
      </c>
      <c r="AT443" s="62" t="e">
        <f t="shared" si="256"/>
        <v>#DIV/0!</v>
      </c>
      <c r="AU443" s="62">
        <f t="shared" si="257"/>
        <v>-1</v>
      </c>
    </row>
    <row r="444" spans="1:47" x14ac:dyDescent="0.25">
      <c r="A444" s="56">
        <v>2023</v>
      </c>
      <c r="B444" s="57">
        <v>302010304</v>
      </c>
      <c r="C444" s="58" t="s">
        <v>694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263"/>
        <v>0</v>
      </c>
      <c r="AF444" s="14">
        <v>302010304</v>
      </c>
      <c r="AG444" s="9" t="s">
        <v>694</v>
      </c>
      <c r="AH444" s="10">
        <f t="shared" ref="AH444" si="270">+AH445+AH446+AH447</f>
        <v>0</v>
      </c>
      <c r="AI444" s="55" t="e">
        <f t="shared" si="241"/>
        <v>#DIV/0!</v>
      </c>
      <c r="AJ444" s="55" t="e">
        <f t="shared" si="246"/>
        <v>#DIV/0!</v>
      </c>
      <c r="AK444" s="55">
        <f t="shared" si="247"/>
        <v>-1</v>
      </c>
      <c r="AL444" s="55">
        <f t="shared" si="248"/>
        <v>-1</v>
      </c>
      <c r="AM444" s="55" t="e">
        <f t="shared" si="249"/>
        <v>#DIV/0!</v>
      </c>
      <c r="AN444" s="55" t="e">
        <f t="shared" si="250"/>
        <v>#DIV/0!</v>
      </c>
      <c r="AO444" s="55" t="e">
        <f t="shared" si="251"/>
        <v>#DIV/0!</v>
      </c>
      <c r="AP444" s="55" t="e">
        <f t="shared" si="252"/>
        <v>#DIV/0!</v>
      </c>
      <c r="AQ444" s="55">
        <f t="shared" si="253"/>
        <v>-1</v>
      </c>
      <c r="AR444" s="55" t="e">
        <f t="shared" si="254"/>
        <v>#DIV/0!</v>
      </c>
      <c r="AS444" s="55" t="e">
        <f t="shared" si="255"/>
        <v>#DIV/0!</v>
      </c>
      <c r="AT444" s="55" t="e">
        <f t="shared" si="256"/>
        <v>#DIV/0!</v>
      </c>
      <c r="AU444" s="55">
        <f t="shared" si="257"/>
        <v>-1</v>
      </c>
    </row>
    <row r="445" spans="1:47" x14ac:dyDescent="0.25">
      <c r="A445" s="59">
        <v>2023</v>
      </c>
      <c r="B445" s="67">
        <v>30201030401</v>
      </c>
      <c r="C445" s="61" t="s">
        <v>695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263"/>
        <v>0</v>
      </c>
      <c r="AF445" s="43">
        <v>30201030401</v>
      </c>
      <c r="AG445" s="25" t="s">
        <v>695</v>
      </c>
      <c r="AH445" s="26">
        <v>0</v>
      </c>
      <c r="AI445" s="62" t="e">
        <f t="shared" si="241"/>
        <v>#DIV/0!</v>
      </c>
      <c r="AJ445" s="62" t="e">
        <f t="shared" si="246"/>
        <v>#DIV/0!</v>
      </c>
      <c r="AK445" s="62" t="e">
        <f t="shared" si="247"/>
        <v>#DIV/0!</v>
      </c>
      <c r="AL445" s="62" t="e">
        <f t="shared" si="248"/>
        <v>#DIV/0!</v>
      </c>
      <c r="AM445" s="62" t="e">
        <f t="shared" si="249"/>
        <v>#DIV/0!</v>
      </c>
      <c r="AN445" s="62" t="e">
        <f t="shared" si="250"/>
        <v>#DIV/0!</v>
      </c>
      <c r="AO445" s="62" t="e">
        <f t="shared" si="251"/>
        <v>#DIV/0!</v>
      </c>
      <c r="AP445" s="62" t="e">
        <f t="shared" si="252"/>
        <v>#DIV/0!</v>
      </c>
      <c r="AQ445" s="62">
        <f t="shared" si="253"/>
        <v>-1</v>
      </c>
      <c r="AR445" s="62" t="e">
        <f t="shared" si="254"/>
        <v>#DIV/0!</v>
      </c>
      <c r="AS445" s="62" t="e">
        <f t="shared" si="255"/>
        <v>#DIV/0!</v>
      </c>
      <c r="AT445" s="62" t="e">
        <f t="shared" si="256"/>
        <v>#DIV/0!</v>
      </c>
      <c r="AU445" s="62">
        <f t="shared" si="257"/>
        <v>-1</v>
      </c>
    </row>
    <row r="446" spans="1:47" x14ac:dyDescent="0.25">
      <c r="A446" s="59">
        <v>2023</v>
      </c>
      <c r="B446" s="68">
        <v>30201030402</v>
      </c>
      <c r="C446" s="61" t="s">
        <v>696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263"/>
        <v>0</v>
      </c>
      <c r="AF446" s="44">
        <v>30201030402</v>
      </c>
      <c r="AG446" s="25" t="s">
        <v>696</v>
      </c>
      <c r="AH446" s="26">
        <v>0</v>
      </c>
      <c r="AI446" s="62" t="e">
        <f t="shared" si="241"/>
        <v>#DIV/0!</v>
      </c>
      <c r="AJ446" s="62" t="e">
        <f t="shared" si="246"/>
        <v>#DIV/0!</v>
      </c>
      <c r="AK446" s="62" t="e">
        <f t="shared" si="247"/>
        <v>#DIV/0!</v>
      </c>
      <c r="AL446" s="62">
        <f t="shared" si="248"/>
        <v>-1</v>
      </c>
      <c r="AM446" s="62" t="e">
        <f t="shared" si="249"/>
        <v>#DIV/0!</v>
      </c>
      <c r="AN446" s="62" t="e">
        <f t="shared" si="250"/>
        <v>#DIV/0!</v>
      </c>
      <c r="AO446" s="62" t="e">
        <f t="shared" si="251"/>
        <v>#DIV/0!</v>
      </c>
      <c r="AP446" s="62" t="e">
        <f t="shared" si="252"/>
        <v>#DIV/0!</v>
      </c>
      <c r="AQ446" s="62" t="e">
        <f t="shared" si="253"/>
        <v>#DIV/0!</v>
      </c>
      <c r="AR446" s="62" t="e">
        <f t="shared" si="254"/>
        <v>#DIV/0!</v>
      </c>
      <c r="AS446" s="62" t="e">
        <f t="shared" si="255"/>
        <v>#DIV/0!</v>
      </c>
      <c r="AT446" s="62" t="e">
        <f t="shared" si="256"/>
        <v>#DIV/0!</v>
      </c>
      <c r="AU446" s="62">
        <f t="shared" si="257"/>
        <v>-1</v>
      </c>
    </row>
    <row r="447" spans="1:47" x14ac:dyDescent="0.25">
      <c r="A447" s="59">
        <v>2023</v>
      </c>
      <c r="B447" s="69">
        <v>30201030403</v>
      </c>
      <c r="C447" s="61" t="s">
        <v>697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263"/>
        <v>0</v>
      </c>
      <c r="AF447" s="45">
        <v>30201030403</v>
      </c>
      <c r="AG447" s="25" t="s">
        <v>697</v>
      </c>
      <c r="AH447" s="26">
        <v>0</v>
      </c>
      <c r="AI447" s="62" t="e">
        <f t="shared" si="241"/>
        <v>#DIV/0!</v>
      </c>
      <c r="AJ447" s="62" t="e">
        <f t="shared" si="246"/>
        <v>#DIV/0!</v>
      </c>
      <c r="AK447" s="62">
        <f t="shared" si="247"/>
        <v>-1</v>
      </c>
      <c r="AL447" s="62" t="e">
        <f t="shared" si="248"/>
        <v>#DIV/0!</v>
      </c>
      <c r="AM447" s="62" t="e">
        <f t="shared" si="249"/>
        <v>#DIV/0!</v>
      </c>
      <c r="AN447" s="62" t="e">
        <f t="shared" si="250"/>
        <v>#DIV/0!</v>
      </c>
      <c r="AO447" s="62" t="e">
        <f t="shared" si="251"/>
        <v>#DIV/0!</v>
      </c>
      <c r="AP447" s="62" t="e">
        <f t="shared" si="252"/>
        <v>#DIV/0!</v>
      </c>
      <c r="AQ447" s="62" t="e">
        <f t="shared" si="253"/>
        <v>#DIV/0!</v>
      </c>
      <c r="AR447" s="62" t="e">
        <f t="shared" si="254"/>
        <v>#DIV/0!</v>
      </c>
      <c r="AS447" s="62" t="e">
        <f t="shared" si="255"/>
        <v>#DIV/0!</v>
      </c>
      <c r="AT447" s="62" t="e">
        <f t="shared" si="256"/>
        <v>#DIV/0!</v>
      </c>
      <c r="AU447" s="62">
        <f t="shared" si="257"/>
        <v>-1</v>
      </c>
    </row>
    <row r="448" spans="1:47" x14ac:dyDescent="0.25">
      <c r="A448" s="56">
        <v>2023</v>
      </c>
      <c r="B448" s="57">
        <v>302010304</v>
      </c>
      <c r="C448" s="58" t="s">
        <v>698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263"/>
        <v>0</v>
      </c>
      <c r="AF448" s="14">
        <v>302010305</v>
      </c>
      <c r="AG448" s="9" t="s">
        <v>698</v>
      </c>
      <c r="AH448" s="10">
        <f t="shared" ref="AH448" si="271">+AH449</f>
        <v>0</v>
      </c>
      <c r="AI448" s="55" t="e">
        <f t="shared" si="241"/>
        <v>#DIV/0!</v>
      </c>
      <c r="AJ448" s="55" t="e">
        <f t="shared" si="246"/>
        <v>#DIV/0!</v>
      </c>
      <c r="AK448" s="55">
        <f t="shared" si="247"/>
        <v>-1</v>
      </c>
      <c r="AL448" s="55" t="e">
        <f t="shared" si="248"/>
        <v>#DIV/0!</v>
      </c>
      <c r="AM448" s="55" t="e">
        <f t="shared" si="249"/>
        <v>#DIV/0!</v>
      </c>
      <c r="AN448" s="55" t="e">
        <f t="shared" si="250"/>
        <v>#DIV/0!</v>
      </c>
      <c r="AO448" s="55" t="e">
        <f t="shared" si="251"/>
        <v>#DIV/0!</v>
      </c>
      <c r="AP448" s="55" t="e">
        <f t="shared" si="252"/>
        <v>#DIV/0!</v>
      </c>
      <c r="AQ448" s="55" t="e">
        <f t="shared" si="253"/>
        <v>#DIV/0!</v>
      </c>
      <c r="AR448" s="55" t="e">
        <f t="shared" si="254"/>
        <v>#DIV/0!</v>
      </c>
      <c r="AS448" s="55" t="e">
        <f t="shared" si="255"/>
        <v>#DIV/0!</v>
      </c>
      <c r="AT448" s="55" t="e">
        <f t="shared" si="256"/>
        <v>#DIV/0!</v>
      </c>
      <c r="AU448" s="55">
        <f t="shared" si="257"/>
        <v>-1</v>
      </c>
    </row>
    <row r="449" spans="1:47" x14ac:dyDescent="0.25">
      <c r="A449" s="59">
        <v>2023</v>
      </c>
      <c r="B449" s="69">
        <v>30201030403</v>
      </c>
      <c r="C449" s="61" t="s">
        <v>699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263"/>
        <v>0</v>
      </c>
      <c r="AF449" s="45">
        <v>30201030503</v>
      </c>
      <c r="AG449" s="25" t="s">
        <v>699</v>
      </c>
      <c r="AH449" s="26">
        <v>0</v>
      </c>
      <c r="AI449" s="62" t="e">
        <f t="shared" si="241"/>
        <v>#DIV/0!</v>
      </c>
      <c r="AJ449" s="62" t="e">
        <f t="shared" si="246"/>
        <v>#DIV/0!</v>
      </c>
      <c r="AK449" s="62">
        <f t="shared" si="247"/>
        <v>-1</v>
      </c>
      <c r="AL449" s="62" t="e">
        <f t="shared" si="248"/>
        <v>#DIV/0!</v>
      </c>
      <c r="AM449" s="62" t="e">
        <f t="shared" si="249"/>
        <v>#DIV/0!</v>
      </c>
      <c r="AN449" s="62" t="e">
        <f t="shared" si="250"/>
        <v>#DIV/0!</v>
      </c>
      <c r="AO449" s="62" t="e">
        <f t="shared" si="251"/>
        <v>#DIV/0!</v>
      </c>
      <c r="AP449" s="62" t="e">
        <f t="shared" si="252"/>
        <v>#DIV/0!</v>
      </c>
      <c r="AQ449" s="62" t="e">
        <f t="shared" si="253"/>
        <v>#DIV/0!</v>
      </c>
      <c r="AR449" s="62" t="e">
        <f t="shared" si="254"/>
        <v>#DIV/0!</v>
      </c>
      <c r="AS449" s="62" t="e">
        <f t="shared" si="255"/>
        <v>#DIV/0!</v>
      </c>
      <c r="AT449" s="62" t="e">
        <f t="shared" si="256"/>
        <v>#DIV/0!</v>
      </c>
      <c r="AU449" s="62">
        <f t="shared" si="257"/>
        <v>-1</v>
      </c>
    </row>
    <row r="450" spans="1:47" x14ac:dyDescent="0.25">
      <c r="A450" s="56">
        <v>2023</v>
      </c>
      <c r="B450" s="57">
        <v>3020104</v>
      </c>
      <c r="C450" s="58" t="s">
        <v>700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263"/>
        <v>0</v>
      </c>
      <c r="AF450" s="11">
        <v>3020104</v>
      </c>
      <c r="AG450" s="5" t="s">
        <v>700</v>
      </c>
      <c r="AH450" s="6">
        <f t="shared" ref="AH450" si="272">+AH451+AH455+AH459+AH462</f>
        <v>0</v>
      </c>
      <c r="AI450" s="55">
        <f t="shared" si="241"/>
        <v>-1</v>
      </c>
      <c r="AJ450" s="55">
        <f t="shared" si="246"/>
        <v>-1</v>
      </c>
      <c r="AK450" s="55" t="e">
        <f t="shared" si="247"/>
        <v>#DIV/0!</v>
      </c>
      <c r="AL450" s="55">
        <f t="shared" si="248"/>
        <v>-1</v>
      </c>
      <c r="AM450" s="55" t="e">
        <f t="shared" si="249"/>
        <v>#DIV/0!</v>
      </c>
      <c r="AN450" s="55" t="e">
        <f t="shared" si="250"/>
        <v>#DIV/0!</v>
      </c>
      <c r="AO450" s="55" t="e">
        <f t="shared" si="251"/>
        <v>#DIV/0!</v>
      </c>
      <c r="AP450" s="55" t="e">
        <f t="shared" si="252"/>
        <v>#DIV/0!</v>
      </c>
      <c r="AQ450" s="55">
        <f t="shared" si="253"/>
        <v>-1</v>
      </c>
      <c r="AR450" s="55" t="e">
        <f t="shared" si="254"/>
        <v>#DIV/0!</v>
      </c>
      <c r="AS450" s="55" t="e">
        <f t="shared" si="255"/>
        <v>#DIV/0!</v>
      </c>
      <c r="AT450" s="55" t="e">
        <f t="shared" si="256"/>
        <v>#DIV/0!</v>
      </c>
      <c r="AU450" s="55">
        <f t="shared" si="257"/>
        <v>-1</v>
      </c>
    </row>
    <row r="451" spans="1:47" x14ac:dyDescent="0.25">
      <c r="A451" s="56">
        <v>2023</v>
      </c>
      <c r="B451" s="57">
        <v>302010401</v>
      </c>
      <c r="C451" s="58" t="s">
        <v>701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263"/>
        <v>0</v>
      </c>
      <c r="AF451" s="14">
        <v>302010401</v>
      </c>
      <c r="AG451" s="9" t="s">
        <v>701</v>
      </c>
      <c r="AH451" s="10">
        <f t="shared" ref="AH451" si="273">+AH452+AH453+AH454</f>
        <v>0</v>
      </c>
      <c r="AI451" s="55">
        <f t="shared" si="241"/>
        <v>-1</v>
      </c>
      <c r="AJ451" s="55" t="e">
        <f t="shared" si="246"/>
        <v>#DIV/0!</v>
      </c>
      <c r="AK451" s="55" t="e">
        <f t="shared" si="247"/>
        <v>#DIV/0!</v>
      </c>
      <c r="AL451" s="55">
        <f t="shared" si="248"/>
        <v>-1</v>
      </c>
      <c r="AM451" s="55" t="e">
        <f t="shared" si="249"/>
        <v>#DIV/0!</v>
      </c>
      <c r="AN451" s="55" t="e">
        <f t="shared" si="250"/>
        <v>#DIV/0!</v>
      </c>
      <c r="AO451" s="55" t="e">
        <f t="shared" si="251"/>
        <v>#DIV/0!</v>
      </c>
      <c r="AP451" s="55" t="e">
        <f t="shared" si="252"/>
        <v>#DIV/0!</v>
      </c>
      <c r="AQ451" s="55">
        <f t="shared" si="253"/>
        <v>-1</v>
      </c>
      <c r="AR451" s="55" t="e">
        <f t="shared" si="254"/>
        <v>#DIV/0!</v>
      </c>
      <c r="AS451" s="55" t="e">
        <f t="shared" si="255"/>
        <v>#DIV/0!</v>
      </c>
      <c r="AT451" s="55" t="e">
        <f t="shared" si="256"/>
        <v>#DIV/0!</v>
      </c>
      <c r="AU451" s="55">
        <f t="shared" si="257"/>
        <v>-1</v>
      </c>
    </row>
    <row r="452" spans="1:47" x14ac:dyDescent="0.25">
      <c r="A452" s="59">
        <v>2023</v>
      </c>
      <c r="B452" s="67">
        <v>30201040101</v>
      </c>
      <c r="C452" s="61" t="s">
        <v>702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263"/>
        <v>0</v>
      </c>
      <c r="AF452" s="43">
        <v>30201040101</v>
      </c>
      <c r="AG452" s="25" t="s">
        <v>702</v>
      </c>
      <c r="AH452" s="26">
        <v>0</v>
      </c>
      <c r="AI452" s="62" t="e">
        <f t="shared" si="241"/>
        <v>#DIV/0!</v>
      </c>
      <c r="AJ452" s="62" t="e">
        <f t="shared" si="246"/>
        <v>#DIV/0!</v>
      </c>
      <c r="AK452" s="62" t="e">
        <f t="shared" si="247"/>
        <v>#DIV/0!</v>
      </c>
      <c r="AL452" s="62" t="e">
        <f t="shared" si="248"/>
        <v>#DIV/0!</v>
      </c>
      <c r="AM452" s="62" t="e">
        <f t="shared" si="249"/>
        <v>#DIV/0!</v>
      </c>
      <c r="AN452" s="62" t="e">
        <f t="shared" si="250"/>
        <v>#DIV/0!</v>
      </c>
      <c r="AO452" s="62" t="e">
        <f t="shared" si="251"/>
        <v>#DIV/0!</v>
      </c>
      <c r="AP452" s="62" t="e">
        <f t="shared" si="252"/>
        <v>#DIV/0!</v>
      </c>
      <c r="AQ452" s="62">
        <f t="shared" si="253"/>
        <v>-1</v>
      </c>
      <c r="AR452" s="62" t="e">
        <f t="shared" si="254"/>
        <v>#DIV/0!</v>
      </c>
      <c r="AS452" s="62" t="e">
        <f t="shared" si="255"/>
        <v>#DIV/0!</v>
      </c>
      <c r="AT452" s="62" t="e">
        <f t="shared" si="256"/>
        <v>#DIV/0!</v>
      </c>
      <c r="AU452" s="62">
        <f t="shared" si="257"/>
        <v>-1</v>
      </c>
    </row>
    <row r="453" spans="1:47" x14ac:dyDescent="0.25">
      <c r="A453" s="59">
        <v>2023</v>
      </c>
      <c r="B453" s="68">
        <v>30201040102</v>
      </c>
      <c r="C453" s="61" t="s">
        <v>703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263"/>
        <v>0</v>
      </c>
      <c r="AF453" s="44">
        <v>30201040102</v>
      </c>
      <c r="AG453" s="25" t="s">
        <v>703</v>
      </c>
      <c r="AH453" s="26">
        <v>0</v>
      </c>
      <c r="AI453" s="62" t="e">
        <f t="shared" si="241"/>
        <v>#DIV/0!</v>
      </c>
      <c r="AJ453" s="62" t="e">
        <f t="shared" si="246"/>
        <v>#DIV/0!</v>
      </c>
      <c r="AK453" s="62" t="e">
        <f t="shared" si="247"/>
        <v>#DIV/0!</v>
      </c>
      <c r="AL453" s="62">
        <f t="shared" si="248"/>
        <v>-1</v>
      </c>
      <c r="AM453" s="62" t="e">
        <f t="shared" si="249"/>
        <v>#DIV/0!</v>
      </c>
      <c r="AN453" s="62" t="e">
        <f t="shared" si="250"/>
        <v>#DIV/0!</v>
      </c>
      <c r="AO453" s="62" t="e">
        <f t="shared" si="251"/>
        <v>#DIV/0!</v>
      </c>
      <c r="AP453" s="62" t="e">
        <f t="shared" si="252"/>
        <v>#DIV/0!</v>
      </c>
      <c r="AQ453" s="62" t="e">
        <f t="shared" si="253"/>
        <v>#DIV/0!</v>
      </c>
      <c r="AR453" s="62" t="e">
        <f t="shared" si="254"/>
        <v>#DIV/0!</v>
      </c>
      <c r="AS453" s="62" t="e">
        <f t="shared" si="255"/>
        <v>#DIV/0!</v>
      </c>
      <c r="AT453" s="62" t="e">
        <f t="shared" si="256"/>
        <v>#DIV/0!</v>
      </c>
      <c r="AU453" s="62">
        <f t="shared" si="257"/>
        <v>-1</v>
      </c>
    </row>
    <row r="454" spans="1:47" x14ac:dyDescent="0.25">
      <c r="A454" s="59">
        <v>2023</v>
      </c>
      <c r="B454" s="69">
        <v>30201040103</v>
      </c>
      <c r="C454" s="61" t="s">
        <v>704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263"/>
        <v>0</v>
      </c>
      <c r="AF454" s="45">
        <v>30201040103</v>
      </c>
      <c r="AG454" s="25" t="s">
        <v>704</v>
      </c>
      <c r="AH454" s="26">
        <v>0</v>
      </c>
      <c r="AI454" s="62">
        <f t="shared" si="241"/>
        <v>-1</v>
      </c>
      <c r="AJ454" s="62" t="e">
        <f t="shared" si="246"/>
        <v>#DIV/0!</v>
      </c>
      <c r="AK454" s="62" t="e">
        <f t="shared" si="247"/>
        <v>#DIV/0!</v>
      </c>
      <c r="AL454" s="62" t="e">
        <f t="shared" si="248"/>
        <v>#DIV/0!</v>
      </c>
      <c r="AM454" s="62" t="e">
        <f t="shared" si="249"/>
        <v>#DIV/0!</v>
      </c>
      <c r="AN454" s="62" t="e">
        <f t="shared" si="250"/>
        <v>#DIV/0!</v>
      </c>
      <c r="AO454" s="62" t="e">
        <f t="shared" si="251"/>
        <v>#DIV/0!</v>
      </c>
      <c r="AP454" s="62" t="e">
        <f t="shared" si="252"/>
        <v>#DIV/0!</v>
      </c>
      <c r="AQ454" s="62" t="e">
        <f t="shared" si="253"/>
        <v>#DIV/0!</v>
      </c>
      <c r="AR454" s="62" t="e">
        <f t="shared" si="254"/>
        <v>#DIV/0!</v>
      </c>
      <c r="AS454" s="62" t="e">
        <f t="shared" si="255"/>
        <v>#DIV/0!</v>
      </c>
      <c r="AT454" s="62" t="e">
        <f t="shared" si="256"/>
        <v>#DIV/0!</v>
      </c>
      <c r="AU454" s="62">
        <f t="shared" si="257"/>
        <v>-1</v>
      </c>
    </row>
    <row r="455" spans="1:47" x14ac:dyDescent="0.25">
      <c r="A455" s="56">
        <v>2023</v>
      </c>
      <c r="B455" s="57">
        <v>302010402</v>
      </c>
      <c r="C455" s="58" t="s">
        <v>705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263"/>
        <v>0</v>
      </c>
      <c r="AF455" s="14">
        <v>302010402</v>
      </c>
      <c r="AG455" s="9" t="s">
        <v>705</v>
      </c>
      <c r="AH455" s="10">
        <f t="shared" ref="AH455" si="274">+AH456+AH457+AH458</f>
        <v>0</v>
      </c>
      <c r="AI455" s="55" t="e">
        <f t="shared" si="241"/>
        <v>#DIV/0!</v>
      </c>
      <c r="AJ455" s="55">
        <f t="shared" si="246"/>
        <v>-1</v>
      </c>
      <c r="AK455" s="55" t="e">
        <f t="shared" si="247"/>
        <v>#DIV/0!</v>
      </c>
      <c r="AL455" s="55">
        <f t="shared" si="248"/>
        <v>-1</v>
      </c>
      <c r="AM455" s="55" t="e">
        <f t="shared" si="249"/>
        <v>#DIV/0!</v>
      </c>
      <c r="AN455" s="55" t="e">
        <f t="shared" si="250"/>
        <v>#DIV/0!</v>
      </c>
      <c r="AO455" s="55" t="e">
        <f t="shared" si="251"/>
        <v>#DIV/0!</v>
      </c>
      <c r="AP455" s="55" t="e">
        <f t="shared" si="252"/>
        <v>#DIV/0!</v>
      </c>
      <c r="AQ455" s="55">
        <f t="shared" si="253"/>
        <v>-1</v>
      </c>
      <c r="AR455" s="55" t="e">
        <f t="shared" si="254"/>
        <v>#DIV/0!</v>
      </c>
      <c r="AS455" s="55" t="e">
        <f t="shared" si="255"/>
        <v>#DIV/0!</v>
      </c>
      <c r="AT455" s="55" t="e">
        <f t="shared" si="256"/>
        <v>#DIV/0!</v>
      </c>
      <c r="AU455" s="55">
        <f t="shared" si="257"/>
        <v>-1</v>
      </c>
    </row>
    <row r="456" spans="1:47" x14ac:dyDescent="0.25">
      <c r="A456" s="59">
        <v>2023</v>
      </c>
      <c r="B456" s="67">
        <v>30201040201</v>
      </c>
      <c r="C456" s="61" t="s">
        <v>706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263"/>
        <v>0</v>
      </c>
      <c r="AF456" s="43">
        <v>30201040201</v>
      </c>
      <c r="AG456" s="25" t="s">
        <v>706</v>
      </c>
      <c r="AH456" s="26">
        <v>0</v>
      </c>
      <c r="AI456" s="62" t="e">
        <f t="shared" si="241"/>
        <v>#DIV/0!</v>
      </c>
      <c r="AJ456" s="62" t="e">
        <f t="shared" si="246"/>
        <v>#DIV/0!</v>
      </c>
      <c r="AK456" s="62" t="e">
        <f t="shared" si="247"/>
        <v>#DIV/0!</v>
      </c>
      <c r="AL456" s="62" t="e">
        <f t="shared" si="248"/>
        <v>#DIV/0!</v>
      </c>
      <c r="AM456" s="62" t="e">
        <f t="shared" si="249"/>
        <v>#DIV/0!</v>
      </c>
      <c r="AN456" s="62" t="e">
        <f t="shared" si="250"/>
        <v>#DIV/0!</v>
      </c>
      <c r="AO456" s="62" t="e">
        <f t="shared" si="251"/>
        <v>#DIV/0!</v>
      </c>
      <c r="AP456" s="62" t="e">
        <f t="shared" si="252"/>
        <v>#DIV/0!</v>
      </c>
      <c r="AQ456" s="62">
        <f t="shared" si="253"/>
        <v>-1</v>
      </c>
      <c r="AR456" s="62" t="e">
        <f t="shared" si="254"/>
        <v>#DIV/0!</v>
      </c>
      <c r="AS456" s="62" t="e">
        <f t="shared" si="255"/>
        <v>#DIV/0!</v>
      </c>
      <c r="AT456" s="62" t="e">
        <f t="shared" si="256"/>
        <v>#DIV/0!</v>
      </c>
      <c r="AU456" s="62">
        <f t="shared" si="257"/>
        <v>-1</v>
      </c>
    </row>
    <row r="457" spans="1:47" x14ac:dyDescent="0.25">
      <c r="A457" s="59">
        <v>2023</v>
      </c>
      <c r="B457" s="68">
        <v>30201040202</v>
      </c>
      <c r="C457" s="61" t="s">
        <v>707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263"/>
        <v>0</v>
      </c>
      <c r="AF457" s="44">
        <v>30201040202</v>
      </c>
      <c r="AG457" s="25" t="s">
        <v>707</v>
      </c>
      <c r="AH457" s="26">
        <v>0</v>
      </c>
      <c r="AI457" s="62" t="e">
        <f t="shared" ref="AI457:AI512" si="275">+(R457-D457)/D457</f>
        <v>#DIV/0!</v>
      </c>
      <c r="AJ457" s="62" t="e">
        <f t="shared" si="246"/>
        <v>#DIV/0!</v>
      </c>
      <c r="AK457" s="62" t="e">
        <f t="shared" si="247"/>
        <v>#DIV/0!</v>
      </c>
      <c r="AL457" s="62">
        <f t="shared" si="248"/>
        <v>-1</v>
      </c>
      <c r="AM457" s="62" t="e">
        <f t="shared" si="249"/>
        <v>#DIV/0!</v>
      </c>
      <c r="AN457" s="62" t="e">
        <f t="shared" si="250"/>
        <v>#DIV/0!</v>
      </c>
      <c r="AO457" s="62" t="e">
        <f t="shared" si="251"/>
        <v>#DIV/0!</v>
      </c>
      <c r="AP457" s="62" t="e">
        <f t="shared" si="252"/>
        <v>#DIV/0!</v>
      </c>
      <c r="AQ457" s="62" t="e">
        <f t="shared" si="253"/>
        <v>#DIV/0!</v>
      </c>
      <c r="AR457" s="62" t="e">
        <f t="shared" si="254"/>
        <v>#DIV/0!</v>
      </c>
      <c r="AS457" s="62" t="e">
        <f t="shared" si="255"/>
        <v>#DIV/0!</v>
      </c>
      <c r="AT457" s="62" t="e">
        <f t="shared" si="256"/>
        <v>#DIV/0!</v>
      </c>
      <c r="AU457" s="62">
        <f t="shared" si="257"/>
        <v>-1</v>
      </c>
    </row>
    <row r="458" spans="1:47" x14ac:dyDescent="0.25">
      <c r="A458" s="59">
        <v>2023</v>
      </c>
      <c r="B458" s="69">
        <v>30201040203</v>
      </c>
      <c r="C458" s="61" t="s">
        <v>708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263"/>
        <v>0</v>
      </c>
      <c r="AF458" s="45">
        <v>30201040203</v>
      </c>
      <c r="AG458" s="25" t="s">
        <v>708</v>
      </c>
      <c r="AH458" s="26">
        <v>0</v>
      </c>
      <c r="AI458" s="62" t="e">
        <f t="shared" si="275"/>
        <v>#DIV/0!</v>
      </c>
      <c r="AJ458" s="62">
        <f t="shared" si="246"/>
        <v>-1</v>
      </c>
      <c r="AK458" s="62" t="e">
        <f t="shared" si="247"/>
        <v>#DIV/0!</v>
      </c>
      <c r="AL458" s="62" t="e">
        <f t="shared" si="248"/>
        <v>#DIV/0!</v>
      </c>
      <c r="AM458" s="62" t="e">
        <f t="shared" si="249"/>
        <v>#DIV/0!</v>
      </c>
      <c r="AN458" s="62" t="e">
        <f t="shared" si="250"/>
        <v>#DIV/0!</v>
      </c>
      <c r="AO458" s="62" t="e">
        <f t="shared" si="251"/>
        <v>#DIV/0!</v>
      </c>
      <c r="AP458" s="62" t="e">
        <f t="shared" si="252"/>
        <v>#DIV/0!</v>
      </c>
      <c r="AQ458" s="62" t="e">
        <f t="shared" si="253"/>
        <v>#DIV/0!</v>
      </c>
      <c r="AR458" s="62" t="e">
        <f t="shared" si="254"/>
        <v>#DIV/0!</v>
      </c>
      <c r="AS458" s="62" t="e">
        <f t="shared" si="255"/>
        <v>#DIV/0!</v>
      </c>
      <c r="AT458" s="62" t="e">
        <f t="shared" si="256"/>
        <v>#DIV/0!</v>
      </c>
      <c r="AU458" s="62">
        <f t="shared" si="257"/>
        <v>-1</v>
      </c>
    </row>
    <row r="459" spans="1:47" x14ac:dyDescent="0.25">
      <c r="A459" s="56">
        <v>2023</v>
      </c>
      <c r="B459" s="57">
        <v>302010403</v>
      </c>
      <c r="C459" s="58" t="s">
        <v>709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263"/>
        <v>0</v>
      </c>
      <c r="AF459" s="14">
        <v>302010403</v>
      </c>
      <c r="AG459" s="9" t="s">
        <v>709</v>
      </c>
      <c r="AH459" s="10">
        <f t="shared" ref="AH459" si="276">+AH460+AH461</f>
        <v>0</v>
      </c>
      <c r="AI459" s="55">
        <f t="shared" si="275"/>
        <v>-1</v>
      </c>
      <c r="AJ459" s="55" t="e">
        <f t="shared" si="246"/>
        <v>#DIV/0!</v>
      </c>
      <c r="AK459" s="55" t="e">
        <f t="shared" si="247"/>
        <v>#DIV/0!</v>
      </c>
      <c r="AL459" s="55">
        <f t="shared" si="248"/>
        <v>-1</v>
      </c>
      <c r="AM459" s="55" t="e">
        <f t="shared" si="249"/>
        <v>#DIV/0!</v>
      </c>
      <c r="AN459" s="55" t="e">
        <f t="shared" si="250"/>
        <v>#DIV/0!</v>
      </c>
      <c r="AO459" s="55" t="e">
        <f t="shared" si="251"/>
        <v>#DIV/0!</v>
      </c>
      <c r="AP459" s="55" t="e">
        <f t="shared" si="252"/>
        <v>#DIV/0!</v>
      </c>
      <c r="AQ459" s="55" t="e">
        <f t="shared" si="253"/>
        <v>#DIV/0!</v>
      </c>
      <c r="AR459" s="55" t="e">
        <f t="shared" si="254"/>
        <v>#DIV/0!</v>
      </c>
      <c r="AS459" s="55" t="e">
        <f t="shared" si="255"/>
        <v>#DIV/0!</v>
      </c>
      <c r="AT459" s="55" t="e">
        <f t="shared" si="256"/>
        <v>#DIV/0!</v>
      </c>
      <c r="AU459" s="55">
        <f t="shared" si="257"/>
        <v>-1</v>
      </c>
    </row>
    <row r="460" spans="1:47" x14ac:dyDescent="0.25">
      <c r="A460" s="59">
        <v>2023</v>
      </c>
      <c r="B460" s="68">
        <v>30201040302</v>
      </c>
      <c r="C460" s="61" t="s">
        <v>710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263"/>
        <v>0</v>
      </c>
      <c r="AF460" s="44">
        <v>30201040302</v>
      </c>
      <c r="AG460" s="25" t="s">
        <v>710</v>
      </c>
      <c r="AH460" s="26">
        <v>0</v>
      </c>
      <c r="AI460" s="62" t="e">
        <f t="shared" si="275"/>
        <v>#DIV/0!</v>
      </c>
      <c r="AJ460" s="62" t="e">
        <f t="shared" si="246"/>
        <v>#DIV/0!</v>
      </c>
      <c r="AK460" s="62" t="e">
        <f t="shared" si="247"/>
        <v>#DIV/0!</v>
      </c>
      <c r="AL460" s="62">
        <f t="shared" si="248"/>
        <v>-1</v>
      </c>
      <c r="AM460" s="62" t="e">
        <f t="shared" si="249"/>
        <v>#DIV/0!</v>
      </c>
      <c r="AN460" s="62" t="e">
        <f t="shared" si="250"/>
        <v>#DIV/0!</v>
      </c>
      <c r="AO460" s="62" t="e">
        <f t="shared" si="251"/>
        <v>#DIV/0!</v>
      </c>
      <c r="AP460" s="62" t="e">
        <f t="shared" si="252"/>
        <v>#DIV/0!</v>
      </c>
      <c r="AQ460" s="62" t="e">
        <f t="shared" si="253"/>
        <v>#DIV/0!</v>
      </c>
      <c r="AR460" s="62" t="e">
        <f t="shared" si="254"/>
        <v>#DIV/0!</v>
      </c>
      <c r="AS460" s="62" t="e">
        <f t="shared" si="255"/>
        <v>#DIV/0!</v>
      </c>
      <c r="AT460" s="62" t="e">
        <f t="shared" si="256"/>
        <v>#DIV/0!</v>
      </c>
      <c r="AU460" s="62">
        <f t="shared" si="257"/>
        <v>-1</v>
      </c>
    </row>
    <row r="461" spans="1:47" x14ac:dyDescent="0.25">
      <c r="A461" s="59">
        <v>2023</v>
      </c>
      <c r="B461" s="69">
        <v>30201040303</v>
      </c>
      <c r="C461" s="61" t="s">
        <v>711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263"/>
        <v>0</v>
      </c>
      <c r="AF461" s="45">
        <v>30201040303</v>
      </c>
      <c r="AG461" s="25" t="s">
        <v>711</v>
      </c>
      <c r="AH461" s="26">
        <v>0</v>
      </c>
      <c r="AI461" s="62">
        <f t="shared" si="275"/>
        <v>-1</v>
      </c>
      <c r="AJ461" s="62" t="e">
        <f t="shared" si="246"/>
        <v>#DIV/0!</v>
      </c>
      <c r="AK461" s="62" t="e">
        <f t="shared" si="247"/>
        <v>#DIV/0!</v>
      </c>
      <c r="AL461" s="62" t="e">
        <f t="shared" si="248"/>
        <v>#DIV/0!</v>
      </c>
      <c r="AM461" s="62" t="e">
        <f t="shared" si="249"/>
        <v>#DIV/0!</v>
      </c>
      <c r="AN461" s="62" t="e">
        <f t="shared" si="250"/>
        <v>#DIV/0!</v>
      </c>
      <c r="AO461" s="62" t="e">
        <f t="shared" si="251"/>
        <v>#DIV/0!</v>
      </c>
      <c r="AP461" s="62" t="e">
        <f t="shared" si="252"/>
        <v>#DIV/0!</v>
      </c>
      <c r="AQ461" s="62" t="e">
        <f t="shared" si="253"/>
        <v>#DIV/0!</v>
      </c>
      <c r="AR461" s="62" t="e">
        <f t="shared" si="254"/>
        <v>#DIV/0!</v>
      </c>
      <c r="AS461" s="62" t="e">
        <f t="shared" si="255"/>
        <v>#DIV/0!</v>
      </c>
      <c r="AT461" s="62" t="e">
        <f t="shared" si="256"/>
        <v>#DIV/0!</v>
      </c>
      <c r="AU461" s="62">
        <f t="shared" si="257"/>
        <v>-1</v>
      </c>
    </row>
    <row r="462" spans="1:47" x14ac:dyDescent="0.25">
      <c r="A462" s="56">
        <v>2023</v>
      </c>
      <c r="B462" s="57">
        <v>302010404</v>
      </c>
      <c r="C462" s="58" t="s">
        <v>712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263"/>
        <v>0</v>
      </c>
      <c r="AF462" s="14">
        <v>302010404</v>
      </c>
      <c r="AG462" s="9" t="s">
        <v>712</v>
      </c>
      <c r="AH462" s="10">
        <f t="shared" ref="AH462" si="277">+AH463+AH464+AH465</f>
        <v>0</v>
      </c>
      <c r="AI462" s="55" t="e">
        <f t="shared" si="275"/>
        <v>#DIV/0!</v>
      </c>
      <c r="AJ462" s="55">
        <f t="shared" si="246"/>
        <v>-1</v>
      </c>
      <c r="AK462" s="55" t="e">
        <f t="shared" si="247"/>
        <v>#DIV/0!</v>
      </c>
      <c r="AL462" s="55">
        <f t="shared" si="248"/>
        <v>-1</v>
      </c>
      <c r="AM462" s="55" t="e">
        <f t="shared" si="249"/>
        <v>#DIV/0!</v>
      </c>
      <c r="AN462" s="55" t="e">
        <f t="shared" si="250"/>
        <v>#DIV/0!</v>
      </c>
      <c r="AO462" s="55" t="e">
        <f t="shared" si="251"/>
        <v>#DIV/0!</v>
      </c>
      <c r="AP462" s="55" t="e">
        <f t="shared" si="252"/>
        <v>#DIV/0!</v>
      </c>
      <c r="AQ462" s="55">
        <f t="shared" si="253"/>
        <v>-1</v>
      </c>
      <c r="AR462" s="55" t="e">
        <f t="shared" si="254"/>
        <v>#DIV/0!</v>
      </c>
      <c r="AS462" s="55" t="e">
        <f t="shared" si="255"/>
        <v>#DIV/0!</v>
      </c>
      <c r="AT462" s="55" t="e">
        <f t="shared" si="256"/>
        <v>#DIV/0!</v>
      </c>
      <c r="AU462" s="55">
        <f t="shared" si="257"/>
        <v>-1</v>
      </c>
    </row>
    <row r="463" spans="1:47" x14ac:dyDescent="0.25">
      <c r="A463" s="59">
        <v>2023</v>
      </c>
      <c r="B463" s="67">
        <v>30201040401</v>
      </c>
      <c r="C463" s="61" t="s">
        <v>713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263"/>
        <v>0</v>
      </c>
      <c r="AF463" s="43">
        <v>30201040401</v>
      </c>
      <c r="AG463" s="25" t="s">
        <v>713</v>
      </c>
      <c r="AH463" s="26">
        <v>0</v>
      </c>
      <c r="AI463" s="62" t="e">
        <f t="shared" si="275"/>
        <v>#DIV/0!</v>
      </c>
      <c r="AJ463" s="62" t="e">
        <f t="shared" si="246"/>
        <v>#DIV/0!</v>
      </c>
      <c r="AK463" s="62" t="e">
        <f t="shared" si="247"/>
        <v>#DIV/0!</v>
      </c>
      <c r="AL463" s="62" t="e">
        <f t="shared" si="248"/>
        <v>#DIV/0!</v>
      </c>
      <c r="AM463" s="62" t="e">
        <f t="shared" si="249"/>
        <v>#DIV/0!</v>
      </c>
      <c r="AN463" s="62" t="e">
        <f t="shared" si="250"/>
        <v>#DIV/0!</v>
      </c>
      <c r="AO463" s="62" t="e">
        <f t="shared" si="251"/>
        <v>#DIV/0!</v>
      </c>
      <c r="AP463" s="62" t="e">
        <f t="shared" si="252"/>
        <v>#DIV/0!</v>
      </c>
      <c r="AQ463" s="62">
        <f t="shared" si="253"/>
        <v>-1</v>
      </c>
      <c r="AR463" s="62" t="e">
        <f t="shared" si="254"/>
        <v>#DIV/0!</v>
      </c>
      <c r="AS463" s="62" t="e">
        <f t="shared" si="255"/>
        <v>#DIV/0!</v>
      </c>
      <c r="AT463" s="62" t="e">
        <f t="shared" si="256"/>
        <v>#DIV/0!</v>
      </c>
      <c r="AU463" s="62">
        <f t="shared" si="257"/>
        <v>-1</v>
      </c>
    </row>
    <row r="464" spans="1:47" x14ac:dyDescent="0.25">
      <c r="A464" s="59">
        <v>2023</v>
      </c>
      <c r="B464" s="68">
        <v>30201040402</v>
      </c>
      <c r="C464" s="61" t="s">
        <v>714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263"/>
        <v>0</v>
      </c>
      <c r="AF464" s="44">
        <v>30201040402</v>
      </c>
      <c r="AG464" s="25" t="s">
        <v>714</v>
      </c>
      <c r="AH464" s="26">
        <v>0</v>
      </c>
      <c r="AI464" s="62" t="e">
        <f t="shared" si="275"/>
        <v>#DIV/0!</v>
      </c>
      <c r="AJ464" s="62" t="e">
        <f t="shared" si="246"/>
        <v>#DIV/0!</v>
      </c>
      <c r="AK464" s="62" t="e">
        <f t="shared" si="247"/>
        <v>#DIV/0!</v>
      </c>
      <c r="AL464" s="62">
        <f t="shared" si="248"/>
        <v>-1</v>
      </c>
      <c r="AM464" s="62" t="e">
        <f t="shared" si="249"/>
        <v>#DIV/0!</v>
      </c>
      <c r="AN464" s="62" t="e">
        <f t="shared" si="250"/>
        <v>#DIV/0!</v>
      </c>
      <c r="AO464" s="62" t="e">
        <f t="shared" si="251"/>
        <v>#DIV/0!</v>
      </c>
      <c r="AP464" s="62" t="e">
        <f t="shared" si="252"/>
        <v>#DIV/0!</v>
      </c>
      <c r="AQ464" s="62" t="e">
        <f t="shared" si="253"/>
        <v>#DIV/0!</v>
      </c>
      <c r="AR464" s="62" t="e">
        <f t="shared" si="254"/>
        <v>#DIV/0!</v>
      </c>
      <c r="AS464" s="62" t="e">
        <f t="shared" si="255"/>
        <v>#DIV/0!</v>
      </c>
      <c r="AT464" s="62" t="e">
        <f t="shared" si="256"/>
        <v>#DIV/0!</v>
      </c>
      <c r="AU464" s="62">
        <f t="shared" si="257"/>
        <v>-1</v>
      </c>
    </row>
    <row r="465" spans="1:47" x14ac:dyDescent="0.25">
      <c r="A465" s="59">
        <v>2023</v>
      </c>
      <c r="B465" s="69">
        <v>30201040403</v>
      </c>
      <c r="C465" s="61" t="s">
        <v>715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263"/>
        <v>0</v>
      </c>
      <c r="AF465" s="45">
        <v>30201040403</v>
      </c>
      <c r="AG465" s="25" t="s">
        <v>715</v>
      </c>
      <c r="AH465" s="26">
        <v>0</v>
      </c>
      <c r="AI465" s="62" t="e">
        <f t="shared" si="275"/>
        <v>#DIV/0!</v>
      </c>
      <c r="AJ465" s="62">
        <f t="shared" si="246"/>
        <v>-1</v>
      </c>
      <c r="AK465" s="62" t="e">
        <f t="shared" si="247"/>
        <v>#DIV/0!</v>
      </c>
      <c r="AL465" s="62" t="e">
        <f t="shared" si="248"/>
        <v>#DIV/0!</v>
      </c>
      <c r="AM465" s="62" t="e">
        <f t="shared" si="249"/>
        <v>#DIV/0!</v>
      </c>
      <c r="AN465" s="62" t="e">
        <f t="shared" si="250"/>
        <v>#DIV/0!</v>
      </c>
      <c r="AO465" s="62" t="e">
        <f t="shared" si="251"/>
        <v>#DIV/0!</v>
      </c>
      <c r="AP465" s="62" t="e">
        <f t="shared" si="252"/>
        <v>#DIV/0!</v>
      </c>
      <c r="AQ465" s="62" t="e">
        <f t="shared" si="253"/>
        <v>#DIV/0!</v>
      </c>
      <c r="AR465" s="62" t="e">
        <f t="shared" si="254"/>
        <v>#DIV/0!</v>
      </c>
      <c r="AS465" s="62" t="e">
        <f t="shared" si="255"/>
        <v>#DIV/0!</v>
      </c>
      <c r="AT465" s="62" t="e">
        <f t="shared" si="256"/>
        <v>#DIV/0!</v>
      </c>
      <c r="AU465" s="62">
        <f t="shared" si="257"/>
        <v>-1</v>
      </c>
    </row>
    <row r="466" spans="1:47" x14ac:dyDescent="0.25">
      <c r="A466" s="56">
        <v>2023</v>
      </c>
      <c r="B466" s="57">
        <v>30202</v>
      </c>
      <c r="C466" s="58" t="s">
        <v>716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263"/>
        <v>0</v>
      </c>
      <c r="AF466" s="11">
        <v>30202</v>
      </c>
      <c r="AG466" s="5" t="s">
        <v>716</v>
      </c>
      <c r="AH466" s="6">
        <f t="shared" ref="AH466" si="278">+AH467</f>
        <v>0</v>
      </c>
      <c r="AI466" s="55" t="e">
        <f t="shared" si="275"/>
        <v>#DIV/0!</v>
      </c>
      <c r="AJ466" s="55">
        <f t="shared" si="246"/>
        <v>-1</v>
      </c>
      <c r="AK466" s="55" t="e">
        <f t="shared" si="247"/>
        <v>#DIV/0!</v>
      </c>
      <c r="AL466" s="55" t="e">
        <f t="shared" si="248"/>
        <v>#DIV/0!</v>
      </c>
      <c r="AM466" s="55" t="e">
        <f t="shared" si="249"/>
        <v>#DIV/0!</v>
      </c>
      <c r="AN466" s="55" t="e">
        <f t="shared" si="250"/>
        <v>#DIV/0!</v>
      </c>
      <c r="AO466" s="55" t="e">
        <f t="shared" si="251"/>
        <v>#DIV/0!</v>
      </c>
      <c r="AP466" s="55" t="e">
        <f t="shared" si="252"/>
        <v>#DIV/0!</v>
      </c>
      <c r="AQ466" s="55">
        <f t="shared" si="253"/>
        <v>-1</v>
      </c>
      <c r="AR466" s="55" t="e">
        <f t="shared" si="254"/>
        <v>#DIV/0!</v>
      </c>
      <c r="AS466" s="55" t="e">
        <f t="shared" si="255"/>
        <v>#DIV/0!</v>
      </c>
      <c r="AT466" s="55" t="e">
        <f t="shared" si="256"/>
        <v>#DIV/0!</v>
      </c>
      <c r="AU466" s="55">
        <f t="shared" si="257"/>
        <v>-1</v>
      </c>
    </row>
    <row r="467" spans="1:47" x14ac:dyDescent="0.25">
      <c r="A467" s="56">
        <v>2023</v>
      </c>
      <c r="B467" s="57">
        <v>3020201</v>
      </c>
      <c r="C467" s="58" t="s">
        <v>717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263"/>
        <v>0</v>
      </c>
      <c r="AF467" s="11">
        <v>3020201</v>
      </c>
      <c r="AG467" s="5" t="s">
        <v>717</v>
      </c>
      <c r="AH467" s="6">
        <f t="shared" ref="AH467" si="279">+AH468+AH471</f>
        <v>0</v>
      </c>
      <c r="AI467" s="55" t="e">
        <f t="shared" si="275"/>
        <v>#DIV/0!</v>
      </c>
      <c r="AJ467" s="55">
        <f t="shared" si="246"/>
        <v>-1</v>
      </c>
      <c r="AK467" s="55" t="e">
        <f t="shared" si="247"/>
        <v>#DIV/0!</v>
      </c>
      <c r="AL467" s="55" t="e">
        <f t="shared" si="248"/>
        <v>#DIV/0!</v>
      </c>
      <c r="AM467" s="55" t="e">
        <f t="shared" si="249"/>
        <v>#DIV/0!</v>
      </c>
      <c r="AN467" s="55" t="e">
        <f t="shared" si="250"/>
        <v>#DIV/0!</v>
      </c>
      <c r="AO467" s="55" t="e">
        <f t="shared" si="251"/>
        <v>#DIV/0!</v>
      </c>
      <c r="AP467" s="55" t="e">
        <f t="shared" si="252"/>
        <v>#DIV/0!</v>
      </c>
      <c r="AQ467" s="55">
        <f t="shared" si="253"/>
        <v>-1</v>
      </c>
      <c r="AR467" s="55" t="e">
        <f t="shared" si="254"/>
        <v>#DIV/0!</v>
      </c>
      <c r="AS467" s="55" t="e">
        <f t="shared" si="255"/>
        <v>#DIV/0!</v>
      </c>
      <c r="AT467" s="55" t="e">
        <f t="shared" si="256"/>
        <v>#DIV/0!</v>
      </c>
      <c r="AU467" s="55">
        <f t="shared" si="257"/>
        <v>-1</v>
      </c>
    </row>
    <row r="468" spans="1:47" x14ac:dyDescent="0.25">
      <c r="A468" s="56">
        <v>2023</v>
      </c>
      <c r="B468" s="57">
        <v>302020101</v>
      </c>
      <c r="C468" s="58" t="s">
        <v>718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263"/>
        <v>0</v>
      </c>
      <c r="AF468" s="14">
        <v>302020101</v>
      </c>
      <c r="AG468" s="9" t="s">
        <v>718</v>
      </c>
      <c r="AH468" s="10">
        <f t="shared" ref="AH468" si="280">+AH469+AH470</f>
        <v>0</v>
      </c>
      <c r="AI468" s="55" t="e">
        <f t="shared" si="275"/>
        <v>#DIV/0!</v>
      </c>
      <c r="AJ468" s="55">
        <f t="shared" si="246"/>
        <v>-1</v>
      </c>
      <c r="AK468" s="55" t="e">
        <f t="shared" si="247"/>
        <v>#DIV/0!</v>
      </c>
      <c r="AL468" s="55" t="e">
        <f t="shared" si="248"/>
        <v>#DIV/0!</v>
      </c>
      <c r="AM468" s="55" t="e">
        <f t="shared" si="249"/>
        <v>#DIV/0!</v>
      </c>
      <c r="AN468" s="55" t="e">
        <f t="shared" si="250"/>
        <v>#DIV/0!</v>
      </c>
      <c r="AO468" s="55" t="e">
        <f t="shared" si="251"/>
        <v>#DIV/0!</v>
      </c>
      <c r="AP468" s="55" t="e">
        <f t="shared" si="252"/>
        <v>#DIV/0!</v>
      </c>
      <c r="AQ468" s="55">
        <f t="shared" si="253"/>
        <v>-1</v>
      </c>
      <c r="AR468" s="55" t="e">
        <f t="shared" si="254"/>
        <v>#DIV/0!</v>
      </c>
      <c r="AS468" s="55" t="e">
        <f t="shared" si="255"/>
        <v>#DIV/0!</v>
      </c>
      <c r="AT468" s="55" t="e">
        <f t="shared" si="256"/>
        <v>#DIV/0!</v>
      </c>
      <c r="AU468" s="55">
        <f t="shared" si="257"/>
        <v>-1</v>
      </c>
    </row>
    <row r="469" spans="1:47" x14ac:dyDescent="0.25">
      <c r="A469" s="59">
        <v>2023</v>
      </c>
      <c r="B469" s="67">
        <v>30202010101</v>
      </c>
      <c r="C469" s="61" t="s">
        <v>719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263"/>
        <v>0</v>
      </c>
      <c r="AF469" s="43">
        <v>30202010101</v>
      </c>
      <c r="AG469" s="25" t="s">
        <v>719</v>
      </c>
      <c r="AH469" s="26">
        <v>0</v>
      </c>
      <c r="AI469" s="62" t="e">
        <f t="shared" si="275"/>
        <v>#DIV/0!</v>
      </c>
      <c r="AJ469" s="62" t="e">
        <f t="shared" si="246"/>
        <v>#DIV/0!</v>
      </c>
      <c r="AK469" s="62" t="e">
        <f t="shared" si="247"/>
        <v>#DIV/0!</v>
      </c>
      <c r="AL469" s="62" t="e">
        <f t="shared" si="248"/>
        <v>#DIV/0!</v>
      </c>
      <c r="AM469" s="62" t="e">
        <f t="shared" si="249"/>
        <v>#DIV/0!</v>
      </c>
      <c r="AN469" s="62" t="e">
        <f t="shared" si="250"/>
        <v>#DIV/0!</v>
      </c>
      <c r="AO469" s="62" t="e">
        <f t="shared" si="251"/>
        <v>#DIV/0!</v>
      </c>
      <c r="AP469" s="62" t="e">
        <f t="shared" si="252"/>
        <v>#DIV/0!</v>
      </c>
      <c r="AQ469" s="62">
        <f t="shared" si="253"/>
        <v>-1</v>
      </c>
      <c r="AR469" s="62" t="e">
        <f t="shared" si="254"/>
        <v>#DIV/0!</v>
      </c>
      <c r="AS469" s="62" t="e">
        <f t="shared" si="255"/>
        <v>#DIV/0!</v>
      </c>
      <c r="AT469" s="62" t="e">
        <f t="shared" si="256"/>
        <v>#DIV/0!</v>
      </c>
      <c r="AU469" s="62">
        <f t="shared" si="257"/>
        <v>-1</v>
      </c>
    </row>
    <row r="470" spans="1:47" x14ac:dyDescent="0.25">
      <c r="A470" s="59">
        <v>2023</v>
      </c>
      <c r="B470" s="69">
        <v>30202010103</v>
      </c>
      <c r="C470" s="61" t="s">
        <v>720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263"/>
        <v>0</v>
      </c>
      <c r="AF470" s="45">
        <v>30202010103</v>
      </c>
      <c r="AG470" s="25" t="s">
        <v>720</v>
      </c>
      <c r="AH470" s="26">
        <v>0</v>
      </c>
      <c r="AI470" s="62" t="e">
        <f t="shared" si="275"/>
        <v>#DIV/0!</v>
      </c>
      <c r="AJ470" s="62">
        <f t="shared" si="246"/>
        <v>-1</v>
      </c>
      <c r="AK470" s="62" t="e">
        <f t="shared" si="247"/>
        <v>#DIV/0!</v>
      </c>
      <c r="AL470" s="62" t="e">
        <f t="shared" si="248"/>
        <v>#DIV/0!</v>
      </c>
      <c r="AM470" s="62" t="e">
        <f t="shared" si="249"/>
        <v>#DIV/0!</v>
      </c>
      <c r="AN470" s="62" t="e">
        <f t="shared" si="250"/>
        <v>#DIV/0!</v>
      </c>
      <c r="AO470" s="62" t="e">
        <f t="shared" si="251"/>
        <v>#DIV/0!</v>
      </c>
      <c r="AP470" s="62" t="e">
        <f t="shared" si="252"/>
        <v>#DIV/0!</v>
      </c>
      <c r="AQ470" s="62" t="e">
        <f t="shared" si="253"/>
        <v>#DIV/0!</v>
      </c>
      <c r="AR470" s="62" t="e">
        <f t="shared" si="254"/>
        <v>#DIV/0!</v>
      </c>
      <c r="AS470" s="62" t="e">
        <f t="shared" si="255"/>
        <v>#DIV/0!</v>
      </c>
      <c r="AT470" s="62" t="e">
        <f t="shared" si="256"/>
        <v>#DIV/0!</v>
      </c>
      <c r="AU470" s="62">
        <f t="shared" si="257"/>
        <v>-1</v>
      </c>
    </row>
    <row r="471" spans="1:47" x14ac:dyDescent="0.25">
      <c r="A471" s="56">
        <v>2023</v>
      </c>
      <c r="B471" s="57">
        <v>302020102</v>
      </c>
      <c r="C471" s="58" t="s">
        <v>721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263"/>
        <v>0</v>
      </c>
      <c r="AF471" s="14">
        <v>302020102</v>
      </c>
      <c r="AG471" s="9" t="s">
        <v>721</v>
      </c>
      <c r="AH471" s="10">
        <v>0</v>
      </c>
      <c r="AI471" s="55" t="e">
        <f t="shared" si="275"/>
        <v>#DIV/0!</v>
      </c>
      <c r="AJ471" s="55">
        <f t="shared" si="246"/>
        <v>-1</v>
      </c>
      <c r="AK471" s="55" t="e">
        <f t="shared" si="247"/>
        <v>#DIV/0!</v>
      </c>
      <c r="AL471" s="55" t="e">
        <f t="shared" si="248"/>
        <v>#DIV/0!</v>
      </c>
      <c r="AM471" s="55" t="e">
        <f t="shared" si="249"/>
        <v>#DIV/0!</v>
      </c>
      <c r="AN471" s="55" t="e">
        <f t="shared" si="250"/>
        <v>#DIV/0!</v>
      </c>
      <c r="AO471" s="55" t="e">
        <f t="shared" si="251"/>
        <v>#DIV/0!</v>
      </c>
      <c r="AP471" s="55" t="e">
        <f t="shared" si="252"/>
        <v>#DIV/0!</v>
      </c>
      <c r="AQ471" s="55">
        <f t="shared" si="253"/>
        <v>-1</v>
      </c>
      <c r="AR471" s="55" t="e">
        <f t="shared" si="254"/>
        <v>#DIV/0!</v>
      </c>
      <c r="AS471" s="55" t="e">
        <f t="shared" si="255"/>
        <v>#DIV/0!</v>
      </c>
      <c r="AT471" s="55" t="e">
        <f t="shared" si="256"/>
        <v>#DIV/0!</v>
      </c>
      <c r="AU471" s="55">
        <f t="shared" si="257"/>
        <v>-1</v>
      </c>
    </row>
    <row r="472" spans="1:47" x14ac:dyDescent="0.25">
      <c r="A472" s="59">
        <v>2023</v>
      </c>
      <c r="B472" s="67">
        <v>30202010201</v>
      </c>
      <c r="C472" s="61" t="s">
        <v>722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263"/>
        <v>0</v>
      </c>
      <c r="AF472" s="43">
        <v>30202010201</v>
      </c>
      <c r="AG472" s="25" t="s">
        <v>722</v>
      </c>
      <c r="AH472" s="26">
        <v>0</v>
      </c>
      <c r="AI472" s="62" t="e">
        <f t="shared" si="275"/>
        <v>#DIV/0!</v>
      </c>
      <c r="AJ472" s="62" t="e">
        <f t="shared" ref="AJ472:AJ512" si="281">+(S472-E472)/E472</f>
        <v>#DIV/0!</v>
      </c>
      <c r="AK472" s="62" t="e">
        <f t="shared" ref="AK472:AK512" si="282">+(T472-F472)/F472</f>
        <v>#DIV/0!</v>
      </c>
      <c r="AL472" s="62" t="e">
        <f t="shared" ref="AL472:AL512" si="283">+(U472-G472)/G472</f>
        <v>#DIV/0!</v>
      </c>
      <c r="AM472" s="62" t="e">
        <f t="shared" ref="AM472:AM512" si="284">+(V472-H472)/H472</f>
        <v>#DIV/0!</v>
      </c>
      <c r="AN472" s="62" t="e">
        <f t="shared" ref="AN472:AN512" si="285">+(W472-I472)/I472</f>
        <v>#DIV/0!</v>
      </c>
      <c r="AO472" s="62" t="e">
        <f t="shared" ref="AO472:AO512" si="286">+(X472-J472)/J472</f>
        <v>#DIV/0!</v>
      </c>
      <c r="AP472" s="62" t="e">
        <f t="shared" ref="AP472:AP512" si="287">+(Y472-K472)/K472</f>
        <v>#DIV/0!</v>
      </c>
      <c r="AQ472" s="62">
        <f t="shared" ref="AQ472:AQ512" si="288">+(Z472-L472)/L472</f>
        <v>-1</v>
      </c>
      <c r="AR472" s="62" t="e">
        <f t="shared" ref="AR472:AR512" si="289">+(AA472-M472)/M472</f>
        <v>#DIV/0!</v>
      </c>
      <c r="AS472" s="62" t="e">
        <f t="shared" ref="AS472:AS512" si="290">+(AB472-N472)/N472</f>
        <v>#DIV/0!</v>
      </c>
      <c r="AT472" s="62" t="e">
        <f t="shared" ref="AT472:AT512" si="291">+(AC472-O472)/O472</f>
        <v>#DIV/0!</v>
      </c>
      <c r="AU472" s="62">
        <f t="shared" ref="AU472:AU512" si="292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723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263"/>
        <v>0</v>
      </c>
      <c r="AF473" s="45">
        <v>30202010203</v>
      </c>
      <c r="AG473" s="25" t="s">
        <v>723</v>
      </c>
      <c r="AH473" s="26">
        <v>0</v>
      </c>
      <c r="AI473" s="62" t="e">
        <f t="shared" si="275"/>
        <v>#DIV/0!</v>
      </c>
      <c r="AJ473" s="62">
        <f t="shared" si="281"/>
        <v>-1</v>
      </c>
      <c r="AK473" s="62" t="e">
        <f t="shared" si="282"/>
        <v>#DIV/0!</v>
      </c>
      <c r="AL473" s="62" t="e">
        <f t="shared" si="283"/>
        <v>#DIV/0!</v>
      </c>
      <c r="AM473" s="62" t="e">
        <f t="shared" si="284"/>
        <v>#DIV/0!</v>
      </c>
      <c r="AN473" s="62" t="e">
        <f t="shared" si="285"/>
        <v>#DIV/0!</v>
      </c>
      <c r="AO473" s="62" t="e">
        <f t="shared" si="286"/>
        <v>#DIV/0!</v>
      </c>
      <c r="AP473" s="62" t="e">
        <f t="shared" si="287"/>
        <v>#DIV/0!</v>
      </c>
      <c r="AQ473" s="62" t="e">
        <f t="shared" si="288"/>
        <v>#DIV/0!</v>
      </c>
      <c r="AR473" s="62" t="e">
        <f t="shared" si="289"/>
        <v>#DIV/0!</v>
      </c>
      <c r="AS473" s="62" t="e">
        <f t="shared" si="290"/>
        <v>#DIV/0!</v>
      </c>
      <c r="AT473" s="62" t="e">
        <f t="shared" si="291"/>
        <v>#DIV/0!</v>
      </c>
      <c r="AU473" s="62">
        <f t="shared" si="292"/>
        <v>-1</v>
      </c>
    </row>
    <row r="474" spans="1:47" x14ac:dyDescent="0.25">
      <c r="A474" s="56">
        <v>2023</v>
      </c>
      <c r="B474" s="57">
        <v>30203</v>
      </c>
      <c r="C474" s="58" t="s">
        <v>724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263"/>
        <v>0</v>
      </c>
      <c r="AF474" s="11">
        <v>30203</v>
      </c>
      <c r="AG474" s="5" t="s">
        <v>724</v>
      </c>
      <c r="AH474" s="6">
        <f t="shared" ref="AH474:AH475" si="293">+AH475</f>
        <v>0</v>
      </c>
      <c r="AI474" s="55" t="e">
        <f t="shared" si="275"/>
        <v>#DIV/0!</v>
      </c>
      <c r="AJ474" s="55">
        <f t="shared" si="281"/>
        <v>-1</v>
      </c>
      <c r="AK474" s="55" t="e">
        <f t="shared" si="282"/>
        <v>#DIV/0!</v>
      </c>
      <c r="AL474" s="55" t="e">
        <f t="shared" si="283"/>
        <v>#DIV/0!</v>
      </c>
      <c r="AM474" s="55" t="e">
        <f t="shared" si="284"/>
        <v>#DIV/0!</v>
      </c>
      <c r="AN474" s="55" t="e">
        <f t="shared" si="285"/>
        <v>#DIV/0!</v>
      </c>
      <c r="AO474" s="55" t="e">
        <f t="shared" si="286"/>
        <v>#DIV/0!</v>
      </c>
      <c r="AP474" s="55" t="e">
        <f t="shared" si="287"/>
        <v>#DIV/0!</v>
      </c>
      <c r="AQ474" s="55">
        <f t="shared" si="288"/>
        <v>-1</v>
      </c>
      <c r="AR474" s="55" t="e">
        <f t="shared" si="289"/>
        <v>#DIV/0!</v>
      </c>
      <c r="AS474" s="55" t="e">
        <f t="shared" si="290"/>
        <v>#DIV/0!</v>
      </c>
      <c r="AT474" s="55" t="e">
        <f t="shared" si="291"/>
        <v>#DIV/0!</v>
      </c>
      <c r="AU474" s="55">
        <f t="shared" si="292"/>
        <v>-1</v>
      </c>
    </row>
    <row r="475" spans="1:47" x14ac:dyDescent="0.25">
      <c r="A475" s="56">
        <v>2023</v>
      </c>
      <c r="B475" s="57">
        <v>3020301</v>
      </c>
      <c r="C475" s="58" t="s">
        <v>725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263"/>
        <v>0</v>
      </c>
      <c r="AF475" s="11">
        <v>3020301</v>
      </c>
      <c r="AG475" s="5" t="s">
        <v>725</v>
      </c>
      <c r="AH475" s="6">
        <f t="shared" si="293"/>
        <v>0</v>
      </c>
      <c r="AI475" s="55" t="e">
        <f t="shared" si="275"/>
        <v>#DIV/0!</v>
      </c>
      <c r="AJ475" s="55">
        <f t="shared" si="281"/>
        <v>-1</v>
      </c>
      <c r="AK475" s="55" t="e">
        <f t="shared" si="282"/>
        <v>#DIV/0!</v>
      </c>
      <c r="AL475" s="55" t="e">
        <f t="shared" si="283"/>
        <v>#DIV/0!</v>
      </c>
      <c r="AM475" s="55" t="e">
        <f t="shared" si="284"/>
        <v>#DIV/0!</v>
      </c>
      <c r="AN475" s="55" t="e">
        <f t="shared" si="285"/>
        <v>#DIV/0!</v>
      </c>
      <c r="AO475" s="55" t="e">
        <f t="shared" si="286"/>
        <v>#DIV/0!</v>
      </c>
      <c r="AP475" s="55" t="e">
        <f t="shared" si="287"/>
        <v>#DIV/0!</v>
      </c>
      <c r="AQ475" s="55">
        <f t="shared" si="288"/>
        <v>-1</v>
      </c>
      <c r="AR475" s="55" t="e">
        <f t="shared" si="289"/>
        <v>#DIV/0!</v>
      </c>
      <c r="AS475" s="55" t="e">
        <f t="shared" si="290"/>
        <v>#DIV/0!</v>
      </c>
      <c r="AT475" s="55" t="e">
        <f t="shared" si="291"/>
        <v>#DIV/0!</v>
      </c>
      <c r="AU475" s="55">
        <f t="shared" si="292"/>
        <v>-1</v>
      </c>
    </row>
    <row r="476" spans="1:47" x14ac:dyDescent="0.25">
      <c r="A476" s="56">
        <v>2023</v>
      </c>
      <c r="B476" s="57">
        <v>302030101</v>
      </c>
      <c r="C476" s="58" t="s">
        <v>726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263"/>
        <v>0</v>
      </c>
      <c r="AF476" s="14">
        <v>302030101</v>
      </c>
      <c r="AG476" s="9" t="s">
        <v>726</v>
      </c>
      <c r="AH476" s="10">
        <f t="shared" ref="AH476" si="294">+AH477+AH478</f>
        <v>0</v>
      </c>
      <c r="AI476" s="55" t="e">
        <f t="shared" si="275"/>
        <v>#DIV/0!</v>
      </c>
      <c r="AJ476" s="55">
        <f t="shared" si="281"/>
        <v>-1</v>
      </c>
      <c r="AK476" s="55" t="e">
        <f t="shared" si="282"/>
        <v>#DIV/0!</v>
      </c>
      <c r="AL476" s="55" t="e">
        <f t="shared" si="283"/>
        <v>#DIV/0!</v>
      </c>
      <c r="AM476" s="55" t="e">
        <f t="shared" si="284"/>
        <v>#DIV/0!</v>
      </c>
      <c r="AN476" s="55" t="e">
        <f t="shared" si="285"/>
        <v>#DIV/0!</v>
      </c>
      <c r="AO476" s="55" t="e">
        <f t="shared" si="286"/>
        <v>#DIV/0!</v>
      </c>
      <c r="AP476" s="55" t="e">
        <f t="shared" si="287"/>
        <v>#DIV/0!</v>
      </c>
      <c r="AQ476" s="55">
        <f t="shared" si="288"/>
        <v>-1</v>
      </c>
      <c r="AR476" s="55" t="e">
        <f t="shared" si="289"/>
        <v>#DIV/0!</v>
      </c>
      <c r="AS476" s="55" t="e">
        <f t="shared" si="290"/>
        <v>#DIV/0!</v>
      </c>
      <c r="AT476" s="55" t="e">
        <f t="shared" si="291"/>
        <v>#DIV/0!</v>
      </c>
      <c r="AU476" s="55">
        <f t="shared" si="292"/>
        <v>-1</v>
      </c>
    </row>
    <row r="477" spans="1:47" x14ac:dyDescent="0.25">
      <c r="A477" s="59">
        <v>2023</v>
      </c>
      <c r="B477" s="67">
        <v>30203010101</v>
      </c>
      <c r="C477" s="61" t="s">
        <v>727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263"/>
        <v>0</v>
      </c>
      <c r="AF477" s="43">
        <v>30203010101</v>
      </c>
      <c r="AG477" s="25" t="s">
        <v>727</v>
      </c>
      <c r="AH477" s="26">
        <v>0</v>
      </c>
      <c r="AI477" s="62" t="e">
        <f t="shared" si="275"/>
        <v>#DIV/0!</v>
      </c>
      <c r="AJ477" s="62" t="e">
        <f t="shared" si="281"/>
        <v>#DIV/0!</v>
      </c>
      <c r="AK477" s="62" t="e">
        <f t="shared" si="282"/>
        <v>#DIV/0!</v>
      </c>
      <c r="AL477" s="62" t="e">
        <f t="shared" si="283"/>
        <v>#DIV/0!</v>
      </c>
      <c r="AM477" s="62" t="e">
        <f t="shared" si="284"/>
        <v>#DIV/0!</v>
      </c>
      <c r="AN477" s="62" t="e">
        <f t="shared" si="285"/>
        <v>#DIV/0!</v>
      </c>
      <c r="AO477" s="62" t="e">
        <f t="shared" si="286"/>
        <v>#DIV/0!</v>
      </c>
      <c r="AP477" s="62" t="e">
        <f t="shared" si="287"/>
        <v>#DIV/0!</v>
      </c>
      <c r="AQ477" s="62">
        <f t="shared" si="288"/>
        <v>-1</v>
      </c>
      <c r="AR477" s="62" t="e">
        <f t="shared" si="289"/>
        <v>#DIV/0!</v>
      </c>
      <c r="AS477" s="62" t="e">
        <f t="shared" si="290"/>
        <v>#DIV/0!</v>
      </c>
      <c r="AT477" s="62" t="e">
        <f t="shared" si="291"/>
        <v>#DIV/0!</v>
      </c>
      <c r="AU477" s="62">
        <f t="shared" si="292"/>
        <v>-1</v>
      </c>
    </row>
    <row r="478" spans="1:47" x14ac:dyDescent="0.25">
      <c r="A478" s="59">
        <v>2023</v>
      </c>
      <c r="B478" s="67">
        <v>30203010103</v>
      </c>
      <c r="C478" s="61" t="s">
        <v>728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263"/>
        <v>0</v>
      </c>
      <c r="AF478" s="45">
        <v>30203010103</v>
      </c>
      <c r="AG478" s="25" t="s">
        <v>728</v>
      </c>
      <c r="AH478" s="26">
        <v>0</v>
      </c>
      <c r="AI478" s="62" t="e">
        <f t="shared" si="275"/>
        <v>#DIV/0!</v>
      </c>
      <c r="AJ478" s="62">
        <f t="shared" si="281"/>
        <v>-1</v>
      </c>
      <c r="AK478" s="62" t="e">
        <f t="shared" si="282"/>
        <v>#DIV/0!</v>
      </c>
      <c r="AL478" s="62" t="e">
        <f t="shared" si="283"/>
        <v>#DIV/0!</v>
      </c>
      <c r="AM478" s="62" t="e">
        <f t="shared" si="284"/>
        <v>#DIV/0!</v>
      </c>
      <c r="AN478" s="62" t="e">
        <f t="shared" si="285"/>
        <v>#DIV/0!</v>
      </c>
      <c r="AO478" s="62" t="e">
        <f t="shared" si="286"/>
        <v>#DIV/0!</v>
      </c>
      <c r="AP478" s="62" t="e">
        <f t="shared" si="287"/>
        <v>#DIV/0!</v>
      </c>
      <c r="AQ478" s="62" t="e">
        <f t="shared" si="288"/>
        <v>#DIV/0!</v>
      </c>
      <c r="AR478" s="62" t="e">
        <f t="shared" si="289"/>
        <v>#DIV/0!</v>
      </c>
      <c r="AS478" s="62" t="e">
        <f t="shared" si="290"/>
        <v>#DIV/0!</v>
      </c>
      <c r="AT478" s="62" t="e">
        <f t="shared" si="291"/>
        <v>#DIV/0!</v>
      </c>
      <c r="AU478" s="62">
        <f t="shared" si="292"/>
        <v>-1</v>
      </c>
    </row>
    <row r="479" spans="1:47" x14ac:dyDescent="0.25">
      <c r="A479" s="56" t="s">
        <v>849</v>
      </c>
      <c r="B479" s="57">
        <v>303</v>
      </c>
      <c r="C479" s="58" t="s">
        <v>729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263"/>
        <v>0</v>
      </c>
      <c r="AF479" s="11">
        <v>303</v>
      </c>
      <c r="AG479" s="5" t="s">
        <v>729</v>
      </c>
      <c r="AH479" s="6">
        <f t="shared" ref="AH479" si="295">+AH480</f>
        <v>0</v>
      </c>
      <c r="AI479" s="55" t="e">
        <f t="shared" si="275"/>
        <v>#DIV/0!</v>
      </c>
      <c r="AJ479" s="55">
        <f t="shared" si="281"/>
        <v>-1</v>
      </c>
      <c r="AK479" s="55" t="e">
        <f t="shared" si="282"/>
        <v>#DIV/0!</v>
      </c>
      <c r="AL479" s="55">
        <f t="shared" si="283"/>
        <v>-1</v>
      </c>
      <c r="AM479" s="55">
        <f t="shared" si="284"/>
        <v>-1</v>
      </c>
      <c r="AN479" s="55" t="e">
        <f t="shared" si="285"/>
        <v>#DIV/0!</v>
      </c>
      <c r="AO479" s="55" t="e">
        <f t="shared" si="286"/>
        <v>#DIV/0!</v>
      </c>
      <c r="AP479" s="55">
        <f t="shared" si="287"/>
        <v>-1</v>
      </c>
      <c r="AQ479" s="55">
        <f t="shared" si="288"/>
        <v>-1</v>
      </c>
      <c r="AR479" s="55" t="e">
        <f t="shared" si="289"/>
        <v>#DIV/0!</v>
      </c>
      <c r="AS479" s="55">
        <f t="shared" si="290"/>
        <v>-1</v>
      </c>
      <c r="AT479" s="55" t="e">
        <f t="shared" si="291"/>
        <v>#DIV/0!</v>
      </c>
      <c r="AU479" s="55">
        <f t="shared" si="292"/>
        <v>-1</v>
      </c>
    </row>
    <row r="480" spans="1:47" x14ac:dyDescent="0.25">
      <c r="A480" s="56">
        <v>2023</v>
      </c>
      <c r="B480" s="57">
        <v>30301</v>
      </c>
      <c r="C480" s="58" t="s">
        <v>730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263"/>
        <v>0</v>
      </c>
      <c r="AF480" s="11">
        <v>30301</v>
      </c>
      <c r="AG480" s="5" t="s">
        <v>730</v>
      </c>
      <c r="AH480" s="6">
        <f t="shared" ref="AH480" si="296">+AH481+AH484</f>
        <v>0</v>
      </c>
      <c r="AI480" s="55" t="e">
        <f t="shared" si="275"/>
        <v>#DIV/0!</v>
      </c>
      <c r="AJ480" s="55">
        <f t="shared" si="281"/>
        <v>-1</v>
      </c>
      <c r="AK480" s="55" t="e">
        <f t="shared" si="282"/>
        <v>#DIV/0!</v>
      </c>
      <c r="AL480" s="55">
        <f t="shared" si="283"/>
        <v>-1</v>
      </c>
      <c r="AM480" s="55">
        <f t="shared" si="284"/>
        <v>-1</v>
      </c>
      <c r="AN480" s="55" t="e">
        <f t="shared" si="285"/>
        <v>#DIV/0!</v>
      </c>
      <c r="AO480" s="55" t="e">
        <f t="shared" si="286"/>
        <v>#DIV/0!</v>
      </c>
      <c r="AP480" s="55">
        <f t="shared" si="287"/>
        <v>-1</v>
      </c>
      <c r="AQ480" s="55">
        <f t="shared" si="288"/>
        <v>-1</v>
      </c>
      <c r="AR480" s="55" t="e">
        <f t="shared" si="289"/>
        <v>#DIV/0!</v>
      </c>
      <c r="AS480" s="55">
        <f t="shared" si="290"/>
        <v>-1</v>
      </c>
      <c r="AT480" s="55" t="e">
        <f t="shared" si="291"/>
        <v>#DIV/0!</v>
      </c>
      <c r="AU480" s="55">
        <f t="shared" si="292"/>
        <v>-1</v>
      </c>
    </row>
    <row r="481" spans="1:47" x14ac:dyDescent="0.25">
      <c r="A481" s="56">
        <v>2023</v>
      </c>
      <c r="B481" s="57">
        <v>3030101</v>
      </c>
      <c r="C481" s="58" t="s">
        <v>731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263"/>
        <v>0</v>
      </c>
      <c r="AF481" s="11">
        <v>3030101</v>
      </c>
      <c r="AG481" s="5" t="s">
        <v>731</v>
      </c>
      <c r="AH481" s="6">
        <f t="shared" ref="AH481:AH482" si="297">+AH482</f>
        <v>0</v>
      </c>
      <c r="AI481" s="55" t="e">
        <f t="shared" si="275"/>
        <v>#DIV/0!</v>
      </c>
      <c r="AJ481" s="55" t="e">
        <f t="shared" si="281"/>
        <v>#DIV/0!</v>
      </c>
      <c r="AK481" s="55" t="e">
        <f t="shared" si="282"/>
        <v>#DIV/0!</v>
      </c>
      <c r="AL481" s="55" t="e">
        <f t="shared" si="283"/>
        <v>#DIV/0!</v>
      </c>
      <c r="AM481" s="55" t="e">
        <f t="shared" si="284"/>
        <v>#DIV/0!</v>
      </c>
      <c r="AN481" s="55" t="e">
        <f t="shared" si="285"/>
        <v>#DIV/0!</v>
      </c>
      <c r="AO481" s="55" t="e">
        <f t="shared" si="286"/>
        <v>#DIV/0!</v>
      </c>
      <c r="AP481" s="55" t="e">
        <f t="shared" si="287"/>
        <v>#DIV/0!</v>
      </c>
      <c r="AQ481" s="55">
        <f t="shared" si="288"/>
        <v>-1</v>
      </c>
      <c r="AR481" s="55" t="e">
        <f t="shared" si="289"/>
        <v>#DIV/0!</v>
      </c>
      <c r="AS481" s="55" t="e">
        <f t="shared" si="290"/>
        <v>#DIV/0!</v>
      </c>
      <c r="AT481" s="55" t="e">
        <f t="shared" si="291"/>
        <v>#DIV/0!</v>
      </c>
      <c r="AU481" s="55">
        <f t="shared" si="292"/>
        <v>-1</v>
      </c>
    </row>
    <row r="482" spans="1:47" x14ac:dyDescent="0.25">
      <c r="A482" s="56">
        <v>2023</v>
      </c>
      <c r="B482" s="57">
        <v>303010101</v>
      </c>
      <c r="C482" s="58" t="s">
        <v>732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263"/>
        <v>0</v>
      </c>
      <c r="AF482" s="14">
        <v>303010101</v>
      </c>
      <c r="AG482" s="9" t="s">
        <v>732</v>
      </c>
      <c r="AH482" s="10">
        <f t="shared" si="297"/>
        <v>0</v>
      </c>
      <c r="AI482" s="55" t="e">
        <f t="shared" si="275"/>
        <v>#DIV/0!</v>
      </c>
      <c r="AJ482" s="55" t="e">
        <f t="shared" si="281"/>
        <v>#DIV/0!</v>
      </c>
      <c r="AK482" s="55" t="e">
        <f t="shared" si="282"/>
        <v>#DIV/0!</v>
      </c>
      <c r="AL482" s="55" t="e">
        <f t="shared" si="283"/>
        <v>#DIV/0!</v>
      </c>
      <c r="AM482" s="55" t="e">
        <f t="shared" si="284"/>
        <v>#DIV/0!</v>
      </c>
      <c r="AN482" s="55" t="e">
        <f t="shared" si="285"/>
        <v>#DIV/0!</v>
      </c>
      <c r="AO482" s="55" t="e">
        <f t="shared" si="286"/>
        <v>#DIV/0!</v>
      </c>
      <c r="AP482" s="55" t="e">
        <f t="shared" si="287"/>
        <v>#DIV/0!</v>
      </c>
      <c r="AQ482" s="55">
        <f t="shared" si="288"/>
        <v>-1</v>
      </c>
      <c r="AR482" s="55" t="e">
        <f t="shared" si="289"/>
        <v>#DIV/0!</v>
      </c>
      <c r="AS482" s="55" t="e">
        <f t="shared" si="290"/>
        <v>#DIV/0!</v>
      </c>
      <c r="AT482" s="55" t="e">
        <f t="shared" si="291"/>
        <v>#DIV/0!</v>
      </c>
      <c r="AU482" s="55">
        <f t="shared" si="292"/>
        <v>-1</v>
      </c>
    </row>
    <row r="483" spans="1:47" x14ac:dyDescent="0.25">
      <c r="A483" s="59">
        <v>2023</v>
      </c>
      <c r="B483" s="67">
        <v>30301010101</v>
      </c>
      <c r="C483" s="61" t="s">
        <v>733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298">SUM(R483:AC483)</f>
        <v>0</v>
      </c>
      <c r="AF483" s="43">
        <v>30301010101</v>
      </c>
      <c r="AG483" s="25" t="s">
        <v>733</v>
      </c>
      <c r="AH483" s="26">
        <v>0</v>
      </c>
      <c r="AI483" s="62" t="e">
        <f t="shared" si="275"/>
        <v>#DIV/0!</v>
      </c>
      <c r="AJ483" s="62" t="e">
        <f t="shared" si="281"/>
        <v>#DIV/0!</v>
      </c>
      <c r="AK483" s="62" t="e">
        <f t="shared" si="282"/>
        <v>#DIV/0!</v>
      </c>
      <c r="AL483" s="62" t="e">
        <f t="shared" si="283"/>
        <v>#DIV/0!</v>
      </c>
      <c r="AM483" s="62" t="e">
        <f t="shared" si="284"/>
        <v>#DIV/0!</v>
      </c>
      <c r="AN483" s="62" t="e">
        <f t="shared" si="285"/>
        <v>#DIV/0!</v>
      </c>
      <c r="AO483" s="62" t="e">
        <f t="shared" si="286"/>
        <v>#DIV/0!</v>
      </c>
      <c r="AP483" s="62" t="e">
        <f t="shared" si="287"/>
        <v>#DIV/0!</v>
      </c>
      <c r="AQ483" s="62">
        <f t="shared" si="288"/>
        <v>-1</v>
      </c>
      <c r="AR483" s="62" t="e">
        <f t="shared" si="289"/>
        <v>#DIV/0!</v>
      </c>
      <c r="AS483" s="62" t="e">
        <f t="shared" si="290"/>
        <v>#DIV/0!</v>
      </c>
      <c r="AT483" s="62" t="e">
        <f t="shared" si="291"/>
        <v>#DIV/0!</v>
      </c>
      <c r="AU483" s="62">
        <f t="shared" si="292"/>
        <v>-1</v>
      </c>
    </row>
    <row r="484" spans="1:47" x14ac:dyDescent="0.25">
      <c r="A484" s="56">
        <v>2023</v>
      </c>
      <c r="B484" s="57">
        <v>3030102</v>
      </c>
      <c r="C484" s="58" t="s">
        <v>734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298"/>
        <v>0</v>
      </c>
      <c r="AF484" s="11">
        <v>3030102</v>
      </c>
      <c r="AG484" s="5" t="s">
        <v>734</v>
      </c>
      <c r="AH484" s="6">
        <f t="shared" ref="AH484" si="299">+AH485</f>
        <v>0</v>
      </c>
      <c r="AI484" s="55" t="e">
        <f t="shared" si="275"/>
        <v>#DIV/0!</v>
      </c>
      <c r="AJ484" s="55">
        <f t="shared" si="281"/>
        <v>-1</v>
      </c>
      <c r="AK484" s="55" t="e">
        <f t="shared" si="282"/>
        <v>#DIV/0!</v>
      </c>
      <c r="AL484" s="55">
        <f t="shared" si="283"/>
        <v>-1</v>
      </c>
      <c r="AM484" s="55">
        <f t="shared" si="284"/>
        <v>-1</v>
      </c>
      <c r="AN484" s="55" t="e">
        <f t="shared" si="285"/>
        <v>#DIV/0!</v>
      </c>
      <c r="AO484" s="55" t="e">
        <f t="shared" si="286"/>
        <v>#DIV/0!</v>
      </c>
      <c r="AP484" s="55">
        <f t="shared" si="287"/>
        <v>-1</v>
      </c>
      <c r="AQ484" s="55">
        <f t="shared" si="288"/>
        <v>-1</v>
      </c>
      <c r="AR484" s="55" t="e">
        <f t="shared" si="289"/>
        <v>#DIV/0!</v>
      </c>
      <c r="AS484" s="55">
        <f t="shared" si="290"/>
        <v>-1</v>
      </c>
      <c r="AT484" s="55" t="e">
        <f t="shared" si="291"/>
        <v>#DIV/0!</v>
      </c>
      <c r="AU484" s="55">
        <f t="shared" si="292"/>
        <v>-1</v>
      </c>
    </row>
    <row r="485" spans="1:47" x14ac:dyDescent="0.25">
      <c r="A485" s="56">
        <v>2023</v>
      </c>
      <c r="B485" s="57">
        <v>303010201</v>
      </c>
      <c r="C485" s="58" t="s">
        <v>735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298"/>
        <v>0</v>
      </c>
      <c r="AF485" s="14">
        <v>303010201</v>
      </c>
      <c r="AG485" s="9" t="s">
        <v>735</v>
      </c>
      <c r="AH485" s="10">
        <f t="shared" ref="AH485" si="300">+AH486+AH487+AH488</f>
        <v>0</v>
      </c>
      <c r="AI485" s="55" t="e">
        <f t="shared" si="275"/>
        <v>#DIV/0!</v>
      </c>
      <c r="AJ485" s="55">
        <f t="shared" si="281"/>
        <v>-1</v>
      </c>
      <c r="AK485" s="55" t="e">
        <f t="shared" si="282"/>
        <v>#DIV/0!</v>
      </c>
      <c r="AL485" s="55">
        <f t="shared" si="283"/>
        <v>-1</v>
      </c>
      <c r="AM485" s="55">
        <f t="shared" si="284"/>
        <v>-1</v>
      </c>
      <c r="AN485" s="55" t="e">
        <f t="shared" si="285"/>
        <v>#DIV/0!</v>
      </c>
      <c r="AO485" s="55" t="e">
        <f t="shared" si="286"/>
        <v>#DIV/0!</v>
      </c>
      <c r="AP485" s="55">
        <f t="shared" si="287"/>
        <v>-1</v>
      </c>
      <c r="AQ485" s="55">
        <f t="shared" si="288"/>
        <v>-1</v>
      </c>
      <c r="AR485" s="55" t="e">
        <f t="shared" si="289"/>
        <v>#DIV/0!</v>
      </c>
      <c r="AS485" s="55">
        <f t="shared" si="290"/>
        <v>-1</v>
      </c>
      <c r="AT485" s="55" t="e">
        <f t="shared" si="291"/>
        <v>#DIV/0!</v>
      </c>
      <c r="AU485" s="55">
        <f t="shared" si="292"/>
        <v>-1</v>
      </c>
    </row>
    <row r="486" spans="1:47" x14ac:dyDescent="0.25">
      <c r="A486" s="59">
        <v>2023</v>
      </c>
      <c r="B486" s="67">
        <v>30301020101</v>
      </c>
      <c r="C486" s="61" t="s">
        <v>736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298"/>
        <v>0</v>
      </c>
      <c r="AF486" s="43">
        <v>30301020101</v>
      </c>
      <c r="AG486" s="25" t="s">
        <v>736</v>
      </c>
      <c r="AH486" s="26">
        <v>0</v>
      </c>
      <c r="AI486" s="62" t="e">
        <f t="shared" si="275"/>
        <v>#DIV/0!</v>
      </c>
      <c r="AJ486" s="62" t="e">
        <f t="shared" si="281"/>
        <v>#DIV/0!</v>
      </c>
      <c r="AK486" s="62" t="e">
        <f t="shared" si="282"/>
        <v>#DIV/0!</v>
      </c>
      <c r="AL486" s="62" t="e">
        <f t="shared" si="283"/>
        <v>#DIV/0!</v>
      </c>
      <c r="AM486" s="62" t="e">
        <f t="shared" si="284"/>
        <v>#DIV/0!</v>
      </c>
      <c r="AN486" s="62" t="e">
        <f t="shared" si="285"/>
        <v>#DIV/0!</v>
      </c>
      <c r="AO486" s="62" t="e">
        <f t="shared" si="286"/>
        <v>#DIV/0!</v>
      </c>
      <c r="AP486" s="62" t="e">
        <f t="shared" si="287"/>
        <v>#DIV/0!</v>
      </c>
      <c r="AQ486" s="62">
        <f t="shared" si="288"/>
        <v>-1</v>
      </c>
      <c r="AR486" s="62" t="e">
        <f t="shared" si="289"/>
        <v>#DIV/0!</v>
      </c>
      <c r="AS486" s="62" t="e">
        <f t="shared" si="290"/>
        <v>#DIV/0!</v>
      </c>
      <c r="AT486" s="62" t="e">
        <f t="shared" si="291"/>
        <v>#DIV/0!</v>
      </c>
      <c r="AU486" s="62">
        <f t="shared" si="292"/>
        <v>-1</v>
      </c>
    </row>
    <row r="487" spans="1:47" x14ac:dyDescent="0.25">
      <c r="A487" s="59">
        <v>2023</v>
      </c>
      <c r="B487" s="68">
        <v>30301020102</v>
      </c>
      <c r="C487" s="61" t="s">
        <v>737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298"/>
        <v>0</v>
      </c>
      <c r="AF487" s="44">
        <v>30301020102</v>
      </c>
      <c r="AG487" s="25" t="s">
        <v>737</v>
      </c>
      <c r="AH487" s="26">
        <v>0</v>
      </c>
      <c r="AI487" s="62" t="e">
        <f t="shared" si="275"/>
        <v>#DIV/0!</v>
      </c>
      <c r="AJ487" s="62" t="e">
        <f t="shared" si="281"/>
        <v>#DIV/0!</v>
      </c>
      <c r="AK487" s="62" t="e">
        <f t="shared" si="282"/>
        <v>#DIV/0!</v>
      </c>
      <c r="AL487" s="62">
        <f t="shared" si="283"/>
        <v>-1</v>
      </c>
      <c r="AM487" s="62" t="e">
        <f t="shared" si="284"/>
        <v>#DIV/0!</v>
      </c>
      <c r="AN487" s="62" t="e">
        <f t="shared" si="285"/>
        <v>#DIV/0!</v>
      </c>
      <c r="AO487" s="62" t="e">
        <f t="shared" si="286"/>
        <v>#DIV/0!</v>
      </c>
      <c r="AP487" s="62" t="e">
        <f t="shared" si="287"/>
        <v>#DIV/0!</v>
      </c>
      <c r="AQ487" s="62" t="e">
        <f t="shared" si="288"/>
        <v>#DIV/0!</v>
      </c>
      <c r="AR487" s="62" t="e">
        <f t="shared" si="289"/>
        <v>#DIV/0!</v>
      </c>
      <c r="AS487" s="62" t="e">
        <f t="shared" si="290"/>
        <v>#DIV/0!</v>
      </c>
      <c r="AT487" s="62" t="e">
        <f t="shared" si="291"/>
        <v>#DIV/0!</v>
      </c>
      <c r="AU487" s="62">
        <f t="shared" si="292"/>
        <v>-1</v>
      </c>
    </row>
    <row r="488" spans="1:47" x14ac:dyDescent="0.25">
      <c r="A488" s="59">
        <v>2023</v>
      </c>
      <c r="B488" s="69">
        <v>30301020103</v>
      </c>
      <c r="C488" s="61" t="s">
        <v>738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298"/>
        <v>0</v>
      </c>
      <c r="AF488" s="45">
        <v>30301020103</v>
      </c>
      <c r="AG488" s="25" t="s">
        <v>738</v>
      </c>
      <c r="AH488" s="26">
        <v>0</v>
      </c>
      <c r="AI488" s="62" t="e">
        <f t="shared" si="275"/>
        <v>#DIV/0!</v>
      </c>
      <c r="AJ488" s="62">
        <f t="shared" si="281"/>
        <v>-1</v>
      </c>
      <c r="AK488" s="62" t="e">
        <f t="shared" si="282"/>
        <v>#DIV/0!</v>
      </c>
      <c r="AL488" s="62" t="e">
        <f t="shared" si="283"/>
        <v>#DIV/0!</v>
      </c>
      <c r="AM488" s="62">
        <f t="shared" si="284"/>
        <v>-1</v>
      </c>
      <c r="AN488" s="62" t="e">
        <f t="shared" si="285"/>
        <v>#DIV/0!</v>
      </c>
      <c r="AO488" s="62" t="e">
        <f t="shared" si="286"/>
        <v>#DIV/0!</v>
      </c>
      <c r="AP488" s="62">
        <f t="shared" si="287"/>
        <v>-1</v>
      </c>
      <c r="AQ488" s="62" t="e">
        <f t="shared" si="288"/>
        <v>#DIV/0!</v>
      </c>
      <c r="AR488" s="62" t="e">
        <f t="shared" si="289"/>
        <v>#DIV/0!</v>
      </c>
      <c r="AS488" s="62">
        <f t="shared" si="290"/>
        <v>-1</v>
      </c>
      <c r="AT488" s="62" t="e">
        <f t="shared" si="291"/>
        <v>#DIV/0!</v>
      </c>
      <c r="AU488" s="62">
        <f t="shared" si="292"/>
        <v>-1</v>
      </c>
    </row>
    <row r="489" spans="1:47" x14ac:dyDescent="0.25">
      <c r="A489" s="56">
        <v>2023</v>
      </c>
      <c r="B489" s="57">
        <v>304</v>
      </c>
      <c r="C489" s="58" t="s">
        <v>739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298"/>
        <v>0</v>
      </c>
      <c r="AF489" s="11">
        <v>304</v>
      </c>
      <c r="AG489" s="5" t="s">
        <v>739</v>
      </c>
      <c r="AH489" s="6">
        <f t="shared" ref="AH489" si="301">+AH490+AH509</f>
        <v>0</v>
      </c>
      <c r="AI489" s="55" t="e">
        <f t="shared" si="275"/>
        <v>#DIV/0!</v>
      </c>
      <c r="AJ489" s="55">
        <f t="shared" si="281"/>
        <v>-1</v>
      </c>
      <c r="AK489" s="55">
        <f t="shared" si="282"/>
        <v>-1</v>
      </c>
      <c r="AL489" s="55">
        <f t="shared" si="283"/>
        <v>-1</v>
      </c>
      <c r="AM489" s="55" t="e">
        <f t="shared" si="284"/>
        <v>#DIV/0!</v>
      </c>
      <c r="AN489" s="55">
        <f t="shared" si="285"/>
        <v>-1</v>
      </c>
      <c r="AO489" s="55" t="e">
        <f t="shared" si="286"/>
        <v>#DIV/0!</v>
      </c>
      <c r="AP489" s="55" t="e">
        <f t="shared" si="287"/>
        <v>#DIV/0!</v>
      </c>
      <c r="AQ489" s="55">
        <f t="shared" si="288"/>
        <v>-1</v>
      </c>
      <c r="AR489" s="55" t="e">
        <f t="shared" si="289"/>
        <v>#DIV/0!</v>
      </c>
      <c r="AS489" s="55" t="e">
        <f t="shared" si="290"/>
        <v>#DIV/0!</v>
      </c>
      <c r="AT489" s="55" t="e">
        <f t="shared" si="291"/>
        <v>#DIV/0!</v>
      </c>
      <c r="AU489" s="55">
        <f t="shared" si="292"/>
        <v>-1</v>
      </c>
    </row>
    <row r="490" spans="1:47" x14ac:dyDescent="0.25">
      <c r="A490" s="56">
        <v>2023</v>
      </c>
      <c r="B490" s="57">
        <v>30401</v>
      </c>
      <c r="C490" s="58" t="s">
        <v>740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298"/>
        <v>0</v>
      </c>
      <c r="AF490" s="11">
        <v>30401</v>
      </c>
      <c r="AG490" s="5" t="s">
        <v>740</v>
      </c>
      <c r="AH490" s="6">
        <f t="shared" ref="AH490" si="302">+AH491</f>
        <v>0</v>
      </c>
      <c r="AI490" s="55" t="e">
        <f t="shared" si="275"/>
        <v>#DIV/0!</v>
      </c>
      <c r="AJ490" s="55">
        <f t="shared" si="281"/>
        <v>-1</v>
      </c>
      <c r="AK490" s="55">
        <f t="shared" si="282"/>
        <v>-1</v>
      </c>
      <c r="AL490" s="55">
        <f t="shared" si="283"/>
        <v>-1</v>
      </c>
      <c r="AM490" s="55" t="e">
        <f t="shared" si="284"/>
        <v>#DIV/0!</v>
      </c>
      <c r="AN490" s="55" t="e">
        <f t="shared" si="285"/>
        <v>#DIV/0!</v>
      </c>
      <c r="AO490" s="55" t="e">
        <f t="shared" si="286"/>
        <v>#DIV/0!</v>
      </c>
      <c r="AP490" s="55" t="e">
        <f t="shared" si="287"/>
        <v>#DIV/0!</v>
      </c>
      <c r="AQ490" s="55">
        <f t="shared" si="288"/>
        <v>-1</v>
      </c>
      <c r="AR490" s="55" t="e">
        <f t="shared" si="289"/>
        <v>#DIV/0!</v>
      </c>
      <c r="AS490" s="55" t="e">
        <f t="shared" si="290"/>
        <v>#DIV/0!</v>
      </c>
      <c r="AT490" s="55" t="e">
        <f t="shared" si="291"/>
        <v>#DIV/0!</v>
      </c>
      <c r="AU490" s="55">
        <f t="shared" si="292"/>
        <v>-1</v>
      </c>
    </row>
    <row r="491" spans="1:47" x14ac:dyDescent="0.25">
      <c r="A491" s="56">
        <v>2023</v>
      </c>
      <c r="B491" s="57">
        <v>3040101</v>
      </c>
      <c r="C491" s="58" t="s">
        <v>741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298"/>
        <v>0</v>
      </c>
      <c r="AF491" s="11">
        <v>3040101</v>
      </c>
      <c r="AG491" s="5" t="s">
        <v>741</v>
      </c>
      <c r="AH491" s="6">
        <f t="shared" ref="AH491" si="303">+AH492+AH495+AH498+AH500+AH504+AH507</f>
        <v>0</v>
      </c>
      <c r="AI491" s="55" t="e">
        <f t="shared" si="275"/>
        <v>#DIV/0!</v>
      </c>
      <c r="AJ491" s="55">
        <f t="shared" si="281"/>
        <v>-1</v>
      </c>
      <c r="AK491" s="55">
        <f t="shared" si="282"/>
        <v>-1</v>
      </c>
      <c r="AL491" s="55">
        <f t="shared" si="283"/>
        <v>-1</v>
      </c>
      <c r="AM491" s="55" t="e">
        <f t="shared" si="284"/>
        <v>#DIV/0!</v>
      </c>
      <c r="AN491" s="55" t="e">
        <f t="shared" si="285"/>
        <v>#DIV/0!</v>
      </c>
      <c r="AO491" s="55" t="e">
        <f t="shared" si="286"/>
        <v>#DIV/0!</v>
      </c>
      <c r="AP491" s="55" t="e">
        <f t="shared" si="287"/>
        <v>#DIV/0!</v>
      </c>
      <c r="AQ491" s="55">
        <f t="shared" si="288"/>
        <v>-1</v>
      </c>
      <c r="AR491" s="55" t="e">
        <f t="shared" si="289"/>
        <v>#DIV/0!</v>
      </c>
      <c r="AS491" s="55" t="e">
        <f t="shared" si="290"/>
        <v>#DIV/0!</v>
      </c>
      <c r="AT491" s="55" t="e">
        <f t="shared" si="291"/>
        <v>#DIV/0!</v>
      </c>
      <c r="AU491" s="55">
        <f t="shared" si="292"/>
        <v>-1</v>
      </c>
    </row>
    <row r="492" spans="1:47" x14ac:dyDescent="0.25">
      <c r="A492" s="56">
        <v>2023</v>
      </c>
      <c r="B492" s="57">
        <v>304010101</v>
      </c>
      <c r="C492" s="58" t="s">
        <v>742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298"/>
        <v>0</v>
      </c>
      <c r="AF492" s="14">
        <v>304010101</v>
      </c>
      <c r="AG492" s="9" t="s">
        <v>742</v>
      </c>
      <c r="AH492" s="10">
        <f t="shared" ref="AH492" si="304">+AH493+AH494</f>
        <v>0</v>
      </c>
      <c r="AI492" s="55" t="e">
        <f t="shared" si="275"/>
        <v>#DIV/0!</v>
      </c>
      <c r="AJ492" s="55" t="e">
        <f t="shared" si="281"/>
        <v>#DIV/0!</v>
      </c>
      <c r="AK492" s="55">
        <f t="shared" si="282"/>
        <v>-1</v>
      </c>
      <c r="AL492" s="55" t="e">
        <f t="shared" si="283"/>
        <v>#DIV/0!</v>
      </c>
      <c r="AM492" s="55" t="e">
        <f t="shared" si="284"/>
        <v>#DIV/0!</v>
      </c>
      <c r="AN492" s="55" t="e">
        <f t="shared" si="285"/>
        <v>#DIV/0!</v>
      </c>
      <c r="AO492" s="55" t="e">
        <f t="shared" si="286"/>
        <v>#DIV/0!</v>
      </c>
      <c r="AP492" s="55" t="e">
        <f t="shared" si="287"/>
        <v>#DIV/0!</v>
      </c>
      <c r="AQ492" s="55">
        <f t="shared" si="288"/>
        <v>-1</v>
      </c>
      <c r="AR492" s="55" t="e">
        <f t="shared" si="289"/>
        <v>#DIV/0!</v>
      </c>
      <c r="AS492" s="55" t="e">
        <f t="shared" si="290"/>
        <v>#DIV/0!</v>
      </c>
      <c r="AT492" s="55" t="e">
        <f t="shared" si="291"/>
        <v>#DIV/0!</v>
      </c>
      <c r="AU492" s="55">
        <f t="shared" si="292"/>
        <v>-1</v>
      </c>
    </row>
    <row r="493" spans="1:47" x14ac:dyDescent="0.25">
      <c r="A493" s="59">
        <v>2023</v>
      </c>
      <c r="B493" s="67">
        <v>30401010101</v>
      </c>
      <c r="C493" s="61" t="s">
        <v>743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298"/>
        <v>0</v>
      </c>
      <c r="AF493" s="43">
        <v>30401010101</v>
      </c>
      <c r="AG493" s="25" t="s">
        <v>743</v>
      </c>
      <c r="AH493" s="26">
        <v>0</v>
      </c>
      <c r="AI493" s="62" t="e">
        <f t="shared" si="275"/>
        <v>#DIV/0!</v>
      </c>
      <c r="AJ493" s="62" t="e">
        <f t="shared" si="281"/>
        <v>#DIV/0!</v>
      </c>
      <c r="AK493" s="62" t="e">
        <f t="shared" si="282"/>
        <v>#DIV/0!</v>
      </c>
      <c r="AL493" s="62" t="e">
        <f t="shared" si="283"/>
        <v>#DIV/0!</v>
      </c>
      <c r="AM493" s="62" t="e">
        <f t="shared" si="284"/>
        <v>#DIV/0!</v>
      </c>
      <c r="AN493" s="62" t="e">
        <f t="shared" si="285"/>
        <v>#DIV/0!</v>
      </c>
      <c r="AO493" s="62" t="e">
        <f t="shared" si="286"/>
        <v>#DIV/0!</v>
      </c>
      <c r="AP493" s="62" t="e">
        <f t="shared" si="287"/>
        <v>#DIV/0!</v>
      </c>
      <c r="AQ493" s="62">
        <f t="shared" si="288"/>
        <v>-1</v>
      </c>
      <c r="AR493" s="62" t="e">
        <f t="shared" si="289"/>
        <v>#DIV/0!</v>
      </c>
      <c r="AS493" s="62" t="e">
        <f t="shared" si="290"/>
        <v>#DIV/0!</v>
      </c>
      <c r="AT493" s="62" t="e">
        <f t="shared" si="291"/>
        <v>#DIV/0!</v>
      </c>
      <c r="AU493" s="62">
        <f t="shared" si="292"/>
        <v>-1</v>
      </c>
    </row>
    <row r="494" spans="1:47" x14ac:dyDescent="0.25">
      <c r="A494" s="59">
        <v>2023</v>
      </c>
      <c r="B494" s="68">
        <v>30401010102</v>
      </c>
      <c r="C494" s="61" t="s">
        <v>744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298"/>
        <v>0</v>
      </c>
      <c r="AF494" s="44">
        <v>30401010102</v>
      </c>
      <c r="AG494" s="25" t="s">
        <v>744</v>
      </c>
      <c r="AH494" s="26">
        <v>0</v>
      </c>
      <c r="AI494" s="62" t="e">
        <f t="shared" si="275"/>
        <v>#DIV/0!</v>
      </c>
      <c r="AJ494" s="62" t="e">
        <f t="shared" si="281"/>
        <v>#DIV/0!</v>
      </c>
      <c r="AK494" s="62">
        <f t="shared" si="282"/>
        <v>-1</v>
      </c>
      <c r="AL494" s="62" t="e">
        <f t="shared" si="283"/>
        <v>#DIV/0!</v>
      </c>
      <c r="AM494" s="62" t="e">
        <f t="shared" si="284"/>
        <v>#DIV/0!</v>
      </c>
      <c r="AN494" s="62" t="e">
        <f t="shared" si="285"/>
        <v>#DIV/0!</v>
      </c>
      <c r="AO494" s="62" t="e">
        <f t="shared" si="286"/>
        <v>#DIV/0!</v>
      </c>
      <c r="AP494" s="62" t="e">
        <f t="shared" si="287"/>
        <v>#DIV/0!</v>
      </c>
      <c r="AQ494" s="62" t="e">
        <f t="shared" si="288"/>
        <v>#DIV/0!</v>
      </c>
      <c r="AR494" s="62" t="e">
        <f t="shared" si="289"/>
        <v>#DIV/0!</v>
      </c>
      <c r="AS494" s="62" t="e">
        <f t="shared" si="290"/>
        <v>#DIV/0!</v>
      </c>
      <c r="AT494" s="62" t="e">
        <f t="shared" si="291"/>
        <v>#DIV/0!</v>
      </c>
      <c r="AU494" s="62">
        <f t="shared" si="292"/>
        <v>-1</v>
      </c>
    </row>
    <row r="495" spans="1:47" x14ac:dyDescent="0.25">
      <c r="A495" s="56">
        <v>2023</v>
      </c>
      <c r="B495" s="57">
        <v>304010102</v>
      </c>
      <c r="C495" s="58" t="s">
        <v>745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298"/>
        <v>0</v>
      </c>
      <c r="AF495" s="14">
        <v>304010102</v>
      </c>
      <c r="AG495" s="9" t="s">
        <v>745</v>
      </c>
      <c r="AH495" s="10">
        <f t="shared" ref="AH495" si="305">+AH496+AH497</f>
        <v>0</v>
      </c>
      <c r="AI495" s="55" t="e">
        <f t="shared" si="275"/>
        <v>#DIV/0!</v>
      </c>
      <c r="AJ495" s="55" t="e">
        <f t="shared" si="281"/>
        <v>#DIV/0!</v>
      </c>
      <c r="AK495" s="55">
        <f t="shared" si="282"/>
        <v>-1</v>
      </c>
      <c r="AL495" s="55" t="e">
        <f t="shared" si="283"/>
        <v>#DIV/0!</v>
      </c>
      <c r="AM495" s="55" t="e">
        <f t="shared" si="284"/>
        <v>#DIV/0!</v>
      </c>
      <c r="AN495" s="55" t="e">
        <f t="shared" si="285"/>
        <v>#DIV/0!</v>
      </c>
      <c r="AO495" s="55" t="e">
        <f t="shared" si="286"/>
        <v>#DIV/0!</v>
      </c>
      <c r="AP495" s="55" t="e">
        <f t="shared" si="287"/>
        <v>#DIV/0!</v>
      </c>
      <c r="AQ495" s="55">
        <f t="shared" si="288"/>
        <v>-1</v>
      </c>
      <c r="AR495" s="55" t="e">
        <f t="shared" si="289"/>
        <v>#DIV/0!</v>
      </c>
      <c r="AS495" s="55" t="e">
        <f t="shared" si="290"/>
        <v>#DIV/0!</v>
      </c>
      <c r="AT495" s="55" t="e">
        <f t="shared" si="291"/>
        <v>#DIV/0!</v>
      </c>
      <c r="AU495" s="55">
        <f t="shared" si="292"/>
        <v>-1</v>
      </c>
    </row>
    <row r="496" spans="1:47" x14ac:dyDescent="0.25">
      <c r="A496" s="59">
        <v>2023</v>
      </c>
      <c r="B496" s="67">
        <v>30401010201</v>
      </c>
      <c r="C496" s="61" t="s">
        <v>746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298"/>
        <v>0</v>
      </c>
      <c r="AF496" s="43">
        <v>30401010201</v>
      </c>
      <c r="AG496" s="25" t="s">
        <v>746</v>
      </c>
      <c r="AH496" s="26">
        <v>0</v>
      </c>
      <c r="AI496" s="62" t="e">
        <f t="shared" si="275"/>
        <v>#DIV/0!</v>
      </c>
      <c r="AJ496" s="62" t="e">
        <f t="shared" si="281"/>
        <v>#DIV/0!</v>
      </c>
      <c r="AK496" s="62" t="e">
        <f t="shared" si="282"/>
        <v>#DIV/0!</v>
      </c>
      <c r="AL496" s="62" t="e">
        <f t="shared" si="283"/>
        <v>#DIV/0!</v>
      </c>
      <c r="AM496" s="62" t="e">
        <f t="shared" si="284"/>
        <v>#DIV/0!</v>
      </c>
      <c r="AN496" s="62" t="e">
        <f t="shared" si="285"/>
        <v>#DIV/0!</v>
      </c>
      <c r="AO496" s="62" t="e">
        <f t="shared" si="286"/>
        <v>#DIV/0!</v>
      </c>
      <c r="AP496" s="62" t="e">
        <f t="shared" si="287"/>
        <v>#DIV/0!</v>
      </c>
      <c r="AQ496" s="62">
        <f t="shared" si="288"/>
        <v>-1</v>
      </c>
      <c r="AR496" s="62" t="e">
        <f t="shared" si="289"/>
        <v>#DIV/0!</v>
      </c>
      <c r="AS496" s="62" t="e">
        <f t="shared" si="290"/>
        <v>#DIV/0!</v>
      </c>
      <c r="AT496" s="62" t="e">
        <f t="shared" si="291"/>
        <v>#DIV/0!</v>
      </c>
      <c r="AU496" s="62">
        <f t="shared" si="292"/>
        <v>-1</v>
      </c>
    </row>
    <row r="497" spans="1:47" x14ac:dyDescent="0.25">
      <c r="A497" s="59">
        <v>2023</v>
      </c>
      <c r="B497" s="68">
        <v>30401010202</v>
      </c>
      <c r="C497" s="61" t="s">
        <v>747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298"/>
        <v>0</v>
      </c>
      <c r="AF497" s="44">
        <v>30401010202</v>
      </c>
      <c r="AG497" s="25" t="s">
        <v>747</v>
      </c>
      <c r="AH497" s="26">
        <v>0</v>
      </c>
      <c r="AI497" s="62" t="e">
        <f t="shared" si="275"/>
        <v>#DIV/0!</v>
      </c>
      <c r="AJ497" s="62" t="e">
        <f t="shared" si="281"/>
        <v>#DIV/0!</v>
      </c>
      <c r="AK497" s="62">
        <f t="shared" si="282"/>
        <v>-1</v>
      </c>
      <c r="AL497" s="62" t="e">
        <f t="shared" si="283"/>
        <v>#DIV/0!</v>
      </c>
      <c r="AM497" s="62" t="e">
        <f t="shared" si="284"/>
        <v>#DIV/0!</v>
      </c>
      <c r="AN497" s="62" t="e">
        <f t="shared" si="285"/>
        <v>#DIV/0!</v>
      </c>
      <c r="AO497" s="62" t="e">
        <f t="shared" si="286"/>
        <v>#DIV/0!</v>
      </c>
      <c r="AP497" s="62" t="e">
        <f t="shared" si="287"/>
        <v>#DIV/0!</v>
      </c>
      <c r="AQ497" s="62" t="e">
        <f t="shared" si="288"/>
        <v>#DIV/0!</v>
      </c>
      <c r="AR497" s="62" t="e">
        <f t="shared" si="289"/>
        <v>#DIV/0!</v>
      </c>
      <c r="AS497" s="62" t="e">
        <f t="shared" si="290"/>
        <v>#DIV/0!</v>
      </c>
      <c r="AT497" s="62" t="e">
        <f t="shared" si="291"/>
        <v>#DIV/0!</v>
      </c>
      <c r="AU497" s="62">
        <f t="shared" si="292"/>
        <v>-1</v>
      </c>
    </row>
    <row r="498" spans="1:47" x14ac:dyDescent="0.25">
      <c r="A498" s="56">
        <v>2023</v>
      </c>
      <c r="B498" s="57">
        <v>304010104</v>
      </c>
      <c r="C498" s="58" t="s">
        <v>748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298"/>
        <v>0</v>
      </c>
      <c r="AF498" s="14">
        <v>304010104</v>
      </c>
      <c r="AG498" s="9" t="s">
        <v>748</v>
      </c>
      <c r="AH498" s="10">
        <f t="shared" ref="AH498" si="306">+AH499</f>
        <v>0</v>
      </c>
      <c r="AI498" s="55" t="e">
        <f t="shared" si="275"/>
        <v>#DIV/0!</v>
      </c>
      <c r="AJ498" s="55" t="e">
        <f t="shared" si="281"/>
        <v>#DIV/0!</v>
      </c>
      <c r="AK498" s="55" t="e">
        <f t="shared" si="282"/>
        <v>#DIV/0!</v>
      </c>
      <c r="AL498" s="55">
        <f t="shared" si="283"/>
        <v>-1</v>
      </c>
      <c r="AM498" s="55" t="e">
        <f t="shared" si="284"/>
        <v>#DIV/0!</v>
      </c>
      <c r="AN498" s="55" t="e">
        <f t="shared" si="285"/>
        <v>#DIV/0!</v>
      </c>
      <c r="AO498" s="55" t="e">
        <f t="shared" si="286"/>
        <v>#DIV/0!</v>
      </c>
      <c r="AP498" s="55" t="e">
        <f t="shared" si="287"/>
        <v>#DIV/0!</v>
      </c>
      <c r="AQ498" s="55" t="e">
        <f t="shared" si="288"/>
        <v>#DIV/0!</v>
      </c>
      <c r="AR498" s="55" t="e">
        <f t="shared" si="289"/>
        <v>#DIV/0!</v>
      </c>
      <c r="AS498" s="55" t="e">
        <f t="shared" si="290"/>
        <v>#DIV/0!</v>
      </c>
      <c r="AT498" s="55" t="e">
        <f t="shared" si="291"/>
        <v>#DIV/0!</v>
      </c>
      <c r="AU498" s="55">
        <f t="shared" si="292"/>
        <v>-1</v>
      </c>
    </row>
    <row r="499" spans="1:47" x14ac:dyDescent="0.25">
      <c r="A499" s="59">
        <v>2023</v>
      </c>
      <c r="B499" s="68">
        <v>30401010402</v>
      </c>
      <c r="C499" s="61" t="s">
        <v>749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298"/>
        <v>0</v>
      </c>
      <c r="AF499" s="44">
        <v>30401010402</v>
      </c>
      <c r="AG499" s="25" t="s">
        <v>749</v>
      </c>
      <c r="AH499" s="26">
        <v>0</v>
      </c>
      <c r="AI499" s="62" t="e">
        <f t="shared" si="275"/>
        <v>#DIV/0!</v>
      </c>
      <c r="AJ499" s="62" t="e">
        <f t="shared" si="281"/>
        <v>#DIV/0!</v>
      </c>
      <c r="AK499" s="62" t="e">
        <f t="shared" si="282"/>
        <v>#DIV/0!</v>
      </c>
      <c r="AL499" s="62">
        <f t="shared" si="283"/>
        <v>-1</v>
      </c>
      <c r="AM499" s="62" t="e">
        <f t="shared" si="284"/>
        <v>#DIV/0!</v>
      </c>
      <c r="AN499" s="62" t="e">
        <f t="shared" si="285"/>
        <v>#DIV/0!</v>
      </c>
      <c r="AO499" s="62" t="e">
        <f t="shared" si="286"/>
        <v>#DIV/0!</v>
      </c>
      <c r="AP499" s="62" t="e">
        <f t="shared" si="287"/>
        <v>#DIV/0!</v>
      </c>
      <c r="AQ499" s="62" t="e">
        <f t="shared" si="288"/>
        <v>#DIV/0!</v>
      </c>
      <c r="AR499" s="62" t="e">
        <f t="shared" si="289"/>
        <v>#DIV/0!</v>
      </c>
      <c r="AS499" s="62" t="e">
        <f t="shared" si="290"/>
        <v>#DIV/0!</v>
      </c>
      <c r="AT499" s="62" t="e">
        <f t="shared" si="291"/>
        <v>#DIV/0!</v>
      </c>
      <c r="AU499" s="62">
        <f t="shared" si="292"/>
        <v>-1</v>
      </c>
    </row>
    <row r="500" spans="1:47" x14ac:dyDescent="0.25">
      <c r="A500" s="56">
        <v>2023</v>
      </c>
      <c r="B500" s="57">
        <v>304010105</v>
      </c>
      <c r="C500" s="58" t="s">
        <v>750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298"/>
        <v>0</v>
      </c>
      <c r="AF500" s="14">
        <v>304010105</v>
      </c>
      <c r="AG500" s="9" t="s">
        <v>750</v>
      </c>
      <c r="AH500" s="10">
        <f t="shared" ref="AH500" si="307">+AH501+AH502+AH503</f>
        <v>0</v>
      </c>
      <c r="AI500" s="55" t="e">
        <f t="shared" si="275"/>
        <v>#DIV/0!</v>
      </c>
      <c r="AJ500" s="55" t="e">
        <f t="shared" si="281"/>
        <v>#DIV/0!</v>
      </c>
      <c r="AK500" s="55" t="e">
        <f t="shared" si="282"/>
        <v>#DIV/0!</v>
      </c>
      <c r="AL500" s="55">
        <f t="shared" si="283"/>
        <v>-1</v>
      </c>
      <c r="AM500" s="55" t="e">
        <f t="shared" si="284"/>
        <v>#DIV/0!</v>
      </c>
      <c r="AN500" s="55" t="e">
        <f t="shared" si="285"/>
        <v>#DIV/0!</v>
      </c>
      <c r="AO500" s="55" t="e">
        <f t="shared" si="286"/>
        <v>#DIV/0!</v>
      </c>
      <c r="AP500" s="55" t="e">
        <f t="shared" si="287"/>
        <v>#DIV/0!</v>
      </c>
      <c r="AQ500" s="55">
        <f t="shared" si="288"/>
        <v>-1</v>
      </c>
      <c r="AR500" s="55" t="e">
        <f t="shared" si="289"/>
        <v>#DIV/0!</v>
      </c>
      <c r="AS500" s="55" t="e">
        <f t="shared" si="290"/>
        <v>#DIV/0!</v>
      </c>
      <c r="AT500" s="55" t="e">
        <f t="shared" si="291"/>
        <v>#DIV/0!</v>
      </c>
      <c r="AU500" s="55">
        <f t="shared" si="292"/>
        <v>-1</v>
      </c>
    </row>
    <row r="501" spans="1:47" x14ac:dyDescent="0.25">
      <c r="A501" s="59">
        <v>2023</v>
      </c>
      <c r="B501" s="67">
        <v>30401010501</v>
      </c>
      <c r="C501" s="61" t="s">
        <v>751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298"/>
        <v>0</v>
      </c>
      <c r="AF501" s="43">
        <v>30401010501</v>
      </c>
      <c r="AG501" s="25" t="s">
        <v>751</v>
      </c>
      <c r="AH501" s="26">
        <v>0</v>
      </c>
      <c r="AI501" s="62" t="e">
        <f t="shared" si="275"/>
        <v>#DIV/0!</v>
      </c>
      <c r="AJ501" s="62" t="e">
        <f t="shared" si="281"/>
        <v>#DIV/0!</v>
      </c>
      <c r="AK501" s="62" t="e">
        <f t="shared" si="282"/>
        <v>#DIV/0!</v>
      </c>
      <c r="AL501" s="62" t="e">
        <f t="shared" si="283"/>
        <v>#DIV/0!</v>
      </c>
      <c r="AM501" s="62" t="e">
        <f t="shared" si="284"/>
        <v>#DIV/0!</v>
      </c>
      <c r="AN501" s="62" t="e">
        <f t="shared" si="285"/>
        <v>#DIV/0!</v>
      </c>
      <c r="AO501" s="62" t="e">
        <f t="shared" si="286"/>
        <v>#DIV/0!</v>
      </c>
      <c r="AP501" s="62" t="e">
        <f t="shared" si="287"/>
        <v>#DIV/0!</v>
      </c>
      <c r="AQ501" s="62">
        <f t="shared" si="288"/>
        <v>-1</v>
      </c>
      <c r="AR501" s="62" t="e">
        <f t="shared" si="289"/>
        <v>#DIV/0!</v>
      </c>
      <c r="AS501" s="62" t="e">
        <f t="shared" si="290"/>
        <v>#DIV/0!</v>
      </c>
      <c r="AT501" s="62" t="e">
        <f t="shared" si="291"/>
        <v>#DIV/0!</v>
      </c>
      <c r="AU501" s="62">
        <f t="shared" si="292"/>
        <v>-1</v>
      </c>
    </row>
    <row r="502" spans="1:47" x14ac:dyDescent="0.25">
      <c r="A502" s="59">
        <v>2023</v>
      </c>
      <c r="B502" s="68">
        <v>30401010502</v>
      </c>
      <c r="C502" s="61" t="s">
        <v>752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298"/>
        <v>0</v>
      </c>
      <c r="AF502" s="44">
        <v>30401010502</v>
      </c>
      <c r="AG502" s="25" t="s">
        <v>752</v>
      </c>
      <c r="AH502" s="26">
        <v>0</v>
      </c>
      <c r="AI502" s="62" t="e">
        <f t="shared" si="275"/>
        <v>#DIV/0!</v>
      </c>
      <c r="AJ502" s="62" t="e">
        <f t="shared" si="281"/>
        <v>#DIV/0!</v>
      </c>
      <c r="AK502" s="62" t="e">
        <f t="shared" si="282"/>
        <v>#DIV/0!</v>
      </c>
      <c r="AL502" s="62">
        <f t="shared" si="283"/>
        <v>-1</v>
      </c>
      <c r="AM502" s="62" t="e">
        <f t="shared" si="284"/>
        <v>#DIV/0!</v>
      </c>
      <c r="AN502" s="62" t="e">
        <f t="shared" si="285"/>
        <v>#DIV/0!</v>
      </c>
      <c r="AO502" s="62" t="e">
        <f t="shared" si="286"/>
        <v>#DIV/0!</v>
      </c>
      <c r="AP502" s="62" t="e">
        <f t="shared" si="287"/>
        <v>#DIV/0!</v>
      </c>
      <c r="AQ502" s="62" t="e">
        <f t="shared" si="288"/>
        <v>#DIV/0!</v>
      </c>
      <c r="AR502" s="62" t="e">
        <f t="shared" si="289"/>
        <v>#DIV/0!</v>
      </c>
      <c r="AS502" s="62" t="e">
        <f t="shared" si="290"/>
        <v>#DIV/0!</v>
      </c>
      <c r="AT502" s="62" t="e">
        <f t="shared" si="291"/>
        <v>#DIV/0!</v>
      </c>
      <c r="AU502" s="62">
        <f t="shared" si="292"/>
        <v>-1</v>
      </c>
    </row>
    <row r="503" spans="1:47" x14ac:dyDescent="0.25">
      <c r="A503" s="59"/>
      <c r="B503" s="45">
        <v>30401010503</v>
      </c>
      <c r="C503" s="25" t="s">
        <v>753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753</v>
      </c>
      <c r="AH503" s="26">
        <v>0</v>
      </c>
      <c r="AI503" s="62" t="e">
        <f t="shared" si="275"/>
        <v>#DIV/0!</v>
      </c>
      <c r="AJ503" s="62" t="e">
        <f t="shared" si="281"/>
        <v>#DIV/0!</v>
      </c>
      <c r="AK503" s="62" t="e">
        <f t="shared" si="282"/>
        <v>#DIV/0!</v>
      </c>
      <c r="AL503" s="62" t="e">
        <f t="shared" si="283"/>
        <v>#DIV/0!</v>
      </c>
      <c r="AM503" s="62" t="e">
        <f t="shared" si="284"/>
        <v>#DIV/0!</v>
      </c>
      <c r="AN503" s="62" t="e">
        <f t="shared" si="285"/>
        <v>#DIV/0!</v>
      </c>
      <c r="AO503" s="62" t="e">
        <f t="shared" si="286"/>
        <v>#DIV/0!</v>
      </c>
      <c r="AP503" s="62" t="e">
        <f t="shared" si="287"/>
        <v>#DIV/0!</v>
      </c>
      <c r="AQ503" s="62" t="e">
        <f t="shared" si="288"/>
        <v>#DIV/0!</v>
      </c>
      <c r="AR503" s="62" t="e">
        <f t="shared" si="289"/>
        <v>#DIV/0!</v>
      </c>
      <c r="AS503" s="62" t="e">
        <f t="shared" si="290"/>
        <v>#DIV/0!</v>
      </c>
      <c r="AT503" s="62" t="e">
        <f t="shared" si="291"/>
        <v>#DIV/0!</v>
      </c>
      <c r="AU503" s="62" t="e">
        <f t="shared" si="292"/>
        <v>#DIV/0!</v>
      </c>
    </row>
    <row r="504" spans="1:47" x14ac:dyDescent="0.25">
      <c r="A504" s="56">
        <v>2023</v>
      </c>
      <c r="B504" s="57">
        <v>304010106</v>
      </c>
      <c r="C504" s="58" t="s">
        <v>754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298"/>
        <v>0</v>
      </c>
      <c r="AF504" s="14">
        <v>304010106</v>
      </c>
      <c r="AG504" s="9" t="s">
        <v>754</v>
      </c>
      <c r="AH504" s="10">
        <f t="shared" ref="AH504" si="308">+AH505+AH506</f>
        <v>0</v>
      </c>
      <c r="AI504" s="55" t="e">
        <f t="shared" si="275"/>
        <v>#DIV/0!</v>
      </c>
      <c r="AJ504" s="55">
        <f t="shared" si="281"/>
        <v>-1</v>
      </c>
      <c r="AK504" s="55" t="e">
        <f t="shared" si="282"/>
        <v>#DIV/0!</v>
      </c>
      <c r="AL504" s="55">
        <f t="shared" si="283"/>
        <v>-1</v>
      </c>
      <c r="AM504" s="55" t="e">
        <f t="shared" si="284"/>
        <v>#DIV/0!</v>
      </c>
      <c r="AN504" s="55" t="e">
        <f t="shared" si="285"/>
        <v>#DIV/0!</v>
      </c>
      <c r="AO504" s="55" t="e">
        <f t="shared" si="286"/>
        <v>#DIV/0!</v>
      </c>
      <c r="AP504" s="55" t="e">
        <f t="shared" si="287"/>
        <v>#DIV/0!</v>
      </c>
      <c r="AQ504" s="55" t="e">
        <f t="shared" si="288"/>
        <v>#DIV/0!</v>
      </c>
      <c r="AR504" s="55" t="e">
        <f t="shared" si="289"/>
        <v>#DIV/0!</v>
      </c>
      <c r="AS504" s="55" t="e">
        <f t="shared" si="290"/>
        <v>#DIV/0!</v>
      </c>
      <c r="AT504" s="55" t="e">
        <f t="shared" si="291"/>
        <v>#DIV/0!</v>
      </c>
      <c r="AU504" s="55">
        <f t="shared" si="292"/>
        <v>-1</v>
      </c>
    </row>
    <row r="505" spans="1:47" x14ac:dyDescent="0.25">
      <c r="A505" s="59">
        <v>2023</v>
      </c>
      <c r="B505" s="68">
        <v>30401010602</v>
      </c>
      <c r="C505" s="61" t="s">
        <v>755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298"/>
        <v>0</v>
      </c>
      <c r="AF505" s="44">
        <v>30401010602</v>
      </c>
      <c r="AG505" s="25" t="s">
        <v>755</v>
      </c>
      <c r="AH505" s="26">
        <v>0</v>
      </c>
      <c r="AI505" s="62" t="e">
        <f t="shared" si="275"/>
        <v>#DIV/0!</v>
      </c>
      <c r="AJ505" s="62" t="e">
        <f t="shared" si="281"/>
        <v>#DIV/0!</v>
      </c>
      <c r="AK505" s="62" t="e">
        <f t="shared" si="282"/>
        <v>#DIV/0!</v>
      </c>
      <c r="AL505" s="62">
        <f t="shared" si="283"/>
        <v>-1</v>
      </c>
      <c r="AM505" s="62" t="e">
        <f t="shared" si="284"/>
        <v>#DIV/0!</v>
      </c>
      <c r="AN505" s="62" t="e">
        <f t="shared" si="285"/>
        <v>#DIV/0!</v>
      </c>
      <c r="AO505" s="62" t="e">
        <f t="shared" si="286"/>
        <v>#DIV/0!</v>
      </c>
      <c r="AP505" s="62" t="e">
        <f t="shared" si="287"/>
        <v>#DIV/0!</v>
      </c>
      <c r="AQ505" s="62" t="e">
        <f t="shared" si="288"/>
        <v>#DIV/0!</v>
      </c>
      <c r="AR505" s="62" t="e">
        <f t="shared" si="289"/>
        <v>#DIV/0!</v>
      </c>
      <c r="AS505" s="62" t="e">
        <f t="shared" si="290"/>
        <v>#DIV/0!</v>
      </c>
      <c r="AT505" s="62" t="e">
        <f t="shared" si="291"/>
        <v>#DIV/0!</v>
      </c>
      <c r="AU505" s="62">
        <f t="shared" si="292"/>
        <v>-1</v>
      </c>
    </row>
    <row r="506" spans="1:47" x14ac:dyDescent="0.25">
      <c r="A506" s="59">
        <v>2023</v>
      </c>
      <c r="B506" s="69">
        <v>30401010603</v>
      </c>
      <c r="C506" s="61" t="s">
        <v>756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298"/>
        <v>0</v>
      </c>
      <c r="AF506" s="45">
        <v>30401010603</v>
      </c>
      <c r="AG506" s="25" t="s">
        <v>756</v>
      </c>
      <c r="AH506" s="26">
        <v>0</v>
      </c>
      <c r="AI506" s="62" t="e">
        <f t="shared" si="275"/>
        <v>#DIV/0!</v>
      </c>
      <c r="AJ506" s="62">
        <f t="shared" si="281"/>
        <v>-1</v>
      </c>
      <c r="AK506" s="62" t="e">
        <f t="shared" si="282"/>
        <v>#DIV/0!</v>
      </c>
      <c r="AL506" s="62" t="e">
        <f t="shared" si="283"/>
        <v>#DIV/0!</v>
      </c>
      <c r="AM506" s="62" t="e">
        <f t="shared" si="284"/>
        <v>#DIV/0!</v>
      </c>
      <c r="AN506" s="62" t="e">
        <f t="shared" si="285"/>
        <v>#DIV/0!</v>
      </c>
      <c r="AO506" s="62" t="e">
        <f t="shared" si="286"/>
        <v>#DIV/0!</v>
      </c>
      <c r="AP506" s="62" t="e">
        <f t="shared" si="287"/>
        <v>#DIV/0!</v>
      </c>
      <c r="AQ506" s="62" t="e">
        <f t="shared" si="288"/>
        <v>#DIV/0!</v>
      </c>
      <c r="AR506" s="62" t="e">
        <f t="shared" si="289"/>
        <v>#DIV/0!</v>
      </c>
      <c r="AS506" s="62" t="e">
        <f t="shared" si="290"/>
        <v>#DIV/0!</v>
      </c>
      <c r="AT506" s="62" t="e">
        <f t="shared" si="291"/>
        <v>#DIV/0!</v>
      </c>
      <c r="AU506" s="62">
        <f t="shared" si="292"/>
        <v>-1</v>
      </c>
    </row>
    <row r="507" spans="1:47" x14ac:dyDescent="0.25">
      <c r="A507" s="56">
        <v>2023</v>
      </c>
      <c r="B507" s="57">
        <v>304010107</v>
      </c>
      <c r="C507" s="58" t="s">
        <v>757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298"/>
        <v>0</v>
      </c>
      <c r="AF507" s="14">
        <v>304010107</v>
      </c>
      <c r="AG507" s="9" t="s">
        <v>757</v>
      </c>
      <c r="AH507" s="10">
        <f t="shared" ref="AH507" si="309">+AH508</f>
        <v>0</v>
      </c>
      <c r="AI507" s="55" t="e">
        <f t="shared" si="275"/>
        <v>#DIV/0!</v>
      </c>
      <c r="AJ507" s="55" t="e">
        <f t="shared" si="281"/>
        <v>#DIV/0!</v>
      </c>
      <c r="AK507" s="55" t="e">
        <f t="shared" si="282"/>
        <v>#DIV/0!</v>
      </c>
      <c r="AL507" s="55" t="e">
        <f t="shared" si="283"/>
        <v>#DIV/0!</v>
      </c>
      <c r="AM507" s="55" t="e">
        <f t="shared" si="284"/>
        <v>#DIV/0!</v>
      </c>
      <c r="AN507" s="55" t="e">
        <f t="shared" si="285"/>
        <v>#DIV/0!</v>
      </c>
      <c r="AO507" s="55" t="e">
        <f t="shared" si="286"/>
        <v>#DIV/0!</v>
      </c>
      <c r="AP507" s="55" t="e">
        <f t="shared" si="287"/>
        <v>#DIV/0!</v>
      </c>
      <c r="AQ507" s="55">
        <f t="shared" si="288"/>
        <v>-1</v>
      </c>
      <c r="AR507" s="55" t="e">
        <f t="shared" si="289"/>
        <v>#DIV/0!</v>
      </c>
      <c r="AS507" s="55" t="e">
        <f t="shared" si="290"/>
        <v>#DIV/0!</v>
      </c>
      <c r="AT507" s="55" t="e">
        <f t="shared" si="291"/>
        <v>#DIV/0!</v>
      </c>
      <c r="AU507" s="55">
        <f t="shared" si="292"/>
        <v>-1</v>
      </c>
    </row>
    <row r="508" spans="1:47" x14ac:dyDescent="0.25">
      <c r="A508" s="59">
        <v>2023</v>
      </c>
      <c r="B508" s="67">
        <v>30401010701</v>
      </c>
      <c r="C508" s="61" t="s">
        <v>758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298"/>
        <v>0</v>
      </c>
      <c r="AF508" s="43">
        <v>30401010701</v>
      </c>
      <c r="AG508" s="25" t="s">
        <v>758</v>
      </c>
      <c r="AH508" s="26">
        <v>0</v>
      </c>
      <c r="AI508" s="62" t="e">
        <f t="shared" si="275"/>
        <v>#DIV/0!</v>
      </c>
      <c r="AJ508" s="62" t="e">
        <f t="shared" si="281"/>
        <v>#DIV/0!</v>
      </c>
      <c r="AK508" s="62" t="e">
        <f t="shared" si="282"/>
        <v>#DIV/0!</v>
      </c>
      <c r="AL508" s="62" t="e">
        <f t="shared" si="283"/>
        <v>#DIV/0!</v>
      </c>
      <c r="AM508" s="62" t="e">
        <f t="shared" si="284"/>
        <v>#DIV/0!</v>
      </c>
      <c r="AN508" s="62" t="e">
        <f t="shared" si="285"/>
        <v>#DIV/0!</v>
      </c>
      <c r="AO508" s="62" t="e">
        <f t="shared" si="286"/>
        <v>#DIV/0!</v>
      </c>
      <c r="AP508" s="62" t="e">
        <f t="shared" si="287"/>
        <v>#DIV/0!</v>
      </c>
      <c r="AQ508" s="62">
        <f t="shared" si="288"/>
        <v>-1</v>
      </c>
      <c r="AR508" s="62" t="e">
        <f t="shared" si="289"/>
        <v>#DIV/0!</v>
      </c>
      <c r="AS508" s="62" t="e">
        <f t="shared" si="290"/>
        <v>#DIV/0!</v>
      </c>
      <c r="AT508" s="62" t="e">
        <f t="shared" si="291"/>
        <v>#DIV/0!</v>
      </c>
      <c r="AU508" s="62">
        <f t="shared" si="292"/>
        <v>-1</v>
      </c>
    </row>
    <row r="509" spans="1:47" x14ac:dyDescent="0.25">
      <c r="A509" s="56">
        <v>2023</v>
      </c>
      <c r="B509" s="57">
        <v>30402</v>
      </c>
      <c r="C509" s="58" t="s">
        <v>759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298"/>
        <v>0</v>
      </c>
      <c r="AF509" s="11">
        <v>30402</v>
      </c>
      <c r="AG509" s="5" t="s">
        <v>759</v>
      </c>
      <c r="AH509" s="6">
        <f t="shared" ref="AH509:AH511" si="310">+AH510</f>
        <v>0</v>
      </c>
      <c r="AI509" s="55" t="e">
        <f t="shared" si="275"/>
        <v>#DIV/0!</v>
      </c>
      <c r="AJ509" s="55" t="e">
        <f t="shared" si="281"/>
        <v>#DIV/0!</v>
      </c>
      <c r="AK509" s="55" t="e">
        <f t="shared" si="282"/>
        <v>#DIV/0!</v>
      </c>
      <c r="AL509" s="55" t="e">
        <f t="shared" si="283"/>
        <v>#DIV/0!</v>
      </c>
      <c r="AM509" s="55" t="e">
        <f t="shared" si="284"/>
        <v>#DIV/0!</v>
      </c>
      <c r="AN509" s="55">
        <f t="shared" si="285"/>
        <v>-1</v>
      </c>
      <c r="AO509" s="55" t="e">
        <f t="shared" si="286"/>
        <v>#DIV/0!</v>
      </c>
      <c r="AP509" s="55" t="e">
        <f t="shared" si="287"/>
        <v>#DIV/0!</v>
      </c>
      <c r="AQ509" s="55" t="e">
        <f t="shared" si="288"/>
        <v>#DIV/0!</v>
      </c>
      <c r="AR509" s="55" t="e">
        <f t="shared" si="289"/>
        <v>#DIV/0!</v>
      </c>
      <c r="AS509" s="55" t="e">
        <f t="shared" si="290"/>
        <v>#DIV/0!</v>
      </c>
      <c r="AT509" s="55" t="e">
        <f t="shared" si="291"/>
        <v>#DIV/0!</v>
      </c>
      <c r="AU509" s="55">
        <f t="shared" si="292"/>
        <v>-1</v>
      </c>
    </row>
    <row r="510" spans="1:47" x14ac:dyDescent="0.25">
      <c r="A510" s="56">
        <v>2023</v>
      </c>
      <c r="B510" s="57">
        <v>3040201</v>
      </c>
      <c r="C510" s="58" t="s">
        <v>760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298"/>
        <v>0</v>
      </c>
      <c r="AF510" s="11">
        <v>3040201</v>
      </c>
      <c r="AG510" s="5" t="s">
        <v>760</v>
      </c>
      <c r="AH510" s="6">
        <f t="shared" si="310"/>
        <v>0</v>
      </c>
      <c r="AI510" s="55" t="e">
        <f t="shared" si="275"/>
        <v>#DIV/0!</v>
      </c>
      <c r="AJ510" s="55" t="e">
        <f t="shared" si="281"/>
        <v>#DIV/0!</v>
      </c>
      <c r="AK510" s="55" t="e">
        <f t="shared" si="282"/>
        <v>#DIV/0!</v>
      </c>
      <c r="AL510" s="55" t="e">
        <f t="shared" si="283"/>
        <v>#DIV/0!</v>
      </c>
      <c r="AM510" s="55" t="e">
        <f t="shared" si="284"/>
        <v>#DIV/0!</v>
      </c>
      <c r="AN510" s="55">
        <f t="shared" si="285"/>
        <v>-1</v>
      </c>
      <c r="AO510" s="55" t="e">
        <f t="shared" si="286"/>
        <v>#DIV/0!</v>
      </c>
      <c r="AP510" s="55" t="e">
        <f t="shared" si="287"/>
        <v>#DIV/0!</v>
      </c>
      <c r="AQ510" s="55" t="e">
        <f t="shared" si="288"/>
        <v>#DIV/0!</v>
      </c>
      <c r="AR510" s="55" t="e">
        <f t="shared" si="289"/>
        <v>#DIV/0!</v>
      </c>
      <c r="AS510" s="55" t="e">
        <f t="shared" si="290"/>
        <v>#DIV/0!</v>
      </c>
      <c r="AT510" s="55" t="e">
        <f t="shared" si="291"/>
        <v>#DIV/0!</v>
      </c>
      <c r="AU510" s="55">
        <f t="shared" si="292"/>
        <v>-1</v>
      </c>
    </row>
    <row r="511" spans="1:47" x14ac:dyDescent="0.25">
      <c r="A511" s="56">
        <v>2023</v>
      </c>
      <c r="B511" s="57">
        <v>304020101</v>
      </c>
      <c r="C511" s="58" t="s">
        <v>761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298"/>
        <v>0</v>
      </c>
      <c r="AF511" s="14">
        <v>304020101</v>
      </c>
      <c r="AG511" s="9" t="s">
        <v>761</v>
      </c>
      <c r="AH511" s="10">
        <f t="shared" si="310"/>
        <v>0</v>
      </c>
      <c r="AI511" s="55" t="e">
        <f t="shared" si="275"/>
        <v>#DIV/0!</v>
      </c>
      <c r="AJ511" s="55" t="e">
        <f t="shared" si="281"/>
        <v>#DIV/0!</v>
      </c>
      <c r="AK511" s="55" t="e">
        <f t="shared" si="282"/>
        <v>#DIV/0!</v>
      </c>
      <c r="AL511" s="55" t="e">
        <f t="shared" si="283"/>
        <v>#DIV/0!</v>
      </c>
      <c r="AM511" s="55" t="e">
        <f t="shared" si="284"/>
        <v>#DIV/0!</v>
      </c>
      <c r="AN511" s="55">
        <f t="shared" si="285"/>
        <v>-1</v>
      </c>
      <c r="AO511" s="55" t="e">
        <f t="shared" si="286"/>
        <v>#DIV/0!</v>
      </c>
      <c r="AP511" s="55" t="e">
        <f t="shared" si="287"/>
        <v>#DIV/0!</v>
      </c>
      <c r="AQ511" s="55" t="e">
        <f t="shared" si="288"/>
        <v>#DIV/0!</v>
      </c>
      <c r="AR511" s="55" t="e">
        <f t="shared" si="289"/>
        <v>#DIV/0!</v>
      </c>
      <c r="AS511" s="55" t="e">
        <f t="shared" si="290"/>
        <v>#DIV/0!</v>
      </c>
      <c r="AT511" s="55" t="e">
        <f t="shared" si="291"/>
        <v>#DIV/0!</v>
      </c>
      <c r="AU511" s="55">
        <f t="shared" si="292"/>
        <v>-1</v>
      </c>
    </row>
    <row r="512" spans="1:47" x14ac:dyDescent="0.25">
      <c r="A512" s="59">
        <v>2023</v>
      </c>
      <c r="B512" s="60">
        <v>30402010104</v>
      </c>
      <c r="C512" s="61" t="s">
        <v>762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298"/>
        <v>0</v>
      </c>
      <c r="AF512" s="46">
        <v>30402010104</v>
      </c>
      <c r="AG512" s="25" t="s">
        <v>762</v>
      </c>
      <c r="AH512" s="26">
        <v>0</v>
      </c>
      <c r="AI512" s="62" t="e">
        <f t="shared" si="275"/>
        <v>#DIV/0!</v>
      </c>
      <c r="AJ512" s="62" t="e">
        <f t="shared" si="281"/>
        <v>#DIV/0!</v>
      </c>
      <c r="AK512" s="62" t="e">
        <f t="shared" si="282"/>
        <v>#DIV/0!</v>
      </c>
      <c r="AL512" s="62" t="e">
        <f t="shared" si="283"/>
        <v>#DIV/0!</v>
      </c>
      <c r="AM512" s="62" t="e">
        <f t="shared" si="284"/>
        <v>#DIV/0!</v>
      </c>
      <c r="AN512" s="62">
        <f t="shared" si="285"/>
        <v>-1</v>
      </c>
      <c r="AO512" s="62" t="e">
        <f t="shared" si="286"/>
        <v>#DIV/0!</v>
      </c>
      <c r="AP512" s="62" t="e">
        <f t="shared" si="287"/>
        <v>#DIV/0!</v>
      </c>
      <c r="AQ512" s="62" t="e">
        <f t="shared" si="288"/>
        <v>#DIV/0!</v>
      </c>
      <c r="AR512" s="62" t="e">
        <f t="shared" si="289"/>
        <v>#DIV/0!</v>
      </c>
      <c r="AS512" s="62" t="e">
        <f t="shared" si="290"/>
        <v>#DIV/0!</v>
      </c>
      <c r="AT512" s="62" t="e">
        <f t="shared" si="291"/>
        <v>#DIV/0!</v>
      </c>
      <c r="AU512" s="62">
        <f t="shared" si="292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805</v>
      </c>
      <c r="B1" s="49" t="s">
        <v>806</v>
      </c>
      <c r="C1" s="50" t="s">
        <v>807</v>
      </c>
      <c r="D1" s="50" t="s">
        <v>808</v>
      </c>
      <c r="E1" s="50" t="s">
        <v>809</v>
      </c>
      <c r="F1" s="50" t="s">
        <v>810</v>
      </c>
      <c r="G1" s="50" t="s">
        <v>811</v>
      </c>
      <c r="H1" s="50" t="s">
        <v>812</v>
      </c>
      <c r="I1" s="50" t="s">
        <v>813</v>
      </c>
      <c r="J1" s="50" t="s">
        <v>814</v>
      </c>
      <c r="K1" s="50" t="s">
        <v>815</v>
      </c>
      <c r="L1" s="50" t="s">
        <v>816</v>
      </c>
      <c r="M1" s="50" t="s">
        <v>817</v>
      </c>
      <c r="N1" s="50" t="s">
        <v>818</v>
      </c>
      <c r="O1" s="50" t="s">
        <v>819</v>
      </c>
      <c r="Q1" s="50" t="s">
        <v>807</v>
      </c>
      <c r="R1" s="50" t="s">
        <v>808</v>
      </c>
      <c r="S1" s="50" t="s">
        <v>809</v>
      </c>
      <c r="T1" s="50" t="s">
        <v>810</v>
      </c>
      <c r="U1" s="50" t="s">
        <v>811</v>
      </c>
      <c r="V1" s="50" t="s">
        <v>812</v>
      </c>
      <c r="W1" s="50" t="s">
        <v>813</v>
      </c>
      <c r="X1" s="50" t="s">
        <v>814</v>
      </c>
      <c r="Y1" s="50" t="s">
        <v>815</v>
      </c>
      <c r="Z1" s="50" t="s">
        <v>816</v>
      </c>
      <c r="AA1" s="50" t="s">
        <v>817</v>
      </c>
      <c r="AB1" s="50" t="s">
        <v>818</v>
      </c>
      <c r="AC1" s="50" t="s">
        <v>819</v>
      </c>
      <c r="AE1" s="150" t="s">
        <v>0</v>
      </c>
      <c r="AF1" s="151" t="s">
        <v>1</v>
      </c>
      <c r="AG1" s="151" t="s">
        <v>856</v>
      </c>
    </row>
    <row r="2" spans="1:33" x14ac:dyDescent="0.25">
      <c r="A2" s="52">
        <v>0</v>
      </c>
      <c r="B2" s="53" t="s">
        <v>859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54"/>
      <c r="AF2" s="155" t="s">
        <v>859</v>
      </c>
      <c r="AG2" s="156">
        <v>5253617170.9099998</v>
      </c>
    </row>
    <row r="3" spans="1:33" x14ac:dyDescent="0.25">
      <c r="A3" s="57">
        <v>1</v>
      </c>
      <c r="B3" s="58" t="s">
        <v>860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54">
        <v>1</v>
      </c>
      <c r="AF3" s="155" t="s">
        <v>860</v>
      </c>
      <c r="AG3" s="156">
        <v>5253617170.9099998</v>
      </c>
    </row>
    <row r="4" spans="1:33" x14ac:dyDescent="0.25">
      <c r="A4" s="57">
        <v>102</v>
      </c>
      <c r="B4" s="58" t="s">
        <v>862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55" t="s">
        <v>861</v>
      </c>
      <c r="AF4" s="155" t="s">
        <v>862</v>
      </c>
      <c r="AG4" s="156">
        <v>5035807112</v>
      </c>
    </row>
    <row r="5" spans="1:33" x14ac:dyDescent="0.25">
      <c r="A5" s="57">
        <v>1021</v>
      </c>
      <c r="B5" s="58" t="s">
        <v>570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55" t="s">
        <v>863</v>
      </c>
      <c r="AF5" s="155" t="s">
        <v>570</v>
      </c>
      <c r="AG5" s="156">
        <v>0</v>
      </c>
    </row>
    <row r="6" spans="1:33" x14ac:dyDescent="0.25">
      <c r="A6" s="52">
        <v>102102</v>
      </c>
      <c r="B6" s="53" t="s">
        <v>865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55" t="s">
        <v>864</v>
      </c>
      <c r="AF6" s="155" t="s">
        <v>865</v>
      </c>
      <c r="AG6" s="156">
        <v>0</v>
      </c>
    </row>
    <row r="7" spans="1:33" x14ac:dyDescent="0.25">
      <c r="A7" s="57">
        <v>10210201</v>
      </c>
      <c r="B7" s="58" t="s">
        <v>867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55" t="s">
        <v>866</v>
      </c>
      <c r="AF7" s="155" t="s">
        <v>867</v>
      </c>
      <c r="AG7" s="156">
        <v>0</v>
      </c>
    </row>
    <row r="8" spans="1:33" x14ac:dyDescent="0.25">
      <c r="A8" s="57">
        <v>102102011</v>
      </c>
      <c r="B8" s="58" t="s">
        <v>867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55" t="s">
        <v>868</v>
      </c>
      <c r="AF8" s="155" t="s">
        <v>867</v>
      </c>
      <c r="AG8" s="156">
        <v>0</v>
      </c>
    </row>
    <row r="9" spans="1:33" x14ac:dyDescent="0.25">
      <c r="A9" s="57">
        <v>10210201101</v>
      </c>
      <c r="B9" s="58" t="s">
        <v>867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8" t="s">
        <v>869</v>
      </c>
      <c r="AF9" s="88" t="s">
        <v>867</v>
      </c>
      <c r="AG9" s="133">
        <v>0</v>
      </c>
    </row>
    <row r="10" spans="1:33" x14ac:dyDescent="0.25">
      <c r="A10" s="60">
        <v>1021020110101</v>
      </c>
      <c r="B10" s="61" t="s">
        <v>1120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90" t="s">
        <v>870</v>
      </c>
      <c r="AF10" s="90" t="s">
        <v>798</v>
      </c>
      <c r="AG10" s="134"/>
    </row>
    <row r="11" spans="1:33" x14ac:dyDescent="0.25">
      <c r="A11" s="57">
        <v>1021020110102</v>
      </c>
      <c r="B11" s="58" t="s">
        <v>1121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90" t="s">
        <v>871</v>
      </c>
      <c r="AF11" s="90" t="s">
        <v>872</v>
      </c>
      <c r="AG11" s="134">
        <v>0</v>
      </c>
    </row>
    <row r="12" spans="1:33" x14ac:dyDescent="0.25">
      <c r="A12" s="60">
        <v>102102011010200</v>
      </c>
      <c r="B12" s="61" t="s">
        <v>874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6" t="s">
        <v>873</v>
      </c>
      <c r="AF12" s="96" t="s">
        <v>874</v>
      </c>
      <c r="AG12" s="136"/>
    </row>
    <row r="13" spans="1:33" x14ac:dyDescent="0.25">
      <c r="A13" s="60">
        <v>102102011020200</v>
      </c>
      <c r="B13" s="61" t="s">
        <v>876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6" t="s">
        <v>875</v>
      </c>
      <c r="AF13" s="96" t="s">
        <v>876</v>
      </c>
      <c r="AG13" s="136"/>
    </row>
    <row r="14" spans="1:33" x14ac:dyDescent="0.25">
      <c r="A14" s="52">
        <v>10210202</v>
      </c>
      <c r="B14" s="53" t="s">
        <v>1122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6"/>
      <c r="AF14" s="96"/>
      <c r="AG14" s="136"/>
    </row>
    <row r="15" spans="1:33" x14ac:dyDescent="0.25">
      <c r="A15" s="57">
        <v>102102021</v>
      </c>
      <c r="B15" s="58" t="s">
        <v>1122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6"/>
      <c r="AF15" s="96"/>
      <c r="AG15" s="136"/>
    </row>
    <row r="16" spans="1:33" x14ac:dyDescent="0.25">
      <c r="A16" s="60">
        <v>10210202101</v>
      </c>
      <c r="B16" s="61" t="s">
        <v>1122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6"/>
      <c r="AF16" s="96"/>
      <c r="AG16" s="136"/>
    </row>
    <row r="17" spans="1:33" x14ac:dyDescent="0.25">
      <c r="A17" s="52">
        <v>1022</v>
      </c>
      <c r="B17" s="53" t="s">
        <v>565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55" t="s">
        <v>877</v>
      </c>
      <c r="AF17" s="155" t="s">
        <v>565</v>
      </c>
      <c r="AG17" s="156">
        <v>5035807112</v>
      </c>
    </row>
    <row r="18" spans="1:33" x14ac:dyDescent="0.25">
      <c r="A18" s="57">
        <v>102201</v>
      </c>
      <c r="B18" s="58" t="s">
        <v>879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55" t="s">
        <v>878</v>
      </c>
      <c r="AF18" s="155" t="s">
        <v>879</v>
      </c>
      <c r="AG18" s="156">
        <v>0</v>
      </c>
    </row>
    <row r="19" spans="1:33" x14ac:dyDescent="0.25">
      <c r="A19" s="57">
        <v>10220101</v>
      </c>
      <c r="B19" s="58" t="s">
        <v>879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55" t="s">
        <v>880</v>
      </c>
      <c r="AF19" s="155" t="s">
        <v>879</v>
      </c>
      <c r="AG19" s="156">
        <v>0</v>
      </c>
    </row>
    <row r="20" spans="1:33" x14ac:dyDescent="0.25">
      <c r="A20" s="57">
        <v>102201011</v>
      </c>
      <c r="B20" s="58" t="s">
        <v>879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8" t="s">
        <v>881</v>
      </c>
      <c r="AF20" s="88" t="s">
        <v>879</v>
      </c>
      <c r="AG20" s="133">
        <v>0</v>
      </c>
    </row>
    <row r="21" spans="1:33" x14ac:dyDescent="0.25">
      <c r="A21" s="60">
        <v>10220101101</v>
      </c>
      <c r="B21" s="61" t="s">
        <v>883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8" t="s">
        <v>882</v>
      </c>
      <c r="AF21" s="98" t="s">
        <v>883</v>
      </c>
      <c r="AG21" s="138"/>
    </row>
    <row r="22" spans="1:33" x14ac:dyDescent="0.25">
      <c r="A22" s="52">
        <v>102202</v>
      </c>
      <c r="B22" s="53" t="s">
        <v>885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55" t="s">
        <v>884</v>
      </c>
      <c r="AF22" s="155" t="s">
        <v>885</v>
      </c>
      <c r="AG22" s="156">
        <v>5035807112</v>
      </c>
    </row>
    <row r="23" spans="1:33" x14ac:dyDescent="0.25">
      <c r="A23" s="57">
        <v>10220201</v>
      </c>
      <c r="B23" s="58" t="s">
        <v>528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55" t="s">
        <v>886</v>
      </c>
      <c r="AF23" s="155" t="s">
        <v>887</v>
      </c>
      <c r="AG23" s="156">
        <v>5035807112</v>
      </c>
    </row>
    <row r="24" spans="1:33" x14ac:dyDescent="0.25">
      <c r="A24" s="57">
        <v>102202011</v>
      </c>
      <c r="B24" s="58" t="s">
        <v>1123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8" t="s">
        <v>888</v>
      </c>
      <c r="AF24" s="88" t="s">
        <v>889</v>
      </c>
      <c r="AG24" s="133">
        <v>4981393112</v>
      </c>
    </row>
    <row r="25" spans="1:33" x14ac:dyDescent="0.25">
      <c r="A25" s="60">
        <v>10220201101</v>
      </c>
      <c r="B25" s="61" t="s">
        <v>1124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6" t="s">
        <v>890</v>
      </c>
      <c r="AF25" s="96" t="s">
        <v>891</v>
      </c>
      <c r="AG25" s="136">
        <v>889032000</v>
      </c>
    </row>
    <row r="26" spans="1:33" x14ac:dyDescent="0.25">
      <c r="A26" s="60">
        <v>10220201102</v>
      </c>
      <c r="B26" s="61" t="s">
        <v>893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8" t="s">
        <v>892</v>
      </c>
      <c r="AF26" s="98" t="s">
        <v>893</v>
      </c>
      <c r="AG26" s="138">
        <v>6978000</v>
      </c>
    </row>
    <row r="27" spans="1:33" x14ac:dyDescent="0.25">
      <c r="A27" s="60">
        <v>10220201103</v>
      </c>
      <c r="B27" s="61" t="s">
        <v>895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6" t="s">
        <v>894</v>
      </c>
      <c r="AF27" s="98" t="s">
        <v>895</v>
      </c>
      <c r="AG27" s="138">
        <v>4068662111</v>
      </c>
    </row>
    <row r="28" spans="1:33" x14ac:dyDescent="0.25">
      <c r="A28" s="60">
        <v>10220201104</v>
      </c>
      <c r="B28" s="61" t="s">
        <v>1125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6" t="s">
        <v>896</v>
      </c>
      <c r="AF28" s="98" t="s">
        <v>897</v>
      </c>
      <c r="AG28" s="138">
        <v>16721001</v>
      </c>
    </row>
    <row r="29" spans="1:33" x14ac:dyDescent="0.25">
      <c r="A29" s="52">
        <v>102202012</v>
      </c>
      <c r="B29" s="53" t="s">
        <v>1126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8" t="s">
        <v>898</v>
      </c>
      <c r="AF29" s="88" t="s">
        <v>899</v>
      </c>
      <c r="AG29" s="133">
        <v>54414000</v>
      </c>
    </row>
    <row r="30" spans="1:33" x14ac:dyDescent="0.25">
      <c r="A30" s="60">
        <v>10220201201</v>
      </c>
      <c r="B30" s="61" t="s">
        <v>1124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8" t="s">
        <v>900</v>
      </c>
      <c r="AF30" s="98" t="s">
        <v>891</v>
      </c>
      <c r="AG30" s="136">
        <v>24344000</v>
      </c>
    </row>
    <row r="31" spans="1:33" x14ac:dyDescent="0.25">
      <c r="A31" s="60">
        <v>10220201202</v>
      </c>
      <c r="B31" s="61" t="s">
        <v>893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8" t="s">
        <v>901</v>
      </c>
      <c r="AF31" s="98" t="s">
        <v>893</v>
      </c>
      <c r="AG31" s="138">
        <v>571000</v>
      </c>
    </row>
    <row r="32" spans="1:33" x14ac:dyDescent="0.25">
      <c r="A32" s="60">
        <v>10220201203</v>
      </c>
      <c r="B32" s="61" t="s">
        <v>895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6" t="s">
        <v>902</v>
      </c>
      <c r="AF32" s="98" t="s">
        <v>895</v>
      </c>
      <c r="AG32" s="138">
        <v>27641000</v>
      </c>
    </row>
    <row r="33" spans="1:33" x14ac:dyDescent="0.25">
      <c r="A33" s="60">
        <v>10220201204</v>
      </c>
      <c r="B33" s="61" t="s">
        <v>1125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6" t="s">
        <v>903</v>
      </c>
      <c r="AF33" s="98" t="s">
        <v>904</v>
      </c>
      <c r="AG33" s="138">
        <v>1858000</v>
      </c>
    </row>
    <row r="34" spans="1:33" x14ac:dyDescent="0.25">
      <c r="A34" s="52">
        <v>1023</v>
      </c>
      <c r="B34" s="53" t="s">
        <v>905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54">
        <v>1023</v>
      </c>
      <c r="AF34" s="155" t="s">
        <v>905</v>
      </c>
      <c r="AG34" s="156">
        <v>0</v>
      </c>
    </row>
    <row r="35" spans="1:33" x14ac:dyDescent="0.25">
      <c r="A35" s="57">
        <v>102301</v>
      </c>
      <c r="B35" s="58" t="s">
        <v>906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54">
        <v>102301</v>
      </c>
      <c r="AF35" s="154" t="s">
        <v>906</v>
      </c>
      <c r="AG35" s="158">
        <v>0</v>
      </c>
    </row>
    <row r="36" spans="1:33" x14ac:dyDescent="0.25">
      <c r="A36" s="57">
        <v>10230103</v>
      </c>
      <c r="B36" s="58" t="s">
        <v>907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54">
        <v>10230103</v>
      </c>
      <c r="AF36" s="154" t="s">
        <v>907</v>
      </c>
      <c r="AG36" s="158">
        <v>0</v>
      </c>
    </row>
    <row r="37" spans="1:33" x14ac:dyDescent="0.25">
      <c r="A37" s="57">
        <v>102301031</v>
      </c>
      <c r="B37" s="58" t="s">
        <v>907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54">
        <v>102301031</v>
      </c>
      <c r="AF37" s="154" t="s">
        <v>907</v>
      </c>
      <c r="AG37" s="158">
        <v>0</v>
      </c>
    </row>
    <row r="38" spans="1:33" x14ac:dyDescent="0.25">
      <c r="A38" s="60">
        <v>10230103101</v>
      </c>
      <c r="B38" s="61" t="s">
        <v>907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10">
        <v>10230103101</v>
      </c>
      <c r="AF38" s="98" t="s">
        <v>907</v>
      </c>
      <c r="AG38" s="138"/>
    </row>
    <row r="39" spans="1:33" x14ac:dyDescent="0.25">
      <c r="A39" s="52">
        <v>10230104</v>
      </c>
      <c r="B39" s="53" t="s">
        <v>1127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10"/>
      <c r="AF39" s="98"/>
      <c r="AG39" s="138"/>
    </row>
    <row r="40" spans="1:33" x14ac:dyDescent="0.25">
      <c r="A40" s="57">
        <v>102301041</v>
      </c>
      <c r="B40" s="58" t="s">
        <v>1127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10"/>
      <c r="AF40" s="98"/>
      <c r="AG40" s="138"/>
    </row>
    <row r="41" spans="1:33" x14ac:dyDescent="0.25">
      <c r="A41" s="60">
        <v>10230104102</v>
      </c>
      <c r="B41" s="61" t="s">
        <v>1127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10"/>
      <c r="AF41" s="98"/>
      <c r="AG41" s="138"/>
    </row>
    <row r="42" spans="1:33" x14ac:dyDescent="0.25">
      <c r="A42" s="52">
        <v>10230105</v>
      </c>
      <c r="B42" s="53" t="s">
        <v>1128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10"/>
      <c r="AF42" s="98"/>
      <c r="AG42" s="138"/>
    </row>
    <row r="43" spans="1:33" x14ac:dyDescent="0.25">
      <c r="A43" s="57">
        <v>102301051</v>
      </c>
      <c r="B43" s="58" t="s">
        <v>1128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10"/>
      <c r="AF43" s="98"/>
      <c r="AG43" s="138"/>
    </row>
    <row r="44" spans="1:33" x14ac:dyDescent="0.25">
      <c r="A44" s="60">
        <v>10230105103</v>
      </c>
      <c r="B44" s="61" t="s">
        <v>1128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10"/>
      <c r="AF44" s="98"/>
      <c r="AG44" s="138"/>
    </row>
    <row r="45" spans="1:33" x14ac:dyDescent="0.25">
      <c r="A45" s="52">
        <v>102302</v>
      </c>
      <c r="B45" s="53" t="s">
        <v>1129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10"/>
      <c r="AF45" s="98"/>
      <c r="AG45" s="138"/>
    </row>
    <row r="46" spans="1:33" x14ac:dyDescent="0.25">
      <c r="A46" s="57">
        <v>102302011</v>
      </c>
      <c r="B46" s="58" t="s">
        <v>1129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10"/>
      <c r="AF46" s="98"/>
      <c r="AG46" s="138"/>
    </row>
    <row r="47" spans="1:33" x14ac:dyDescent="0.25">
      <c r="A47" s="60">
        <v>10230201101</v>
      </c>
      <c r="B47" s="61" t="s">
        <v>1129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10"/>
      <c r="AF47" s="98"/>
      <c r="AG47" s="138"/>
    </row>
    <row r="48" spans="1:33" x14ac:dyDescent="0.25">
      <c r="A48" s="52">
        <v>1025</v>
      </c>
      <c r="B48" s="53" t="s">
        <v>909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55" t="s">
        <v>908</v>
      </c>
      <c r="AF48" s="155" t="s">
        <v>909</v>
      </c>
      <c r="AG48" s="156">
        <v>35708320</v>
      </c>
    </row>
    <row r="49" spans="1:33" x14ac:dyDescent="0.25">
      <c r="A49" s="57">
        <v>102501</v>
      </c>
      <c r="B49" s="58" t="s">
        <v>911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55" t="s">
        <v>910</v>
      </c>
      <c r="AF49" s="155" t="s">
        <v>911</v>
      </c>
      <c r="AG49" s="156">
        <v>35708320</v>
      </c>
    </row>
    <row r="50" spans="1:33" x14ac:dyDescent="0.25">
      <c r="A50" s="57">
        <v>10250108</v>
      </c>
      <c r="B50" s="58" t="s">
        <v>448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55" t="s">
        <v>912</v>
      </c>
      <c r="AF50" s="155" t="s">
        <v>448</v>
      </c>
      <c r="AG50" s="156">
        <v>35708320</v>
      </c>
    </row>
    <row r="51" spans="1:33" x14ac:dyDescent="0.25">
      <c r="A51" s="57">
        <v>102501081</v>
      </c>
      <c r="B51" s="58" t="s">
        <v>914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8" t="s">
        <v>913</v>
      </c>
      <c r="AF51" s="88" t="s">
        <v>914</v>
      </c>
      <c r="AG51" s="133">
        <v>0</v>
      </c>
    </row>
    <row r="52" spans="1:33" ht="45" x14ac:dyDescent="0.25">
      <c r="A52" s="60">
        <v>10250108101</v>
      </c>
      <c r="B52" s="61" t="s">
        <v>916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6" t="s">
        <v>915</v>
      </c>
      <c r="AF52" s="111" t="s">
        <v>916</v>
      </c>
      <c r="AG52" s="138"/>
    </row>
    <row r="53" spans="1:33" ht="45" x14ac:dyDescent="0.25">
      <c r="A53" s="60">
        <v>10250108102</v>
      </c>
      <c r="B53" s="61" t="s">
        <v>918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6" t="s">
        <v>917</v>
      </c>
      <c r="AF53" s="111" t="s">
        <v>918</v>
      </c>
      <c r="AG53" s="138"/>
    </row>
    <row r="54" spans="1:33" ht="45" x14ac:dyDescent="0.25">
      <c r="A54" s="60">
        <v>10250108103</v>
      </c>
      <c r="B54" s="61" t="s">
        <v>920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6" t="s">
        <v>919</v>
      </c>
      <c r="AF54" s="111" t="s">
        <v>920</v>
      </c>
      <c r="AG54" s="138"/>
    </row>
    <row r="55" spans="1:33" ht="45" x14ac:dyDescent="0.25">
      <c r="A55" s="60">
        <v>10250108104</v>
      </c>
      <c r="B55" s="61" t="s">
        <v>922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6" t="s">
        <v>921</v>
      </c>
      <c r="AF55" s="111" t="s">
        <v>922</v>
      </c>
      <c r="AG55" s="138"/>
    </row>
    <row r="56" spans="1:33" x14ac:dyDescent="0.25">
      <c r="A56" s="52">
        <v>102501082</v>
      </c>
      <c r="B56" s="172" t="s">
        <v>450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8" t="s">
        <v>923</v>
      </c>
      <c r="AF56" s="88" t="s">
        <v>924</v>
      </c>
      <c r="AG56" s="133">
        <v>35599920</v>
      </c>
    </row>
    <row r="57" spans="1:33" ht="30" x14ac:dyDescent="0.25">
      <c r="A57" s="60">
        <v>10250108201</v>
      </c>
      <c r="B57" s="61" t="s">
        <v>452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12">
        <v>10250108304</v>
      </c>
      <c r="AF57" s="113" t="s">
        <v>925</v>
      </c>
      <c r="AG57" s="138">
        <v>4492425</v>
      </c>
    </row>
    <row r="58" spans="1:33" x14ac:dyDescent="0.25">
      <c r="A58" s="60">
        <v>10250108202</v>
      </c>
      <c r="B58" s="61" t="s">
        <v>1130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12">
        <v>10250108305</v>
      </c>
      <c r="AF58" s="113" t="s">
        <v>466</v>
      </c>
      <c r="AG58" s="138">
        <v>31107495</v>
      </c>
    </row>
    <row r="59" spans="1:33" ht="45" x14ac:dyDescent="0.25">
      <c r="A59" s="60">
        <v>10250108203</v>
      </c>
      <c r="B59" s="61" t="s">
        <v>1131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12">
        <v>10250108306</v>
      </c>
      <c r="AF59" s="113" t="s">
        <v>468</v>
      </c>
      <c r="AG59" s="138"/>
    </row>
    <row r="60" spans="1:33" ht="30" x14ac:dyDescent="0.25">
      <c r="A60" s="60">
        <v>10250108204</v>
      </c>
      <c r="B60" s="61" t="s">
        <v>1132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12">
        <v>10250108309</v>
      </c>
      <c r="AF60" s="113" t="s">
        <v>926</v>
      </c>
      <c r="AG60" s="138"/>
    </row>
    <row r="61" spans="1:33" x14ac:dyDescent="0.25">
      <c r="A61" s="52">
        <v>102501083</v>
      </c>
      <c r="B61" s="53" t="s">
        <v>982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12"/>
      <c r="AF61" s="113"/>
      <c r="AG61" s="138"/>
    </row>
    <row r="62" spans="1:33" x14ac:dyDescent="0.25">
      <c r="A62" s="60">
        <v>10250108301</v>
      </c>
      <c r="B62" s="61" t="s">
        <v>1133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12"/>
      <c r="AF62" s="113"/>
      <c r="AG62" s="138"/>
    </row>
    <row r="63" spans="1:33" x14ac:dyDescent="0.25">
      <c r="A63" s="60">
        <v>10250108302</v>
      </c>
      <c r="B63" s="61" t="s">
        <v>1134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12"/>
      <c r="AF63" s="113"/>
      <c r="AG63" s="138"/>
    </row>
    <row r="64" spans="1:33" x14ac:dyDescent="0.25">
      <c r="A64" s="60">
        <v>10250108303</v>
      </c>
      <c r="B64" s="61" t="s">
        <v>464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12"/>
      <c r="AF64" s="113"/>
      <c r="AG64" s="138"/>
    </row>
    <row r="65" spans="1:33" x14ac:dyDescent="0.25">
      <c r="A65" s="60">
        <v>10250108304</v>
      </c>
      <c r="B65" s="61" t="s">
        <v>925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12"/>
      <c r="AF65" s="113"/>
      <c r="AG65" s="138"/>
    </row>
    <row r="66" spans="1:33" x14ac:dyDescent="0.25">
      <c r="A66" s="60">
        <v>10250108305</v>
      </c>
      <c r="B66" s="61" t="s">
        <v>466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12"/>
      <c r="AF66" s="113"/>
      <c r="AG66" s="138"/>
    </row>
    <row r="67" spans="1:33" x14ac:dyDescent="0.25">
      <c r="A67" s="60">
        <v>10250108306</v>
      </c>
      <c r="B67" s="61" t="s">
        <v>468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12"/>
      <c r="AF67" s="113"/>
      <c r="AG67" s="138"/>
    </row>
    <row r="68" spans="1:33" x14ac:dyDescent="0.25">
      <c r="A68" s="60">
        <v>10250108307</v>
      </c>
      <c r="B68" s="61" t="s">
        <v>992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12"/>
      <c r="AF68" s="113"/>
      <c r="AG68" s="138"/>
    </row>
    <row r="69" spans="1:33" x14ac:dyDescent="0.25">
      <c r="A69" s="60">
        <v>10250108308</v>
      </c>
      <c r="B69" s="61" t="s">
        <v>994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12"/>
      <c r="AF69" s="113"/>
      <c r="AG69" s="138"/>
    </row>
    <row r="70" spans="1:33" x14ac:dyDescent="0.25">
      <c r="A70" s="60">
        <v>10250108309</v>
      </c>
      <c r="B70" s="61" t="s">
        <v>926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12"/>
      <c r="AF70" s="113"/>
      <c r="AG70" s="138"/>
    </row>
    <row r="71" spans="1:33" x14ac:dyDescent="0.25">
      <c r="A71" s="52">
        <v>102501084</v>
      </c>
      <c r="B71" s="53" t="s">
        <v>472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105">
        <v>102501084</v>
      </c>
      <c r="AF71" s="88" t="s">
        <v>472</v>
      </c>
      <c r="AG71" s="133">
        <v>108400</v>
      </c>
    </row>
    <row r="72" spans="1:33" x14ac:dyDescent="0.25">
      <c r="A72" s="60">
        <v>10250108401</v>
      </c>
      <c r="B72" s="61" t="s">
        <v>474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105"/>
      <c r="AF72" s="88"/>
      <c r="AG72" s="133"/>
    </row>
    <row r="73" spans="1:33" x14ac:dyDescent="0.25">
      <c r="A73" s="60">
        <v>10250108402</v>
      </c>
      <c r="B73" s="61" t="s">
        <v>476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105"/>
      <c r="AF73" s="88"/>
      <c r="AG73" s="133"/>
    </row>
    <row r="74" spans="1:33" x14ac:dyDescent="0.25">
      <c r="A74" s="60">
        <v>10250108403</v>
      </c>
      <c r="B74" s="61" t="s">
        <v>1000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105"/>
      <c r="AF74" s="88"/>
      <c r="AG74" s="133"/>
    </row>
    <row r="75" spans="1:33" x14ac:dyDescent="0.25">
      <c r="A75" s="60">
        <v>10250108404</v>
      </c>
      <c r="B75" s="61" t="s">
        <v>1002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105"/>
      <c r="AF75" s="88"/>
      <c r="AG75" s="133"/>
    </row>
    <row r="76" spans="1:33" x14ac:dyDescent="0.25">
      <c r="A76" s="60">
        <v>10250108405</v>
      </c>
      <c r="B76" s="61" t="s">
        <v>927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14">
        <v>10250108405</v>
      </c>
      <c r="AF76" s="113" t="s">
        <v>927</v>
      </c>
      <c r="AG76" s="138">
        <v>108400</v>
      </c>
    </row>
    <row r="77" spans="1:33" x14ac:dyDescent="0.25">
      <c r="A77" s="60">
        <v>10250108406</v>
      </c>
      <c r="B77" s="61" t="s">
        <v>1005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14"/>
      <c r="AF77" s="113"/>
      <c r="AG77" s="138"/>
    </row>
    <row r="78" spans="1:33" x14ac:dyDescent="0.25">
      <c r="A78" s="60">
        <v>102501086</v>
      </c>
      <c r="B78" s="61" t="s">
        <v>843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14"/>
      <c r="AF78" s="113"/>
      <c r="AG78" s="138"/>
    </row>
    <row r="79" spans="1:33" x14ac:dyDescent="0.25">
      <c r="A79" s="52">
        <v>10250109</v>
      </c>
      <c r="B79" s="53" t="s">
        <v>524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55" t="s">
        <v>928</v>
      </c>
      <c r="AF79" s="155" t="s">
        <v>929</v>
      </c>
      <c r="AG79" s="156">
        <v>74665200</v>
      </c>
    </row>
    <row r="80" spans="1:33" x14ac:dyDescent="0.25">
      <c r="A80" s="57">
        <v>102501092</v>
      </c>
      <c r="B80" s="58" t="s">
        <v>526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8" t="s">
        <v>930</v>
      </c>
      <c r="AF80" s="88" t="s">
        <v>526</v>
      </c>
      <c r="AG80" s="133">
        <v>74665200</v>
      </c>
    </row>
    <row r="81" spans="1:33" x14ac:dyDescent="0.25">
      <c r="A81" s="60">
        <v>10250109205</v>
      </c>
      <c r="B81" s="61" t="s">
        <v>528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6" t="s">
        <v>931</v>
      </c>
      <c r="AF81" s="98" t="s">
        <v>932</v>
      </c>
      <c r="AG81" s="138">
        <v>74665200</v>
      </c>
    </row>
    <row r="82" spans="1:33" x14ac:dyDescent="0.25">
      <c r="A82" s="60">
        <v>10250109209</v>
      </c>
      <c r="B82" s="61" t="s">
        <v>530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8" t="s">
        <v>933</v>
      </c>
      <c r="AF82" s="98" t="s">
        <v>530</v>
      </c>
      <c r="AG82" s="138"/>
    </row>
    <row r="83" spans="1:33" x14ac:dyDescent="0.25">
      <c r="A83" s="52">
        <v>102501093</v>
      </c>
      <c r="B83" s="53" t="s">
        <v>532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8" t="s">
        <v>934</v>
      </c>
      <c r="AF83" s="88" t="s">
        <v>532</v>
      </c>
      <c r="AG83" s="133">
        <v>0</v>
      </c>
    </row>
    <row r="84" spans="1:33" x14ac:dyDescent="0.25">
      <c r="A84" s="60">
        <v>10250109301</v>
      </c>
      <c r="B84" s="61" t="s">
        <v>936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8" t="s">
        <v>935</v>
      </c>
      <c r="AF84" s="98" t="s">
        <v>936</v>
      </c>
      <c r="AG84" s="138"/>
    </row>
    <row r="85" spans="1:33" x14ac:dyDescent="0.25">
      <c r="A85" s="60">
        <v>10250109302</v>
      </c>
      <c r="B85" s="61" t="s">
        <v>1135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8"/>
      <c r="AF85" s="98"/>
      <c r="AG85" s="138"/>
    </row>
    <row r="86" spans="1:33" x14ac:dyDescent="0.25">
      <c r="A86" s="60">
        <v>10250109303</v>
      </c>
      <c r="B86" s="61" t="s">
        <v>534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8"/>
      <c r="AF86" s="98"/>
      <c r="AG86" s="138"/>
    </row>
    <row r="87" spans="1:33" x14ac:dyDescent="0.25">
      <c r="A87" s="60">
        <v>10250109304</v>
      </c>
      <c r="B87" s="61" t="s">
        <v>1136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8"/>
      <c r="AF87" s="98"/>
      <c r="AG87" s="138"/>
    </row>
    <row r="88" spans="1:33" x14ac:dyDescent="0.25">
      <c r="A88" s="60">
        <v>10250109305</v>
      </c>
      <c r="B88" s="61" t="s">
        <v>1137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8"/>
      <c r="AF88" s="98"/>
      <c r="AG88" s="138"/>
    </row>
    <row r="89" spans="1:33" x14ac:dyDescent="0.25">
      <c r="A89" s="52">
        <v>102501096</v>
      </c>
      <c r="B89" s="53" t="s">
        <v>938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8" t="s">
        <v>937</v>
      </c>
      <c r="AF89" s="88" t="s">
        <v>938</v>
      </c>
      <c r="AG89" s="133">
        <v>0</v>
      </c>
    </row>
    <row r="90" spans="1:33" x14ac:dyDescent="0.25">
      <c r="A90" s="60">
        <v>10250109601</v>
      </c>
      <c r="B90" s="61" t="s">
        <v>1138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8"/>
      <c r="AF90" s="88"/>
      <c r="AG90" s="133"/>
    </row>
    <row r="91" spans="1:33" x14ac:dyDescent="0.25">
      <c r="A91" s="60">
        <v>10250109602</v>
      </c>
      <c r="B91" s="61" t="s">
        <v>1139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8"/>
      <c r="AF91" s="88"/>
      <c r="AG91" s="133"/>
    </row>
    <row r="92" spans="1:33" x14ac:dyDescent="0.25">
      <c r="A92" s="60">
        <v>10250109603</v>
      </c>
      <c r="B92" s="61" t="s">
        <v>1140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8"/>
      <c r="AF92" s="88"/>
      <c r="AG92" s="133"/>
    </row>
    <row r="93" spans="1:33" x14ac:dyDescent="0.25">
      <c r="A93" s="60">
        <v>10250109604</v>
      </c>
      <c r="B93" s="61" t="s">
        <v>940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6" t="s">
        <v>939</v>
      </c>
      <c r="AF93" s="98" t="s">
        <v>940</v>
      </c>
      <c r="AG93" s="138"/>
    </row>
    <row r="94" spans="1:33" x14ac:dyDescent="0.25">
      <c r="A94" s="60">
        <v>10250109605</v>
      </c>
      <c r="B94" s="61" t="s">
        <v>1141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6"/>
      <c r="AF94" s="98"/>
      <c r="AG94" s="138"/>
    </row>
    <row r="95" spans="1:33" x14ac:dyDescent="0.25">
      <c r="A95" s="60">
        <v>10250109606</v>
      </c>
      <c r="B95" s="61" t="s">
        <v>1142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6"/>
      <c r="AF95" s="98"/>
      <c r="AG95" s="138"/>
    </row>
    <row r="96" spans="1:33" x14ac:dyDescent="0.25">
      <c r="A96" s="60">
        <v>10250109609</v>
      </c>
      <c r="B96" s="61" t="s">
        <v>1143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6"/>
      <c r="AF96" s="98"/>
      <c r="AG96" s="138"/>
    </row>
    <row r="97" spans="1:33" x14ac:dyDescent="0.25">
      <c r="A97" s="52">
        <v>102502</v>
      </c>
      <c r="B97" s="53" t="s">
        <v>942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55" t="s">
        <v>941</v>
      </c>
      <c r="AF97" s="155" t="s">
        <v>942</v>
      </c>
      <c r="AG97" s="156">
        <v>300850</v>
      </c>
    </row>
    <row r="98" spans="1:33" x14ac:dyDescent="0.25">
      <c r="A98" s="57">
        <v>10250200</v>
      </c>
      <c r="B98" s="58" t="s">
        <v>231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55" t="s">
        <v>943</v>
      </c>
      <c r="AF98" s="155" t="s">
        <v>944</v>
      </c>
      <c r="AG98" s="156">
        <v>300850</v>
      </c>
    </row>
    <row r="99" spans="1:33" x14ac:dyDescent="0.25">
      <c r="A99" s="57">
        <v>102502001</v>
      </c>
      <c r="B99" s="58" t="s">
        <v>233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8" t="s">
        <v>945</v>
      </c>
      <c r="AF99" s="88" t="s">
        <v>233</v>
      </c>
      <c r="AG99" s="133">
        <v>0</v>
      </c>
    </row>
    <row r="100" spans="1:33" x14ac:dyDescent="0.25">
      <c r="A100" s="60">
        <v>10250200101</v>
      </c>
      <c r="B100" s="61" t="s">
        <v>947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8" t="s">
        <v>946</v>
      </c>
      <c r="AF100" s="98" t="s">
        <v>947</v>
      </c>
      <c r="AG100" s="138"/>
    </row>
    <row r="101" spans="1:33" x14ac:dyDescent="0.25">
      <c r="A101" s="60">
        <v>10250200102</v>
      </c>
      <c r="B101" s="61" t="s">
        <v>235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8" t="s">
        <v>948</v>
      </c>
      <c r="AF101" s="98" t="s">
        <v>235</v>
      </c>
      <c r="AG101" s="138"/>
    </row>
    <row r="102" spans="1:33" x14ac:dyDescent="0.25">
      <c r="A102" s="60">
        <v>10250200103</v>
      </c>
      <c r="B102" s="61" t="s">
        <v>1144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8"/>
      <c r="AF102" s="98"/>
      <c r="AG102" s="138"/>
    </row>
    <row r="103" spans="1:33" x14ac:dyDescent="0.25">
      <c r="A103" s="60">
        <v>10250200104</v>
      </c>
      <c r="B103" s="61" t="s">
        <v>237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8" t="s">
        <v>949</v>
      </c>
      <c r="AF103" s="98" t="s">
        <v>237</v>
      </c>
      <c r="AG103" s="138"/>
    </row>
    <row r="104" spans="1:33" x14ac:dyDescent="0.25">
      <c r="A104" s="60">
        <v>10250200105</v>
      </c>
      <c r="B104" s="61" t="s">
        <v>1145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8"/>
      <c r="AF104" s="98"/>
      <c r="AG104" s="138"/>
    </row>
    <row r="105" spans="1:33" x14ac:dyDescent="0.25">
      <c r="A105" s="60">
        <v>10250200106</v>
      </c>
      <c r="B105" s="61" t="s">
        <v>1146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8"/>
      <c r="AF105" s="98"/>
      <c r="AG105" s="138"/>
    </row>
    <row r="106" spans="1:33" x14ac:dyDescent="0.25">
      <c r="A106" s="60">
        <v>10250200107</v>
      </c>
      <c r="B106" s="61" t="s">
        <v>1147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8"/>
      <c r="AF106" s="98"/>
      <c r="AG106" s="138"/>
    </row>
    <row r="107" spans="1:33" x14ac:dyDescent="0.25">
      <c r="A107" s="60">
        <v>10250200108</v>
      </c>
      <c r="B107" s="61" t="s">
        <v>1148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8"/>
      <c r="AF107" s="98"/>
      <c r="AG107" s="138"/>
    </row>
    <row r="108" spans="1:33" x14ac:dyDescent="0.25">
      <c r="A108" s="60">
        <v>10250200109</v>
      </c>
      <c r="B108" s="61" t="s">
        <v>827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8" t="s">
        <v>950</v>
      </c>
      <c r="AF108" s="98" t="s">
        <v>951</v>
      </c>
      <c r="AG108" s="138"/>
    </row>
    <row r="109" spans="1:33" x14ac:dyDescent="0.25">
      <c r="A109" s="52">
        <v>102502002</v>
      </c>
      <c r="B109" s="53" t="s">
        <v>241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8" t="s">
        <v>952</v>
      </c>
      <c r="AF109" s="88" t="s">
        <v>265</v>
      </c>
      <c r="AG109" s="133">
        <v>0</v>
      </c>
    </row>
    <row r="110" spans="1:33" x14ac:dyDescent="0.25">
      <c r="A110" s="60">
        <v>10250200201</v>
      </c>
      <c r="B110" s="61" t="s">
        <v>243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8" t="s">
        <v>953</v>
      </c>
      <c r="AF110" s="98" t="s">
        <v>243</v>
      </c>
      <c r="AG110" s="138"/>
    </row>
    <row r="111" spans="1:33" x14ac:dyDescent="0.25">
      <c r="A111" s="60">
        <v>10250200202</v>
      </c>
      <c r="B111" s="61" t="s">
        <v>255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8" t="s">
        <v>954</v>
      </c>
      <c r="AF111" s="98" t="s">
        <v>255</v>
      </c>
      <c r="AG111" s="138"/>
    </row>
    <row r="112" spans="1:33" x14ac:dyDescent="0.25">
      <c r="A112" s="60">
        <v>10250200203</v>
      </c>
      <c r="B112" s="61" t="s">
        <v>1149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8" t="s">
        <v>955</v>
      </c>
      <c r="AF112" s="98" t="s">
        <v>956</v>
      </c>
      <c r="AG112" s="138"/>
    </row>
    <row r="113" spans="1:33" x14ac:dyDescent="0.25">
      <c r="A113" s="60">
        <v>10250200204</v>
      </c>
      <c r="B113" s="61" t="s">
        <v>1150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8"/>
      <c r="AF113" s="98"/>
      <c r="AG113" s="138"/>
    </row>
    <row r="114" spans="1:33" x14ac:dyDescent="0.25">
      <c r="A114" s="60">
        <v>10250200209</v>
      </c>
      <c r="B114" s="61" t="s">
        <v>1151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8"/>
      <c r="AF114" s="98"/>
      <c r="AG114" s="138"/>
    </row>
    <row r="115" spans="1:33" x14ac:dyDescent="0.25">
      <c r="A115" s="52">
        <v>102502003</v>
      </c>
      <c r="B115" s="53" t="s">
        <v>1152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8" t="s">
        <v>957</v>
      </c>
      <c r="AF115" s="88" t="s">
        <v>958</v>
      </c>
      <c r="AG115" s="133">
        <v>0</v>
      </c>
    </row>
    <row r="116" spans="1:33" x14ac:dyDescent="0.25">
      <c r="A116" s="60">
        <v>10250200301</v>
      </c>
      <c r="B116" s="61" t="s">
        <v>1153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8"/>
      <c r="AF116" s="98"/>
      <c r="AG116" s="138"/>
    </row>
    <row r="117" spans="1:33" x14ac:dyDescent="0.25">
      <c r="A117" s="60">
        <v>10250200302</v>
      </c>
      <c r="B117" s="61" t="s">
        <v>1154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8"/>
      <c r="AF117" s="98"/>
      <c r="AG117" s="138"/>
    </row>
    <row r="118" spans="1:33" x14ac:dyDescent="0.25">
      <c r="A118" s="52">
        <v>102502004</v>
      </c>
      <c r="B118" s="53" t="s">
        <v>1155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8"/>
      <c r="AF118" s="98"/>
      <c r="AG118" s="138"/>
    </row>
    <row r="119" spans="1:33" x14ac:dyDescent="0.25">
      <c r="A119" s="60">
        <v>10250200401</v>
      </c>
      <c r="B119" s="61" t="s">
        <v>1156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8"/>
      <c r="AF119" s="98"/>
      <c r="AG119" s="138"/>
    </row>
    <row r="120" spans="1:33" x14ac:dyDescent="0.25">
      <c r="A120" s="60">
        <v>10250200402</v>
      </c>
      <c r="B120" s="61" t="s">
        <v>1157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8"/>
      <c r="AF120" s="98"/>
      <c r="AG120" s="138"/>
    </row>
    <row r="121" spans="1:33" x14ac:dyDescent="0.25">
      <c r="A121" s="60">
        <v>10250200409</v>
      </c>
      <c r="B121" s="61" t="s">
        <v>1158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8"/>
      <c r="AF121" s="98"/>
      <c r="AG121" s="138"/>
    </row>
    <row r="122" spans="1:33" x14ac:dyDescent="0.25">
      <c r="A122" s="52">
        <v>10250202</v>
      </c>
      <c r="B122" s="53" t="s">
        <v>265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8"/>
      <c r="AF122" s="98"/>
      <c r="AG122" s="138"/>
    </row>
    <row r="123" spans="1:33" x14ac:dyDescent="0.25">
      <c r="A123" s="57">
        <v>102502021</v>
      </c>
      <c r="B123" s="58" t="s">
        <v>267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8"/>
      <c r="AF123" s="98"/>
      <c r="AG123" s="138"/>
    </row>
    <row r="124" spans="1:33" x14ac:dyDescent="0.25">
      <c r="A124" s="60">
        <v>10250202101</v>
      </c>
      <c r="B124" s="61" t="s">
        <v>269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8"/>
      <c r="AF124" s="98"/>
      <c r="AG124" s="138"/>
    </row>
    <row r="125" spans="1:33" x14ac:dyDescent="0.25">
      <c r="A125" s="60">
        <v>10250202102</v>
      </c>
      <c r="B125" s="61" t="s">
        <v>1159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8"/>
      <c r="AF125" s="98"/>
      <c r="AG125" s="138"/>
    </row>
    <row r="126" spans="1:33" x14ac:dyDescent="0.25">
      <c r="A126" s="60">
        <v>10250202103</v>
      </c>
      <c r="B126" s="61" t="s">
        <v>271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8"/>
      <c r="AF126" s="98"/>
      <c r="AG126" s="138"/>
    </row>
    <row r="127" spans="1:33" x14ac:dyDescent="0.25">
      <c r="A127" s="60">
        <v>10250202104</v>
      </c>
      <c r="B127" s="61" t="s">
        <v>1160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8"/>
      <c r="AF127" s="98"/>
      <c r="AG127" s="138"/>
    </row>
    <row r="128" spans="1:33" x14ac:dyDescent="0.25">
      <c r="A128" s="60">
        <v>10250202105</v>
      </c>
      <c r="B128" s="61" t="s">
        <v>1161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8"/>
      <c r="AF128" s="98"/>
      <c r="AG128" s="138"/>
    </row>
    <row r="129" spans="1:33" x14ac:dyDescent="0.25">
      <c r="A129" s="60">
        <v>10250202106</v>
      </c>
      <c r="B129" s="61" t="s">
        <v>1162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8"/>
      <c r="AF129" s="98"/>
      <c r="AG129" s="138"/>
    </row>
    <row r="130" spans="1:33" x14ac:dyDescent="0.25">
      <c r="A130" s="60">
        <v>10250202107</v>
      </c>
      <c r="B130" s="61" t="s">
        <v>1163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8"/>
      <c r="AF130" s="98"/>
      <c r="AG130" s="138"/>
    </row>
    <row r="131" spans="1:33" x14ac:dyDescent="0.25">
      <c r="A131" s="52">
        <v>102502022</v>
      </c>
      <c r="B131" s="53" t="s">
        <v>273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8"/>
      <c r="AF131" s="98"/>
      <c r="AG131" s="138"/>
    </row>
    <row r="132" spans="1:33" x14ac:dyDescent="0.25">
      <c r="A132" s="60">
        <v>10250202201</v>
      </c>
      <c r="B132" s="61" t="s">
        <v>1164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8"/>
      <c r="AF132" s="98"/>
      <c r="AG132" s="138"/>
    </row>
    <row r="133" spans="1:33" x14ac:dyDescent="0.25">
      <c r="A133" s="60">
        <v>10250202202</v>
      </c>
      <c r="B133" s="61" t="s">
        <v>1165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8"/>
      <c r="AF133" s="98"/>
      <c r="AG133" s="138"/>
    </row>
    <row r="134" spans="1:33" x14ac:dyDescent="0.25">
      <c r="A134" s="60">
        <v>10250202203</v>
      </c>
      <c r="B134" s="61" t="s">
        <v>1166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8"/>
      <c r="AF134" s="98"/>
      <c r="AG134" s="138"/>
    </row>
    <row r="135" spans="1:33" x14ac:dyDescent="0.25">
      <c r="A135" s="52">
        <v>102502023</v>
      </c>
      <c r="B135" s="53" t="s">
        <v>828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8"/>
      <c r="AF135" s="98"/>
      <c r="AG135" s="138"/>
    </row>
    <row r="136" spans="1:33" x14ac:dyDescent="0.25">
      <c r="A136" s="60">
        <v>10250202301</v>
      </c>
      <c r="B136" s="61" t="s">
        <v>1167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8"/>
      <c r="AF136" s="98"/>
      <c r="AG136" s="138"/>
    </row>
    <row r="137" spans="1:33" x14ac:dyDescent="0.25">
      <c r="A137" s="60">
        <v>10250202302</v>
      </c>
      <c r="B137" s="61" t="s">
        <v>1168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8"/>
      <c r="AF137" s="98"/>
      <c r="AG137" s="138"/>
    </row>
    <row r="138" spans="1:33" x14ac:dyDescent="0.25">
      <c r="A138" s="60">
        <v>10250202303</v>
      </c>
      <c r="B138" s="61" t="s">
        <v>277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8"/>
      <c r="AF138" s="98"/>
      <c r="AG138" s="138"/>
    </row>
    <row r="139" spans="1:33" x14ac:dyDescent="0.25">
      <c r="A139" s="60">
        <v>10250202304</v>
      </c>
      <c r="B139" s="61" t="s">
        <v>1169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8"/>
      <c r="AF139" s="98"/>
      <c r="AG139" s="138"/>
    </row>
    <row r="140" spans="1:33" x14ac:dyDescent="0.25">
      <c r="A140" s="60">
        <v>10250202305</v>
      </c>
      <c r="B140" s="61" t="s">
        <v>279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8"/>
      <c r="AF140" s="98"/>
      <c r="AG140" s="138"/>
    </row>
    <row r="141" spans="1:33" x14ac:dyDescent="0.25">
      <c r="A141" s="60">
        <v>10250202306</v>
      </c>
      <c r="B141" s="61" t="s">
        <v>1170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8"/>
      <c r="AF141" s="98"/>
      <c r="AG141" s="138"/>
    </row>
    <row r="142" spans="1:33" x14ac:dyDescent="0.25">
      <c r="A142" s="60">
        <v>10250202307</v>
      </c>
      <c r="B142" s="61" t="s">
        <v>1171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8"/>
      <c r="AF142" s="98"/>
      <c r="AG142" s="138"/>
    </row>
    <row r="143" spans="1:33" x14ac:dyDescent="0.25">
      <c r="A143" s="60">
        <v>10250202308</v>
      </c>
      <c r="B143" s="61" t="s">
        <v>281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8"/>
      <c r="AF143" s="98"/>
      <c r="AG143" s="138"/>
    </row>
    <row r="144" spans="1:33" x14ac:dyDescent="0.25">
      <c r="A144" s="60">
        <v>10250202309</v>
      </c>
      <c r="B144" s="61" t="s">
        <v>283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8"/>
      <c r="AF144" s="98"/>
      <c r="AG144" s="138"/>
    </row>
    <row r="145" spans="1:33" x14ac:dyDescent="0.25">
      <c r="A145" s="52">
        <v>10250203</v>
      </c>
      <c r="B145" s="53" t="s">
        <v>958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8"/>
      <c r="AF145" s="98"/>
      <c r="AG145" s="138"/>
    </row>
    <row r="146" spans="1:33" x14ac:dyDescent="0.25">
      <c r="A146" s="57">
        <v>102502031</v>
      </c>
      <c r="B146" s="58" t="s">
        <v>1172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8"/>
      <c r="AF146" s="98"/>
      <c r="AG146" s="138"/>
    </row>
    <row r="147" spans="1:33" x14ac:dyDescent="0.25">
      <c r="A147" s="60">
        <v>10250203101</v>
      </c>
      <c r="B147" s="61" t="s">
        <v>1173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8"/>
      <c r="AF147" s="98"/>
      <c r="AG147" s="138"/>
    </row>
    <row r="148" spans="1:33" x14ac:dyDescent="0.25">
      <c r="A148" s="60">
        <v>10250203102</v>
      </c>
      <c r="B148" s="61" t="s">
        <v>1174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8"/>
      <c r="AF148" s="98"/>
      <c r="AG148" s="138"/>
    </row>
    <row r="149" spans="1:33" x14ac:dyDescent="0.25">
      <c r="A149" s="60">
        <v>10250203103</v>
      </c>
      <c r="B149" s="61" t="s">
        <v>1175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8"/>
      <c r="AF149" s="98"/>
      <c r="AG149" s="138"/>
    </row>
    <row r="150" spans="1:33" x14ac:dyDescent="0.25">
      <c r="A150" s="60">
        <v>10250203104</v>
      </c>
      <c r="B150" s="61" t="s">
        <v>1176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8"/>
      <c r="AF150" s="98"/>
      <c r="AG150" s="138"/>
    </row>
    <row r="151" spans="1:33" x14ac:dyDescent="0.25">
      <c r="A151" s="60">
        <v>10250203105</v>
      </c>
      <c r="B151" s="61" t="s">
        <v>1177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8"/>
      <c r="AF151" s="98"/>
      <c r="AG151" s="138"/>
    </row>
    <row r="152" spans="1:33" x14ac:dyDescent="0.25">
      <c r="A152" s="60">
        <v>10250203106</v>
      </c>
      <c r="B152" s="61" t="s">
        <v>1178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8"/>
      <c r="AF152" s="98"/>
      <c r="AG152" s="138"/>
    </row>
    <row r="153" spans="1:33" x14ac:dyDescent="0.25">
      <c r="A153" s="60">
        <v>10250203107</v>
      </c>
      <c r="B153" s="61" t="s">
        <v>1179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8"/>
      <c r="AF153" s="98"/>
      <c r="AG153" s="138"/>
    </row>
    <row r="154" spans="1:33" x14ac:dyDescent="0.25">
      <c r="A154" s="60">
        <v>10250203109</v>
      </c>
      <c r="B154" s="61" t="s">
        <v>1180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8"/>
      <c r="AF154" s="98"/>
      <c r="AG154" s="138"/>
    </row>
    <row r="155" spans="1:33" x14ac:dyDescent="0.25">
      <c r="A155" s="52">
        <v>102502032</v>
      </c>
      <c r="B155" s="53" t="s">
        <v>289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8"/>
      <c r="AF155" s="98"/>
      <c r="AG155" s="138"/>
    </row>
    <row r="156" spans="1:33" x14ac:dyDescent="0.25">
      <c r="A156" s="60">
        <v>10250203201</v>
      </c>
      <c r="B156" s="61" t="s">
        <v>291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8"/>
      <c r="AF156" s="98"/>
      <c r="AG156" s="138"/>
    </row>
    <row r="157" spans="1:33" x14ac:dyDescent="0.25">
      <c r="A157" s="60">
        <v>10250203202</v>
      </c>
      <c r="B157" s="61" t="s">
        <v>293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8"/>
      <c r="AF157" s="98"/>
      <c r="AG157" s="138"/>
    </row>
    <row r="158" spans="1:33" x14ac:dyDescent="0.25">
      <c r="A158" s="60">
        <v>10250203203</v>
      </c>
      <c r="B158" s="61" t="s">
        <v>829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8"/>
      <c r="AF158" s="98"/>
      <c r="AG158" s="138"/>
    </row>
    <row r="159" spans="1:33" x14ac:dyDescent="0.25">
      <c r="A159" s="60">
        <v>10250203204</v>
      </c>
      <c r="B159" s="61" t="s">
        <v>1181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8"/>
      <c r="AF159" s="98"/>
      <c r="AG159" s="138"/>
    </row>
    <row r="160" spans="1:33" x14ac:dyDescent="0.25">
      <c r="A160" s="60">
        <v>10250203205</v>
      </c>
      <c r="B160" s="61" t="s">
        <v>1182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8"/>
      <c r="AF160" s="98"/>
      <c r="AG160" s="138"/>
    </row>
    <row r="161" spans="1:33" x14ac:dyDescent="0.25">
      <c r="A161" s="60">
        <v>10250203206</v>
      </c>
      <c r="B161" s="61" t="s">
        <v>830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8"/>
      <c r="AF161" s="98"/>
      <c r="AG161" s="138"/>
    </row>
    <row r="162" spans="1:33" x14ac:dyDescent="0.25">
      <c r="A162" s="60">
        <v>10250203207</v>
      </c>
      <c r="B162" s="61" t="s">
        <v>1183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8"/>
      <c r="AF162" s="98"/>
      <c r="AG162" s="138"/>
    </row>
    <row r="163" spans="1:33" x14ac:dyDescent="0.25">
      <c r="A163" s="60">
        <v>10250203208</v>
      </c>
      <c r="B163" s="61" t="s">
        <v>832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8"/>
      <c r="AF163" s="98"/>
      <c r="AG163" s="138"/>
    </row>
    <row r="164" spans="1:33" x14ac:dyDescent="0.25">
      <c r="A164" s="52">
        <v>102502033</v>
      </c>
      <c r="B164" s="53" t="s">
        <v>305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8"/>
      <c r="AF164" s="98"/>
      <c r="AG164" s="138"/>
    </row>
    <row r="165" spans="1:33" x14ac:dyDescent="0.25">
      <c r="A165" s="60">
        <v>10250203301</v>
      </c>
      <c r="B165" s="61" t="s">
        <v>1184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8"/>
      <c r="AF165" s="98"/>
      <c r="AG165" s="138"/>
    </row>
    <row r="166" spans="1:33" x14ac:dyDescent="0.25">
      <c r="A166" s="60">
        <v>10250203302</v>
      </c>
      <c r="B166" s="61" t="s">
        <v>1185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8"/>
      <c r="AF166" s="98"/>
      <c r="AG166" s="138"/>
    </row>
    <row r="167" spans="1:33" x14ac:dyDescent="0.25">
      <c r="A167" s="60">
        <v>10250203303</v>
      </c>
      <c r="B167" s="61" t="s">
        <v>1186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8"/>
      <c r="AF167" s="98"/>
      <c r="AG167" s="138"/>
    </row>
    <row r="168" spans="1:33" x14ac:dyDescent="0.25">
      <c r="A168" s="60">
        <v>10250203304</v>
      </c>
      <c r="B168" s="61" t="s">
        <v>1187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8"/>
      <c r="AF168" s="98"/>
      <c r="AG168" s="138"/>
    </row>
    <row r="169" spans="1:33" x14ac:dyDescent="0.25">
      <c r="A169" s="60">
        <v>10250203305</v>
      </c>
      <c r="B169" s="61" t="s">
        <v>1188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8"/>
      <c r="AF169" s="98"/>
      <c r="AG169" s="138"/>
    </row>
    <row r="170" spans="1:33" x14ac:dyDescent="0.25">
      <c r="A170" s="60">
        <v>10250203307</v>
      </c>
      <c r="B170" s="61" t="s">
        <v>1189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8"/>
      <c r="AF170" s="98"/>
      <c r="AG170" s="138"/>
    </row>
    <row r="171" spans="1:33" x14ac:dyDescent="0.25">
      <c r="A171" s="52">
        <v>102502034</v>
      </c>
      <c r="B171" s="53" t="s">
        <v>309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8"/>
      <c r="AF171" s="98"/>
      <c r="AG171" s="138"/>
    </row>
    <row r="172" spans="1:33" x14ac:dyDescent="0.25">
      <c r="A172" s="60">
        <v>10250203401</v>
      </c>
      <c r="B172" s="61" t="s">
        <v>1190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8"/>
      <c r="AF172" s="98"/>
      <c r="AG172" s="138"/>
    </row>
    <row r="173" spans="1:33" x14ac:dyDescent="0.25">
      <c r="A173" s="60">
        <v>10250203402</v>
      </c>
      <c r="B173" s="61" t="s">
        <v>313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8"/>
      <c r="AF173" s="98"/>
      <c r="AG173" s="138"/>
    </row>
    <row r="174" spans="1:33" x14ac:dyDescent="0.25">
      <c r="A174" s="60">
        <v>10250203403</v>
      </c>
      <c r="B174" s="61" t="s">
        <v>315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8"/>
      <c r="AF174" s="98"/>
      <c r="AG174" s="138"/>
    </row>
    <row r="175" spans="1:33" x14ac:dyDescent="0.25">
      <c r="A175" s="60">
        <v>10250203404</v>
      </c>
      <c r="B175" s="61" t="s">
        <v>1191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8"/>
      <c r="AF175" s="98"/>
      <c r="AG175" s="138"/>
    </row>
    <row r="176" spans="1:33" x14ac:dyDescent="0.25">
      <c r="A176" s="60">
        <v>10250203405</v>
      </c>
      <c r="B176" s="61" t="s">
        <v>317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8"/>
      <c r="AF176" s="98"/>
      <c r="AG176" s="138"/>
    </row>
    <row r="177" spans="1:33" x14ac:dyDescent="0.25">
      <c r="A177" s="60">
        <v>10250203406</v>
      </c>
      <c r="B177" s="61" t="s">
        <v>319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8"/>
      <c r="AF177" s="98"/>
      <c r="AG177" s="138"/>
    </row>
    <row r="178" spans="1:33" x14ac:dyDescent="0.25">
      <c r="A178" s="60">
        <v>10250203407</v>
      </c>
      <c r="B178" s="61" t="s">
        <v>1192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8"/>
      <c r="AF178" s="98"/>
      <c r="AG178" s="138"/>
    </row>
    <row r="179" spans="1:33" x14ac:dyDescent="0.25">
      <c r="A179" s="60">
        <v>10250203408</v>
      </c>
      <c r="B179" s="61" t="s">
        <v>1193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8"/>
      <c r="AF179" s="98"/>
      <c r="AG179" s="138"/>
    </row>
    <row r="180" spans="1:33" x14ac:dyDescent="0.25">
      <c r="A180" s="52">
        <v>102502035</v>
      </c>
      <c r="B180" s="53" t="s">
        <v>321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8"/>
      <c r="AF180" s="98"/>
      <c r="AG180" s="138"/>
    </row>
    <row r="181" spans="1:33" x14ac:dyDescent="0.25">
      <c r="A181" s="60">
        <v>10250203501</v>
      </c>
      <c r="B181" s="61" t="s">
        <v>323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8"/>
      <c r="AF181" s="98"/>
      <c r="AG181" s="138"/>
    </row>
    <row r="182" spans="1:33" x14ac:dyDescent="0.25">
      <c r="A182" s="60">
        <v>10250203502</v>
      </c>
      <c r="B182" s="61" t="s">
        <v>325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8"/>
      <c r="AF182" s="98"/>
      <c r="AG182" s="138"/>
    </row>
    <row r="183" spans="1:33" x14ac:dyDescent="0.25">
      <c r="A183" s="60">
        <v>10250203503</v>
      </c>
      <c r="B183" s="61" t="s">
        <v>327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8"/>
      <c r="AF183" s="98"/>
      <c r="AG183" s="138"/>
    </row>
    <row r="184" spans="1:33" x14ac:dyDescent="0.25">
      <c r="A184" s="60">
        <v>10250203504</v>
      </c>
      <c r="B184" s="61" t="s">
        <v>1194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8"/>
      <c r="AF184" s="98"/>
      <c r="AG184" s="138"/>
    </row>
    <row r="185" spans="1:33" x14ac:dyDescent="0.25">
      <c r="A185" s="60">
        <v>10250203505</v>
      </c>
      <c r="B185" s="61" t="s">
        <v>329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8"/>
      <c r="AF185" s="98"/>
      <c r="AG185" s="138"/>
    </row>
    <row r="186" spans="1:33" x14ac:dyDescent="0.25">
      <c r="A186" s="52">
        <v>102502036</v>
      </c>
      <c r="B186" s="53" t="s">
        <v>331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8"/>
      <c r="AF186" s="98"/>
      <c r="AG186" s="138"/>
    </row>
    <row r="187" spans="1:33" x14ac:dyDescent="0.25">
      <c r="A187" s="60">
        <v>10250203601</v>
      </c>
      <c r="B187" s="61" t="s">
        <v>333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8"/>
      <c r="AF187" s="98"/>
      <c r="AG187" s="138"/>
    </row>
    <row r="188" spans="1:33" x14ac:dyDescent="0.25">
      <c r="A188" s="60">
        <v>10250203602</v>
      </c>
      <c r="B188" s="61" t="s">
        <v>1195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8"/>
      <c r="AF188" s="98"/>
      <c r="AG188" s="138"/>
    </row>
    <row r="189" spans="1:33" x14ac:dyDescent="0.25">
      <c r="A189" s="60">
        <v>10250203603</v>
      </c>
      <c r="B189" s="61" t="s">
        <v>1196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8"/>
      <c r="AF189" s="98"/>
      <c r="AG189" s="138"/>
    </row>
    <row r="190" spans="1:33" x14ac:dyDescent="0.25">
      <c r="A190" s="60">
        <v>10250203604</v>
      </c>
      <c r="B190" s="61" t="s">
        <v>1197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8"/>
      <c r="AF190" s="98"/>
      <c r="AG190" s="138"/>
    </row>
    <row r="191" spans="1:33" x14ac:dyDescent="0.25">
      <c r="A191" s="60">
        <v>10250203609</v>
      </c>
      <c r="B191" s="61" t="s">
        <v>1198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8"/>
      <c r="AF191" s="98"/>
      <c r="AG191" s="138"/>
    </row>
    <row r="192" spans="1:33" x14ac:dyDescent="0.25">
      <c r="A192" s="52">
        <v>102502037</v>
      </c>
      <c r="B192" s="53" t="s">
        <v>337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8"/>
      <c r="AF192" s="98"/>
      <c r="AG192" s="138"/>
    </row>
    <row r="193" spans="1:33" x14ac:dyDescent="0.25">
      <c r="A193" s="60">
        <v>10250203701</v>
      </c>
      <c r="B193" s="61" t="s">
        <v>339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8"/>
      <c r="AF193" s="98"/>
      <c r="AG193" s="138"/>
    </row>
    <row r="194" spans="1:33" x14ac:dyDescent="0.25">
      <c r="A194" s="60">
        <v>10250203702</v>
      </c>
      <c r="B194" s="61" t="s">
        <v>1199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8"/>
      <c r="AF194" s="98"/>
      <c r="AG194" s="138"/>
    </row>
    <row r="195" spans="1:33" x14ac:dyDescent="0.25">
      <c r="A195" s="60">
        <v>10250203703</v>
      </c>
      <c r="B195" s="61" t="s">
        <v>1200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8"/>
      <c r="AF195" s="98"/>
      <c r="AG195" s="138"/>
    </row>
    <row r="196" spans="1:33" x14ac:dyDescent="0.25">
      <c r="A196" s="60">
        <v>10250203704</v>
      </c>
      <c r="B196" s="61" t="s">
        <v>341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8"/>
      <c r="AF196" s="98"/>
      <c r="AG196" s="138"/>
    </row>
    <row r="197" spans="1:33" x14ac:dyDescent="0.25">
      <c r="A197" s="60">
        <v>10250203705</v>
      </c>
      <c r="B197" s="61" t="s">
        <v>1201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8"/>
      <c r="AF197" s="98"/>
      <c r="AG197" s="138"/>
    </row>
    <row r="198" spans="1:33" x14ac:dyDescent="0.25">
      <c r="A198" s="60">
        <v>10250203706</v>
      </c>
      <c r="B198" s="61" t="s">
        <v>1202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8"/>
      <c r="AF198" s="98"/>
      <c r="AG198" s="138"/>
    </row>
    <row r="199" spans="1:33" x14ac:dyDescent="0.25">
      <c r="A199" s="60">
        <v>10250203707</v>
      </c>
      <c r="B199" s="61" t="s">
        <v>1203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8"/>
      <c r="AF199" s="98"/>
      <c r="AG199" s="138"/>
    </row>
    <row r="200" spans="1:33" x14ac:dyDescent="0.25">
      <c r="A200" s="52">
        <v>102502038</v>
      </c>
      <c r="B200" s="53" t="s">
        <v>960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6" t="s">
        <v>959</v>
      </c>
      <c r="AF200" s="98" t="s">
        <v>960</v>
      </c>
      <c r="AG200" s="135"/>
    </row>
    <row r="201" spans="1:33" x14ac:dyDescent="0.25">
      <c r="A201" s="60">
        <v>10250203805</v>
      </c>
      <c r="B201" s="61" t="s">
        <v>349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6"/>
      <c r="AF201" s="98"/>
      <c r="AG201" s="135"/>
    </row>
    <row r="202" spans="1:33" x14ac:dyDescent="0.25">
      <c r="A202" s="60">
        <v>10250203806</v>
      </c>
      <c r="B202" s="61" t="s">
        <v>1204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6"/>
      <c r="AF202" s="98"/>
      <c r="AG202" s="135"/>
    </row>
    <row r="203" spans="1:33" x14ac:dyDescent="0.25">
      <c r="A203" s="60">
        <v>10250203807</v>
      </c>
      <c r="B203" s="61" t="s">
        <v>1205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6"/>
      <c r="AF203" s="98"/>
      <c r="AG203" s="135"/>
    </row>
    <row r="204" spans="1:33" x14ac:dyDescent="0.25">
      <c r="A204" s="60">
        <v>10250203809</v>
      </c>
      <c r="B204" s="61" t="s">
        <v>351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6" t="s">
        <v>961</v>
      </c>
      <c r="AF204" s="98" t="s">
        <v>351</v>
      </c>
      <c r="AG204" s="135"/>
    </row>
    <row r="205" spans="1:33" x14ac:dyDescent="0.25">
      <c r="A205" s="52">
        <v>102502039</v>
      </c>
      <c r="B205" s="53" t="s">
        <v>1206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6"/>
      <c r="AF205" s="98"/>
      <c r="AG205" s="135"/>
    </row>
    <row r="206" spans="1:33" x14ac:dyDescent="0.25">
      <c r="A206" s="60">
        <v>10250203901</v>
      </c>
      <c r="B206" s="61" t="s">
        <v>1207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6"/>
      <c r="AF206" s="98"/>
      <c r="AG206" s="135"/>
    </row>
    <row r="207" spans="1:33" x14ac:dyDescent="0.25">
      <c r="A207" s="60">
        <v>10250203902</v>
      </c>
      <c r="B207" s="61" t="s">
        <v>1208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6"/>
      <c r="AF207" s="98"/>
      <c r="AG207" s="135"/>
    </row>
    <row r="208" spans="1:33" x14ac:dyDescent="0.25">
      <c r="A208" s="60">
        <v>10250203903</v>
      </c>
      <c r="B208" s="61" t="s">
        <v>1209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6"/>
      <c r="AF208" s="98"/>
      <c r="AG208" s="135"/>
    </row>
    <row r="209" spans="1:33" x14ac:dyDescent="0.25">
      <c r="A209" s="60">
        <v>10250203909</v>
      </c>
      <c r="B209" s="61" t="s">
        <v>1210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6"/>
      <c r="AF209" s="98"/>
      <c r="AG209" s="135"/>
    </row>
    <row r="210" spans="1:33" x14ac:dyDescent="0.25">
      <c r="A210" s="52">
        <v>10250204</v>
      </c>
      <c r="B210" s="53" t="s">
        <v>1211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6"/>
      <c r="AF210" s="98"/>
      <c r="AG210" s="135"/>
    </row>
    <row r="211" spans="1:33" x14ac:dyDescent="0.25">
      <c r="A211" s="57">
        <v>102502041</v>
      </c>
      <c r="B211" s="58" t="s">
        <v>1212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6"/>
      <c r="AF211" s="98"/>
      <c r="AG211" s="135"/>
    </row>
    <row r="212" spans="1:33" x14ac:dyDescent="0.25">
      <c r="A212" s="60">
        <v>10250204101</v>
      </c>
      <c r="B212" s="61" t="s">
        <v>1213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6"/>
      <c r="AF212" s="98"/>
      <c r="AG212" s="135"/>
    </row>
    <row r="213" spans="1:33" x14ac:dyDescent="0.25">
      <c r="A213" s="60">
        <v>10250204102</v>
      </c>
      <c r="B213" s="61" t="s">
        <v>1214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6"/>
      <c r="AF213" s="98"/>
      <c r="AG213" s="135"/>
    </row>
    <row r="214" spans="1:33" x14ac:dyDescent="0.25">
      <c r="A214" s="60">
        <v>10250204103</v>
      </c>
      <c r="B214" s="61" t="s">
        <v>1215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6"/>
      <c r="AF214" s="98"/>
      <c r="AG214" s="135"/>
    </row>
    <row r="215" spans="1:33" x14ac:dyDescent="0.25">
      <c r="A215" s="60">
        <v>10250204104</v>
      </c>
      <c r="B215" s="61" t="s">
        <v>1216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6"/>
      <c r="AF215" s="98"/>
      <c r="AG215" s="135"/>
    </row>
    <row r="216" spans="1:33" x14ac:dyDescent="0.25">
      <c r="A216" s="60">
        <v>10250204105</v>
      </c>
      <c r="B216" s="61" t="s">
        <v>1217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6"/>
      <c r="AF216" s="98"/>
      <c r="AG216" s="135"/>
    </row>
    <row r="217" spans="1:33" x14ac:dyDescent="0.25">
      <c r="A217" s="60">
        <v>10250204106</v>
      </c>
      <c r="B217" s="61" t="s">
        <v>1218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6"/>
      <c r="AF217" s="98"/>
      <c r="AG217" s="135"/>
    </row>
    <row r="218" spans="1:33" x14ac:dyDescent="0.25">
      <c r="A218" s="52">
        <v>102502042</v>
      </c>
      <c r="B218" s="53" t="s">
        <v>1219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6"/>
      <c r="AF218" s="98"/>
      <c r="AG218" s="135"/>
    </row>
    <row r="219" spans="1:33" x14ac:dyDescent="0.25">
      <c r="A219" s="60">
        <v>10250204201</v>
      </c>
      <c r="B219" s="61" t="s">
        <v>1220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6"/>
      <c r="AF219" s="98"/>
      <c r="AG219" s="135"/>
    </row>
    <row r="220" spans="1:33" x14ac:dyDescent="0.25">
      <c r="A220" s="60">
        <v>10250204202</v>
      </c>
      <c r="B220" s="61" t="s">
        <v>1221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6"/>
      <c r="AF220" s="98"/>
      <c r="AG220" s="135"/>
    </row>
    <row r="221" spans="1:33" x14ac:dyDescent="0.25">
      <c r="A221" s="60">
        <v>10250204203</v>
      </c>
      <c r="B221" s="61" t="s">
        <v>1222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6"/>
      <c r="AF221" s="98"/>
      <c r="AG221" s="135"/>
    </row>
    <row r="222" spans="1:33" x14ac:dyDescent="0.25">
      <c r="A222" s="60">
        <v>10250204204</v>
      </c>
      <c r="B222" s="61" t="s">
        <v>1223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6"/>
      <c r="AF222" s="98"/>
      <c r="AG222" s="135"/>
    </row>
    <row r="223" spans="1:33" x14ac:dyDescent="0.25">
      <c r="A223" s="52">
        <v>102502043</v>
      </c>
      <c r="B223" s="53" t="s">
        <v>163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6"/>
      <c r="AF223" s="98"/>
      <c r="AG223" s="135"/>
    </row>
    <row r="224" spans="1:33" x14ac:dyDescent="0.25">
      <c r="A224" s="60">
        <v>10250204301</v>
      </c>
      <c r="B224" s="61" t="s">
        <v>165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6"/>
      <c r="AF224" s="98"/>
      <c r="AG224" s="135"/>
    </row>
    <row r="225" spans="1:33" x14ac:dyDescent="0.25">
      <c r="A225" s="60">
        <v>10250204302</v>
      </c>
      <c r="B225" s="61" t="s">
        <v>822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6"/>
      <c r="AF225" s="98"/>
      <c r="AG225" s="135"/>
    </row>
    <row r="226" spans="1:33" x14ac:dyDescent="0.25">
      <c r="A226" s="60">
        <v>10250204303</v>
      </c>
      <c r="B226" s="61" t="s">
        <v>1224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6"/>
      <c r="AF226" s="98"/>
      <c r="AG226" s="135"/>
    </row>
    <row r="227" spans="1:33" x14ac:dyDescent="0.25">
      <c r="A227" s="60">
        <v>10250204304</v>
      </c>
      <c r="B227" s="61" t="s">
        <v>1225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6"/>
      <c r="AF227" s="98"/>
      <c r="AG227" s="135"/>
    </row>
    <row r="228" spans="1:33" x14ac:dyDescent="0.25">
      <c r="A228" s="60">
        <v>10250204305</v>
      </c>
      <c r="B228" s="61" t="s">
        <v>1226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6"/>
      <c r="AF228" s="98"/>
      <c r="AG228" s="135"/>
    </row>
    <row r="229" spans="1:33" x14ac:dyDescent="0.25">
      <c r="A229" s="60">
        <v>10250204309</v>
      </c>
      <c r="B229" s="61" t="s">
        <v>169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6"/>
      <c r="AF229" s="98"/>
      <c r="AG229" s="135"/>
    </row>
    <row r="230" spans="1:33" x14ac:dyDescent="0.25">
      <c r="A230" s="52">
        <v>102502044</v>
      </c>
      <c r="B230" s="53" t="s">
        <v>171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6"/>
      <c r="AF230" s="98"/>
      <c r="AG230" s="135"/>
    </row>
    <row r="231" spans="1:33" x14ac:dyDescent="0.25">
      <c r="A231" s="60">
        <v>10250204401</v>
      </c>
      <c r="B231" s="61" t="s">
        <v>358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6"/>
      <c r="AF231" s="98"/>
      <c r="AG231" s="135"/>
    </row>
    <row r="232" spans="1:33" x14ac:dyDescent="0.25">
      <c r="A232" s="60">
        <v>10250204402</v>
      </c>
      <c r="B232" s="61" t="s">
        <v>173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6"/>
      <c r="AF232" s="98"/>
      <c r="AG232" s="135"/>
    </row>
    <row r="233" spans="1:33" x14ac:dyDescent="0.25">
      <c r="A233" s="60">
        <v>10250204403</v>
      </c>
      <c r="B233" s="61" t="s">
        <v>175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6"/>
      <c r="AF233" s="98"/>
      <c r="AG233" s="135"/>
    </row>
    <row r="234" spans="1:33" x14ac:dyDescent="0.25">
      <c r="A234" s="60">
        <v>10250204404</v>
      </c>
      <c r="B234" s="61" t="s">
        <v>1227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6"/>
      <c r="AF234" s="98"/>
      <c r="AG234" s="135"/>
    </row>
    <row r="235" spans="1:33" x14ac:dyDescent="0.25">
      <c r="A235" s="60">
        <v>10250204405</v>
      </c>
      <c r="B235" s="61" t="s">
        <v>1228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6"/>
      <c r="AF235" s="98"/>
      <c r="AG235" s="135"/>
    </row>
    <row r="236" spans="1:33" x14ac:dyDescent="0.25">
      <c r="A236" s="60">
        <v>10250204406</v>
      </c>
      <c r="B236" s="61" t="s">
        <v>1229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6"/>
      <c r="AF236" s="98"/>
      <c r="AG236" s="135"/>
    </row>
    <row r="237" spans="1:33" x14ac:dyDescent="0.25">
      <c r="A237" s="60">
        <v>10250204407</v>
      </c>
      <c r="B237" s="61" t="s">
        <v>1230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6"/>
      <c r="AF237" s="98"/>
      <c r="AG237" s="135"/>
    </row>
    <row r="238" spans="1:33" x14ac:dyDescent="0.25">
      <c r="A238" s="60">
        <v>10250204408</v>
      </c>
      <c r="B238" s="61" t="s">
        <v>177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6"/>
      <c r="AF238" s="98"/>
      <c r="AG238" s="135"/>
    </row>
    <row r="239" spans="1:33" x14ac:dyDescent="0.25">
      <c r="A239" s="60">
        <v>10250204409</v>
      </c>
      <c r="B239" s="61" t="s">
        <v>179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6"/>
      <c r="AF239" s="98"/>
      <c r="AG239" s="135"/>
    </row>
    <row r="240" spans="1:33" x14ac:dyDescent="0.25">
      <c r="A240" s="52">
        <v>102502045</v>
      </c>
      <c r="B240" s="53" t="s">
        <v>181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6"/>
      <c r="AF240" s="98"/>
      <c r="AG240" s="135"/>
    </row>
    <row r="241" spans="1:33" x14ac:dyDescent="0.25">
      <c r="A241" s="60">
        <v>10250204501</v>
      </c>
      <c r="B241" s="61" t="s">
        <v>362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6"/>
      <c r="AF241" s="98"/>
      <c r="AG241" s="135"/>
    </row>
    <row r="242" spans="1:33" x14ac:dyDescent="0.25">
      <c r="A242" s="60">
        <v>10250204502</v>
      </c>
      <c r="B242" s="61" t="s">
        <v>183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6"/>
      <c r="AF242" s="98"/>
      <c r="AG242" s="135"/>
    </row>
    <row r="243" spans="1:33" x14ac:dyDescent="0.25">
      <c r="A243" s="52">
        <v>102502046</v>
      </c>
      <c r="B243" s="53" t="s">
        <v>185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6"/>
      <c r="AF243" s="98"/>
      <c r="AG243" s="135"/>
    </row>
    <row r="244" spans="1:33" x14ac:dyDescent="0.25">
      <c r="A244" s="60">
        <v>10250204601</v>
      </c>
      <c r="B244" s="61" t="s">
        <v>187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6"/>
      <c r="AF244" s="98"/>
      <c r="AG244" s="135"/>
    </row>
    <row r="245" spans="1:33" x14ac:dyDescent="0.25">
      <c r="A245" s="60">
        <v>10250204602</v>
      </c>
      <c r="B245" s="61" t="s">
        <v>1231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6"/>
      <c r="AF245" s="98"/>
      <c r="AG245" s="135"/>
    </row>
    <row r="246" spans="1:33" x14ac:dyDescent="0.25">
      <c r="A246" s="60">
        <v>10250204603</v>
      </c>
      <c r="B246" s="61" t="s">
        <v>189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6"/>
      <c r="AF246" s="98"/>
      <c r="AG246" s="135"/>
    </row>
    <row r="247" spans="1:33" x14ac:dyDescent="0.25">
      <c r="A247" s="60">
        <v>10250204604</v>
      </c>
      <c r="B247" s="61" t="s">
        <v>191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6"/>
      <c r="AF247" s="98"/>
      <c r="AG247" s="135"/>
    </row>
    <row r="248" spans="1:33" x14ac:dyDescent="0.25">
      <c r="A248" s="60">
        <v>10250204605</v>
      </c>
      <c r="B248" s="61" t="s">
        <v>823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6"/>
      <c r="AF248" s="98"/>
      <c r="AG248" s="135"/>
    </row>
    <row r="249" spans="1:33" x14ac:dyDescent="0.25">
      <c r="A249" s="60">
        <v>10250204609</v>
      </c>
      <c r="B249" s="61" t="s">
        <v>195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6"/>
      <c r="AF249" s="98"/>
      <c r="AG249" s="135"/>
    </row>
    <row r="250" spans="1:33" x14ac:dyDescent="0.25">
      <c r="A250" s="52">
        <v>102502047</v>
      </c>
      <c r="B250" s="53" t="s">
        <v>197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6"/>
      <c r="AF250" s="98"/>
      <c r="AG250" s="135"/>
    </row>
    <row r="251" spans="1:33" x14ac:dyDescent="0.25">
      <c r="A251" s="60">
        <v>10250204701</v>
      </c>
      <c r="B251" s="61" t="s">
        <v>1232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6"/>
      <c r="AF251" s="98"/>
      <c r="AG251" s="135"/>
    </row>
    <row r="252" spans="1:33" x14ac:dyDescent="0.25">
      <c r="A252" s="60">
        <v>10250204702</v>
      </c>
      <c r="B252" s="61" t="s">
        <v>824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6"/>
      <c r="AF252" s="98"/>
      <c r="AG252" s="135"/>
    </row>
    <row r="253" spans="1:33" x14ac:dyDescent="0.25">
      <c r="A253" s="60">
        <v>10250204703</v>
      </c>
      <c r="B253" s="61" t="s">
        <v>1233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6"/>
      <c r="AF253" s="98"/>
      <c r="AG253" s="135"/>
    </row>
    <row r="254" spans="1:33" x14ac:dyDescent="0.25">
      <c r="A254" s="60">
        <v>10250204704</v>
      </c>
      <c r="B254" s="61" t="s">
        <v>1234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6"/>
      <c r="AF254" s="98"/>
      <c r="AG254" s="135"/>
    </row>
    <row r="255" spans="1:33" x14ac:dyDescent="0.25">
      <c r="A255" s="60">
        <v>10250204705</v>
      </c>
      <c r="B255" s="61" t="s">
        <v>1235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6"/>
      <c r="AF255" s="98"/>
      <c r="AG255" s="135"/>
    </row>
    <row r="256" spans="1:33" x14ac:dyDescent="0.25">
      <c r="A256" s="60">
        <v>10250204706</v>
      </c>
      <c r="B256" s="61" t="s">
        <v>1236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6"/>
      <c r="AF256" s="98"/>
      <c r="AG256" s="135"/>
    </row>
    <row r="257" spans="1:33" x14ac:dyDescent="0.25">
      <c r="A257" s="60">
        <v>10250204708</v>
      </c>
      <c r="B257" s="61" t="s">
        <v>223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6"/>
      <c r="AF257" s="98"/>
      <c r="AG257" s="135"/>
    </row>
    <row r="258" spans="1:33" x14ac:dyDescent="0.25">
      <c r="A258" s="60">
        <v>10250204709</v>
      </c>
      <c r="B258" s="61" t="s">
        <v>1237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6"/>
      <c r="AF258" s="98"/>
      <c r="AG258" s="135"/>
    </row>
    <row r="259" spans="1:33" x14ac:dyDescent="0.25">
      <c r="A259" s="52">
        <v>102502048</v>
      </c>
      <c r="B259" s="53" t="s">
        <v>203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6"/>
      <c r="AF259" s="98"/>
      <c r="AG259" s="135"/>
    </row>
    <row r="260" spans="1:33" x14ac:dyDescent="0.25">
      <c r="A260" s="60">
        <v>10250204801</v>
      </c>
      <c r="B260" s="61" t="s">
        <v>205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6"/>
      <c r="AF260" s="98"/>
      <c r="AG260" s="135"/>
    </row>
    <row r="261" spans="1:33" x14ac:dyDescent="0.25">
      <c r="A261" s="60">
        <v>10250204802</v>
      </c>
      <c r="B261" s="61" t="s">
        <v>1238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6"/>
      <c r="AF261" s="98"/>
      <c r="AG261" s="135"/>
    </row>
    <row r="262" spans="1:33" x14ac:dyDescent="0.25">
      <c r="A262" s="60">
        <v>10250204803</v>
      </c>
      <c r="B262" s="61" t="s">
        <v>207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6"/>
      <c r="AF262" s="98"/>
      <c r="AG262" s="135"/>
    </row>
    <row r="263" spans="1:33" x14ac:dyDescent="0.25">
      <c r="A263" s="60">
        <v>10250204804</v>
      </c>
      <c r="B263" s="61" t="s">
        <v>1239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6"/>
      <c r="AF263" s="98"/>
      <c r="AG263" s="135"/>
    </row>
    <row r="264" spans="1:33" x14ac:dyDescent="0.25">
      <c r="A264" s="52">
        <v>102502049</v>
      </c>
      <c r="B264" s="53" t="s">
        <v>209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6"/>
      <c r="AF264" s="98"/>
      <c r="AG264" s="135"/>
    </row>
    <row r="265" spans="1:33" x14ac:dyDescent="0.25">
      <c r="A265" s="60">
        <v>10250204901</v>
      </c>
      <c r="B265" s="61" t="s">
        <v>1240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6"/>
      <c r="AF265" s="98"/>
      <c r="AG265" s="135"/>
    </row>
    <row r="266" spans="1:33" x14ac:dyDescent="0.25">
      <c r="A266" s="60">
        <v>10250204902</v>
      </c>
      <c r="B266" s="61" t="s">
        <v>826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6"/>
      <c r="AF266" s="98"/>
      <c r="AG266" s="135"/>
    </row>
    <row r="267" spans="1:33" x14ac:dyDescent="0.25">
      <c r="A267" s="60">
        <v>10250204903</v>
      </c>
      <c r="B267" s="61" t="s">
        <v>1241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6"/>
      <c r="AF267" s="98"/>
      <c r="AG267" s="135"/>
    </row>
    <row r="268" spans="1:33" x14ac:dyDescent="0.25">
      <c r="A268" s="60">
        <v>10250204904</v>
      </c>
      <c r="B268" s="61" t="s">
        <v>1242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6"/>
      <c r="AF268" s="98"/>
      <c r="AG268" s="135"/>
    </row>
    <row r="269" spans="1:33" x14ac:dyDescent="0.25">
      <c r="A269" s="60">
        <v>10250204905</v>
      </c>
      <c r="B269" s="61" t="s">
        <v>1243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6"/>
      <c r="AF269" s="98"/>
      <c r="AG269" s="135"/>
    </row>
    <row r="270" spans="1:33" x14ac:dyDescent="0.25">
      <c r="A270" s="60">
        <v>10250204906</v>
      </c>
      <c r="B270" s="61" t="s">
        <v>1244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6"/>
      <c r="AF270" s="98"/>
      <c r="AG270" s="135"/>
    </row>
    <row r="271" spans="1:33" x14ac:dyDescent="0.25">
      <c r="A271" s="60">
        <v>10250204909</v>
      </c>
      <c r="B271" s="61" t="s">
        <v>1245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6"/>
      <c r="AF271" s="98"/>
      <c r="AG271" s="135"/>
    </row>
    <row r="272" spans="1:33" x14ac:dyDescent="0.25">
      <c r="A272" s="52">
        <v>10250205</v>
      </c>
      <c r="B272" s="53" t="s">
        <v>1246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6"/>
      <c r="AF272" s="98"/>
      <c r="AG272" s="135"/>
    </row>
    <row r="273" spans="1:33" x14ac:dyDescent="0.25">
      <c r="A273" s="57">
        <v>102502053</v>
      </c>
      <c r="B273" s="58" t="s">
        <v>1247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6"/>
      <c r="AF273" s="98"/>
      <c r="AG273" s="135"/>
    </row>
    <row r="274" spans="1:33" x14ac:dyDescent="0.25">
      <c r="A274" s="60">
        <v>10250205301</v>
      </c>
      <c r="B274" s="61" t="s">
        <v>1248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6"/>
      <c r="AF274" s="98"/>
      <c r="AG274" s="135"/>
    </row>
    <row r="275" spans="1:33" x14ac:dyDescent="0.25">
      <c r="A275" s="60">
        <v>10250205302</v>
      </c>
      <c r="B275" s="61" t="s">
        <v>1249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6"/>
      <c r="AF275" s="98"/>
      <c r="AG275" s="135"/>
    </row>
    <row r="276" spans="1:33" x14ac:dyDescent="0.25">
      <c r="A276" s="52">
        <v>102502054</v>
      </c>
      <c r="B276" s="53" t="s">
        <v>1250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6"/>
      <c r="AF276" s="98"/>
      <c r="AG276" s="135"/>
    </row>
    <row r="277" spans="1:33" x14ac:dyDescent="0.25">
      <c r="A277" s="60">
        <v>10250205401</v>
      </c>
      <c r="B277" s="61" t="s">
        <v>1251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6"/>
      <c r="AF277" s="98"/>
      <c r="AG277" s="135"/>
    </row>
    <row r="278" spans="1:33" x14ac:dyDescent="0.25">
      <c r="A278" s="60">
        <v>10250205402</v>
      </c>
      <c r="B278" s="61" t="s">
        <v>1252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6"/>
      <c r="AF278" s="98"/>
      <c r="AG278" s="135"/>
    </row>
    <row r="279" spans="1:33" x14ac:dyDescent="0.25">
      <c r="A279" s="60">
        <v>10250205403</v>
      </c>
      <c r="B279" s="61" t="s">
        <v>1253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6"/>
      <c r="AF279" s="98"/>
      <c r="AG279" s="135"/>
    </row>
    <row r="280" spans="1:33" x14ac:dyDescent="0.25">
      <c r="A280" s="60">
        <v>10250205404</v>
      </c>
      <c r="B280" s="61" t="s">
        <v>1254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6"/>
      <c r="AF280" s="98"/>
      <c r="AG280" s="135"/>
    </row>
    <row r="281" spans="1:33" x14ac:dyDescent="0.25">
      <c r="A281" s="60">
        <v>10250205405</v>
      </c>
      <c r="B281" s="61" t="s">
        <v>1255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6"/>
      <c r="AF281" s="98"/>
      <c r="AG281" s="135"/>
    </row>
    <row r="282" spans="1:33" x14ac:dyDescent="0.25">
      <c r="A282" s="60">
        <v>10250205406</v>
      </c>
      <c r="B282" s="61" t="s">
        <v>1256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6"/>
      <c r="AF282" s="98"/>
      <c r="AG282" s="135"/>
    </row>
    <row r="283" spans="1:33" x14ac:dyDescent="0.25">
      <c r="A283" s="60">
        <v>10250205407</v>
      </c>
      <c r="B283" s="61" t="s">
        <v>1257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6"/>
      <c r="AF283" s="98"/>
      <c r="AG283" s="135"/>
    </row>
    <row r="284" spans="1:33" x14ac:dyDescent="0.25">
      <c r="A284" s="52">
        <v>10250206</v>
      </c>
      <c r="B284" s="53" t="s">
        <v>1258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55" t="s">
        <v>962</v>
      </c>
      <c r="AF284" s="155" t="s">
        <v>963</v>
      </c>
      <c r="AG284" s="156">
        <v>300850</v>
      </c>
    </row>
    <row r="285" spans="1:33" x14ac:dyDescent="0.25">
      <c r="A285" s="57">
        <v>102502061</v>
      </c>
      <c r="B285" s="58" t="s">
        <v>1259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55"/>
      <c r="AF285" s="155"/>
      <c r="AG285" s="156"/>
    </row>
    <row r="286" spans="1:33" x14ac:dyDescent="0.25">
      <c r="A286" s="60">
        <v>10250206101</v>
      </c>
      <c r="B286" s="61" t="s">
        <v>1260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55"/>
      <c r="AF286" s="155"/>
      <c r="AG286" s="156"/>
    </row>
    <row r="287" spans="1:33" x14ac:dyDescent="0.25">
      <c r="A287" s="60">
        <v>10250206102</v>
      </c>
      <c r="B287" s="61" t="s">
        <v>1261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55"/>
      <c r="AF287" s="155"/>
      <c r="AG287" s="156"/>
    </row>
    <row r="288" spans="1:33" x14ac:dyDescent="0.25">
      <c r="A288" s="52">
        <v>102502062</v>
      </c>
      <c r="B288" s="53" t="s">
        <v>965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55" t="s">
        <v>964</v>
      </c>
      <c r="AF288" s="155" t="s">
        <v>965</v>
      </c>
      <c r="AG288" s="156">
        <v>300850</v>
      </c>
    </row>
    <row r="289" spans="1:33" x14ac:dyDescent="0.25">
      <c r="A289" s="60">
        <v>10250206201</v>
      </c>
      <c r="B289" s="61" t="s">
        <v>967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6" t="s">
        <v>966</v>
      </c>
      <c r="AF289" s="98" t="s">
        <v>967</v>
      </c>
      <c r="AG289" s="136">
        <v>300850</v>
      </c>
    </row>
    <row r="290" spans="1:33" x14ac:dyDescent="0.25">
      <c r="A290" s="60">
        <v>10250206202</v>
      </c>
      <c r="B290" s="61" t="s">
        <v>969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6" t="s">
        <v>968</v>
      </c>
      <c r="AF290" s="98" t="s">
        <v>969</v>
      </c>
      <c r="AG290" s="138"/>
    </row>
    <row r="291" spans="1:33" x14ac:dyDescent="0.25">
      <c r="A291" s="60">
        <v>10250206203</v>
      </c>
      <c r="B291" s="61" t="s">
        <v>1262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6"/>
      <c r="AF291" s="98"/>
      <c r="AG291" s="138"/>
    </row>
    <row r="292" spans="1:33" x14ac:dyDescent="0.25">
      <c r="A292" s="60">
        <v>10250206204</v>
      </c>
      <c r="B292" s="61" t="s">
        <v>1263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6"/>
      <c r="AF292" s="98"/>
      <c r="AG292" s="138"/>
    </row>
    <row r="293" spans="1:33" x14ac:dyDescent="0.25">
      <c r="A293" s="60">
        <v>10250206205</v>
      </c>
      <c r="B293" s="61" t="s">
        <v>1264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6"/>
      <c r="AF293" s="98"/>
      <c r="AG293" s="138"/>
    </row>
    <row r="294" spans="1:33" x14ac:dyDescent="0.25">
      <c r="A294" s="52">
        <v>102502063</v>
      </c>
      <c r="B294" s="53" t="s">
        <v>373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55" t="s">
        <v>970</v>
      </c>
      <c r="AF294" s="155" t="s">
        <v>971</v>
      </c>
      <c r="AG294" s="156">
        <v>14125400</v>
      </c>
    </row>
    <row r="295" spans="1:33" x14ac:dyDescent="0.25">
      <c r="A295" s="60">
        <v>10250206301</v>
      </c>
      <c r="B295" s="61" t="s">
        <v>375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55"/>
      <c r="AF295" s="155"/>
      <c r="AG295" s="156"/>
    </row>
    <row r="296" spans="1:33" x14ac:dyDescent="0.25">
      <c r="A296" s="60">
        <v>10250206302</v>
      </c>
      <c r="B296" s="61" t="s">
        <v>377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55"/>
      <c r="AF296" s="155"/>
      <c r="AG296" s="156"/>
    </row>
    <row r="297" spans="1:33" x14ac:dyDescent="0.25">
      <c r="A297" s="60">
        <v>10250206303</v>
      </c>
      <c r="B297" s="61" t="s">
        <v>379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8" t="s">
        <v>972</v>
      </c>
      <c r="AF297" s="98" t="s">
        <v>379</v>
      </c>
      <c r="AG297" s="138">
        <v>14125400</v>
      </c>
    </row>
    <row r="298" spans="1:33" x14ac:dyDescent="0.25">
      <c r="A298" s="60">
        <v>10250206304</v>
      </c>
      <c r="B298" s="61" t="s">
        <v>381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8"/>
      <c r="AF298" s="98"/>
      <c r="AG298" s="138"/>
    </row>
    <row r="299" spans="1:33" x14ac:dyDescent="0.25">
      <c r="A299" s="52">
        <v>102502064</v>
      </c>
      <c r="B299" s="53" t="s">
        <v>1265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8"/>
      <c r="AF299" s="98"/>
      <c r="AG299" s="138"/>
    </row>
    <row r="300" spans="1:33" x14ac:dyDescent="0.25">
      <c r="A300" s="60">
        <v>10250206401</v>
      </c>
      <c r="B300" s="61" t="s">
        <v>1266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8"/>
      <c r="AF300" s="98"/>
      <c r="AG300" s="138"/>
    </row>
    <row r="301" spans="1:33" x14ac:dyDescent="0.25">
      <c r="A301" s="60">
        <v>10250206402</v>
      </c>
      <c r="B301" s="61" t="s">
        <v>1267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8"/>
      <c r="AF301" s="98"/>
      <c r="AG301" s="138"/>
    </row>
    <row r="302" spans="1:33" x14ac:dyDescent="0.25">
      <c r="A302" s="52">
        <v>102502065</v>
      </c>
      <c r="B302" s="53" t="s">
        <v>1268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8"/>
      <c r="AF302" s="98"/>
      <c r="AG302" s="138"/>
    </row>
    <row r="303" spans="1:33" x14ac:dyDescent="0.25">
      <c r="A303" s="60">
        <v>10250206501</v>
      </c>
      <c r="B303" s="61" t="s">
        <v>1269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8"/>
      <c r="AF303" s="98"/>
      <c r="AG303" s="138"/>
    </row>
    <row r="304" spans="1:33" x14ac:dyDescent="0.25">
      <c r="A304" s="60">
        <v>10250206502</v>
      </c>
      <c r="B304" s="61" t="s">
        <v>1270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8"/>
      <c r="AF304" s="98"/>
      <c r="AG304" s="138"/>
    </row>
    <row r="305" spans="1:33" x14ac:dyDescent="0.25">
      <c r="A305" s="60">
        <v>10250206503</v>
      </c>
      <c r="B305" s="61" t="s">
        <v>1271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8"/>
      <c r="AF305" s="98"/>
      <c r="AG305" s="138"/>
    </row>
    <row r="306" spans="1:33" x14ac:dyDescent="0.25">
      <c r="A306" s="60">
        <v>102502066</v>
      </c>
      <c r="B306" s="61" t="s">
        <v>383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8"/>
      <c r="AF306" s="98"/>
      <c r="AG306" s="138"/>
    </row>
    <row r="307" spans="1:33" x14ac:dyDescent="0.25">
      <c r="A307" s="52">
        <v>102502067</v>
      </c>
      <c r="B307" s="53" t="s">
        <v>385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55" t="s">
        <v>973</v>
      </c>
      <c r="AF307" s="155" t="s">
        <v>385</v>
      </c>
      <c r="AG307" s="156">
        <v>24000</v>
      </c>
    </row>
    <row r="308" spans="1:33" x14ac:dyDescent="0.25">
      <c r="A308" s="60">
        <v>10250206701</v>
      </c>
      <c r="B308" s="61" t="s">
        <v>1272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55"/>
      <c r="AF308" s="155"/>
      <c r="AG308" s="156"/>
    </row>
    <row r="309" spans="1:33" x14ac:dyDescent="0.25">
      <c r="A309" s="60">
        <v>10250206702</v>
      </c>
      <c r="B309" s="61" t="s">
        <v>1273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55"/>
      <c r="AF309" s="155"/>
      <c r="AG309" s="156"/>
    </row>
    <row r="310" spans="1:33" x14ac:dyDescent="0.25">
      <c r="A310" s="60">
        <v>10250206703</v>
      </c>
      <c r="B310" s="61" t="s">
        <v>1274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55"/>
      <c r="AF310" s="155"/>
      <c r="AG310" s="156"/>
    </row>
    <row r="311" spans="1:33" x14ac:dyDescent="0.25">
      <c r="A311" s="60">
        <v>10250206704</v>
      </c>
      <c r="B311" s="61" t="s">
        <v>1275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55"/>
      <c r="AF311" s="155"/>
      <c r="AG311" s="156"/>
    </row>
    <row r="312" spans="1:33" x14ac:dyDescent="0.25">
      <c r="A312" s="60">
        <v>10250206705</v>
      </c>
      <c r="B312" s="61" t="s">
        <v>1276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55"/>
      <c r="AF312" s="155"/>
      <c r="AG312" s="156"/>
    </row>
    <row r="313" spans="1:33" x14ac:dyDescent="0.25">
      <c r="A313" s="60">
        <v>10250206706</v>
      </c>
      <c r="B313" s="61" t="s">
        <v>1277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55"/>
      <c r="AF313" s="155"/>
      <c r="AG313" s="156"/>
    </row>
    <row r="314" spans="1:33" x14ac:dyDescent="0.25">
      <c r="A314" s="60">
        <v>10250206709</v>
      </c>
      <c r="B314" s="61" t="s">
        <v>975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8" t="s">
        <v>974</v>
      </c>
      <c r="AF314" s="98" t="s">
        <v>975</v>
      </c>
      <c r="AG314" s="138">
        <v>24000</v>
      </c>
    </row>
    <row r="315" spans="1:33" x14ac:dyDescent="0.25">
      <c r="A315" s="60">
        <v>102502068</v>
      </c>
      <c r="B315" s="61" t="s">
        <v>391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8"/>
      <c r="AF315" s="98"/>
      <c r="AG315" s="138"/>
    </row>
    <row r="316" spans="1:33" x14ac:dyDescent="0.25">
      <c r="A316" s="52">
        <v>102502069</v>
      </c>
      <c r="B316" s="53" t="s">
        <v>393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8"/>
      <c r="AF316" s="98"/>
      <c r="AG316" s="138"/>
    </row>
    <row r="317" spans="1:33" x14ac:dyDescent="0.25">
      <c r="A317" s="60">
        <v>10250206901</v>
      </c>
      <c r="B317" s="61" t="s">
        <v>835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8"/>
      <c r="AF317" s="98"/>
      <c r="AG317" s="138"/>
    </row>
    <row r="318" spans="1:33" x14ac:dyDescent="0.25">
      <c r="A318" s="60">
        <v>10250206902</v>
      </c>
      <c r="B318" s="61" t="s">
        <v>397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8"/>
      <c r="AF318" s="98"/>
      <c r="AG318" s="138"/>
    </row>
    <row r="319" spans="1:33" x14ac:dyDescent="0.25">
      <c r="A319" s="52">
        <v>10250207</v>
      </c>
      <c r="B319" s="53" t="s">
        <v>399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55" t="s">
        <v>976</v>
      </c>
      <c r="AF319" s="155" t="s">
        <v>977</v>
      </c>
      <c r="AG319" s="156">
        <v>16294830</v>
      </c>
    </row>
    <row r="320" spans="1:33" x14ac:dyDescent="0.25">
      <c r="A320" s="57">
        <v>102502072</v>
      </c>
      <c r="B320" s="58" t="s">
        <v>434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8" t="s">
        <v>978</v>
      </c>
      <c r="AF320" s="88" t="s">
        <v>434</v>
      </c>
      <c r="AG320" s="133">
        <v>16294830</v>
      </c>
    </row>
    <row r="321" spans="1:33" x14ac:dyDescent="0.25">
      <c r="A321" s="60">
        <v>10250207201</v>
      </c>
      <c r="B321" s="61" t="s">
        <v>436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8" t="s">
        <v>979</v>
      </c>
      <c r="AF321" s="98" t="s">
        <v>436</v>
      </c>
      <c r="AG321" s="138">
        <v>16294830</v>
      </c>
    </row>
    <row r="322" spans="1:33" x14ac:dyDescent="0.25">
      <c r="A322" s="60">
        <v>10250207202</v>
      </c>
      <c r="B322" s="61" t="s">
        <v>440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8"/>
      <c r="AF322" s="98"/>
      <c r="AG322" s="138"/>
    </row>
    <row r="323" spans="1:33" x14ac:dyDescent="0.25">
      <c r="A323" s="52">
        <v>102502073</v>
      </c>
      <c r="B323" s="53" t="s">
        <v>444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8"/>
      <c r="AF323" s="98"/>
      <c r="AG323" s="138"/>
    </row>
    <row r="324" spans="1:33" x14ac:dyDescent="0.25">
      <c r="A324" s="60">
        <v>10250207301</v>
      </c>
      <c r="B324" s="61" t="s">
        <v>1278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8"/>
      <c r="AF324" s="98"/>
      <c r="AG324" s="138"/>
    </row>
    <row r="325" spans="1:33" x14ac:dyDescent="0.25">
      <c r="A325" s="60">
        <v>10250207302</v>
      </c>
      <c r="B325" s="61" t="s">
        <v>1279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8"/>
      <c r="AF325" s="98"/>
      <c r="AG325" s="138"/>
    </row>
    <row r="326" spans="1:33" x14ac:dyDescent="0.25">
      <c r="A326" s="60">
        <v>10250207303</v>
      </c>
      <c r="B326" s="61" t="s">
        <v>446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8"/>
      <c r="AF326" s="98"/>
      <c r="AG326" s="138"/>
    </row>
    <row r="327" spans="1:33" x14ac:dyDescent="0.25">
      <c r="A327" s="52">
        <v>10250208</v>
      </c>
      <c r="B327" s="53" t="s">
        <v>448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55" t="s">
        <v>980</v>
      </c>
      <c r="AF327" s="155" t="s">
        <v>448</v>
      </c>
      <c r="AG327" s="156">
        <v>0</v>
      </c>
    </row>
    <row r="328" spans="1:33" x14ac:dyDescent="0.25">
      <c r="A328" s="57">
        <v>102502083</v>
      </c>
      <c r="B328" s="58" t="s">
        <v>982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8" t="s">
        <v>981</v>
      </c>
      <c r="AF328" s="88" t="s">
        <v>982</v>
      </c>
      <c r="AG328" s="141">
        <v>0</v>
      </c>
    </row>
    <row r="329" spans="1:33" x14ac:dyDescent="0.25">
      <c r="A329" s="60">
        <v>10250208301</v>
      </c>
      <c r="B329" s="61" t="s">
        <v>1133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6" t="s">
        <v>983</v>
      </c>
      <c r="AF329" s="98" t="s">
        <v>984</v>
      </c>
      <c r="AG329" s="138"/>
    </row>
    <row r="330" spans="1:33" x14ac:dyDescent="0.25">
      <c r="A330" s="60">
        <v>10250208302</v>
      </c>
      <c r="B330" s="61" t="s">
        <v>1134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6" t="s">
        <v>985</v>
      </c>
      <c r="AF330" s="98" t="s">
        <v>986</v>
      </c>
      <c r="AG330" s="138"/>
    </row>
    <row r="331" spans="1:33" x14ac:dyDescent="0.25">
      <c r="A331" s="60">
        <v>10250208303</v>
      </c>
      <c r="B331" s="61" t="s">
        <v>464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6" t="s">
        <v>987</v>
      </c>
      <c r="AF331" s="93" t="s">
        <v>464</v>
      </c>
      <c r="AG331" s="138"/>
    </row>
    <row r="332" spans="1:33" x14ac:dyDescent="0.25">
      <c r="A332" s="60">
        <v>10250208304</v>
      </c>
      <c r="B332" s="61" t="s">
        <v>925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6" t="s">
        <v>988</v>
      </c>
      <c r="AF332" s="98" t="s">
        <v>925</v>
      </c>
      <c r="AG332" s="138"/>
    </row>
    <row r="333" spans="1:33" x14ac:dyDescent="0.25">
      <c r="A333" s="60">
        <v>10250208305</v>
      </c>
      <c r="B333" s="61" t="s">
        <v>466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6" t="s">
        <v>989</v>
      </c>
      <c r="AF333" s="98" t="s">
        <v>466</v>
      </c>
      <c r="AG333" s="138"/>
    </row>
    <row r="334" spans="1:33" x14ac:dyDescent="0.25">
      <c r="A334" s="60">
        <v>10250208306</v>
      </c>
      <c r="B334" s="61" t="s">
        <v>468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6" t="s">
        <v>990</v>
      </c>
      <c r="AF334" s="98" t="s">
        <v>468</v>
      </c>
      <c r="AG334" s="138"/>
    </row>
    <row r="335" spans="1:33" x14ac:dyDescent="0.25">
      <c r="A335" s="60">
        <v>10250208307</v>
      </c>
      <c r="B335" s="61" t="s">
        <v>992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6" t="s">
        <v>991</v>
      </c>
      <c r="AF335" s="98" t="s">
        <v>992</v>
      </c>
      <c r="AG335" s="138"/>
    </row>
    <row r="336" spans="1:33" x14ac:dyDescent="0.25">
      <c r="A336" s="60">
        <v>10250208308</v>
      </c>
      <c r="B336" s="61" t="s">
        <v>994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6" t="s">
        <v>993</v>
      </c>
      <c r="AF336" s="98" t="s">
        <v>994</v>
      </c>
      <c r="AG336" s="138"/>
    </row>
    <row r="337" spans="1:33" x14ac:dyDescent="0.25">
      <c r="A337" s="60">
        <v>10250208309</v>
      </c>
      <c r="B337" s="61" t="s">
        <v>926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6" t="s">
        <v>995</v>
      </c>
      <c r="AF337" s="98" t="s">
        <v>926</v>
      </c>
      <c r="AG337" s="138"/>
    </row>
    <row r="338" spans="1:33" x14ac:dyDescent="0.25">
      <c r="A338" s="52">
        <v>102502084</v>
      </c>
      <c r="B338" s="53" t="s">
        <v>472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8" t="s">
        <v>996</v>
      </c>
      <c r="AF338" s="88" t="s">
        <v>472</v>
      </c>
      <c r="AG338" s="133">
        <v>0</v>
      </c>
    </row>
    <row r="339" spans="1:33" x14ac:dyDescent="0.25">
      <c r="A339" s="60">
        <v>10250208401</v>
      </c>
      <c r="B339" s="61" t="s">
        <v>474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6" t="s">
        <v>997</v>
      </c>
      <c r="AF339" s="98" t="s">
        <v>474</v>
      </c>
      <c r="AG339" s="138"/>
    </row>
    <row r="340" spans="1:33" x14ac:dyDescent="0.25">
      <c r="A340" s="60">
        <v>10250208402</v>
      </c>
      <c r="B340" s="61" t="s">
        <v>476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6" t="s">
        <v>998</v>
      </c>
      <c r="AF340" s="98" t="s">
        <v>476</v>
      </c>
      <c r="AG340" s="138"/>
    </row>
    <row r="341" spans="1:33" x14ac:dyDescent="0.25">
      <c r="A341" s="60">
        <v>10250208403</v>
      </c>
      <c r="B341" s="61" t="s">
        <v>1000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6" t="s">
        <v>999</v>
      </c>
      <c r="AF341" s="98" t="s">
        <v>1000</v>
      </c>
      <c r="AG341" s="138"/>
    </row>
    <row r="342" spans="1:33" x14ac:dyDescent="0.25">
      <c r="A342" s="60">
        <v>10250208404</v>
      </c>
      <c r="B342" s="61" t="s">
        <v>1002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6" t="s">
        <v>1001</v>
      </c>
      <c r="AF342" s="98" t="s">
        <v>1002</v>
      </c>
      <c r="AG342" s="138"/>
    </row>
    <row r="343" spans="1:33" x14ac:dyDescent="0.25">
      <c r="A343" s="60">
        <v>10250208405</v>
      </c>
      <c r="B343" s="61" t="s">
        <v>927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6" t="s">
        <v>1003</v>
      </c>
      <c r="AF343" s="98" t="s">
        <v>927</v>
      </c>
      <c r="AG343" s="138"/>
    </row>
    <row r="344" spans="1:33" x14ac:dyDescent="0.25">
      <c r="A344" s="60">
        <v>10250208406</v>
      </c>
      <c r="B344" s="61" t="s">
        <v>1005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6" t="s">
        <v>1004</v>
      </c>
      <c r="AF344" s="98" t="s">
        <v>1005</v>
      </c>
      <c r="AG344" s="138"/>
    </row>
    <row r="345" spans="1:33" x14ac:dyDescent="0.25">
      <c r="A345" s="52">
        <v>102502089</v>
      </c>
      <c r="B345" s="53" t="s">
        <v>846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8" t="s">
        <v>1006</v>
      </c>
      <c r="AF345" s="88" t="s">
        <v>1007</v>
      </c>
      <c r="AG345" s="133">
        <v>0</v>
      </c>
    </row>
    <row r="346" spans="1:33" x14ac:dyDescent="0.25">
      <c r="A346" s="60">
        <v>10250208901</v>
      </c>
      <c r="B346" s="61" t="s">
        <v>522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6" t="s">
        <v>1008</v>
      </c>
      <c r="AF346" s="98" t="s">
        <v>522</v>
      </c>
      <c r="AG346" s="138"/>
    </row>
    <row r="347" spans="1:33" x14ac:dyDescent="0.25">
      <c r="A347" s="60">
        <v>10250208902</v>
      </c>
      <c r="B347" s="61" t="s">
        <v>1280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6" t="s">
        <v>1009</v>
      </c>
      <c r="AF347" s="96" t="s">
        <v>1010</v>
      </c>
      <c r="AG347" s="138"/>
    </row>
    <row r="348" spans="1:33" x14ac:dyDescent="0.25">
      <c r="A348" s="60">
        <v>10250208903</v>
      </c>
      <c r="B348" s="61" t="s">
        <v>1012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6" t="s">
        <v>1011</v>
      </c>
      <c r="AF348" s="98" t="s">
        <v>1012</v>
      </c>
      <c r="AG348" s="138"/>
    </row>
    <row r="349" spans="1:33" x14ac:dyDescent="0.25">
      <c r="A349" s="60">
        <v>10250208904</v>
      </c>
      <c r="B349" s="61" t="s">
        <v>1014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6" t="s">
        <v>1013</v>
      </c>
      <c r="AF349" s="98" t="s">
        <v>1014</v>
      </c>
      <c r="AG349" s="138"/>
    </row>
    <row r="350" spans="1:33" x14ac:dyDescent="0.25">
      <c r="A350" s="52">
        <v>10250209</v>
      </c>
      <c r="B350" s="53" t="s">
        <v>524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55" t="s">
        <v>1015</v>
      </c>
      <c r="AF350" s="155" t="s">
        <v>524</v>
      </c>
      <c r="AG350" s="156">
        <v>74665200</v>
      </c>
    </row>
    <row r="351" spans="1:33" x14ac:dyDescent="0.25">
      <c r="A351" s="57">
        <v>102502092</v>
      </c>
      <c r="B351" s="58" t="s">
        <v>526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8" t="s">
        <v>1016</v>
      </c>
      <c r="AF351" s="88" t="s">
        <v>526</v>
      </c>
      <c r="AG351" s="133">
        <v>74665200</v>
      </c>
    </row>
    <row r="352" spans="1:33" x14ac:dyDescent="0.25">
      <c r="A352" s="60">
        <v>10250209201</v>
      </c>
      <c r="B352" s="61" t="s">
        <v>1018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6" t="s">
        <v>1017</v>
      </c>
      <c r="AF352" s="118" t="s">
        <v>1018</v>
      </c>
      <c r="AG352" s="142"/>
    </row>
    <row r="353" spans="1:33" x14ac:dyDescent="0.25">
      <c r="A353" s="60">
        <v>10250209202</v>
      </c>
      <c r="B353" s="61" t="s">
        <v>1020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6" t="s">
        <v>1019</v>
      </c>
      <c r="AF353" s="118" t="s">
        <v>1020</v>
      </c>
      <c r="AG353" s="142"/>
    </row>
    <row r="354" spans="1:33" x14ac:dyDescent="0.25">
      <c r="A354" s="60">
        <v>10250209203</v>
      </c>
      <c r="B354" s="61" t="s">
        <v>1022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6" t="s">
        <v>1021</v>
      </c>
      <c r="AF354" s="118" t="s">
        <v>1022</v>
      </c>
      <c r="AG354" s="142"/>
    </row>
    <row r="355" spans="1:33" x14ac:dyDescent="0.25">
      <c r="A355" s="60">
        <v>10250209204</v>
      </c>
      <c r="B355" s="61" t="s">
        <v>1024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6" t="s">
        <v>1023</v>
      </c>
      <c r="AF355" s="118" t="s">
        <v>1024</v>
      </c>
      <c r="AG355" s="142"/>
    </row>
    <row r="356" spans="1:33" x14ac:dyDescent="0.25">
      <c r="A356" s="60">
        <v>10250209205</v>
      </c>
      <c r="B356" s="61" t="s">
        <v>528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6" t="s">
        <v>1025</v>
      </c>
      <c r="AF356" s="118" t="s">
        <v>528</v>
      </c>
      <c r="AG356" s="142">
        <v>74665200</v>
      </c>
    </row>
    <row r="357" spans="1:33" x14ac:dyDescent="0.25">
      <c r="A357" s="60">
        <v>10250209209</v>
      </c>
      <c r="B357" s="61" t="s">
        <v>530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6" t="s">
        <v>1026</v>
      </c>
      <c r="AF357" s="118" t="s">
        <v>1027</v>
      </c>
      <c r="AG357" s="142"/>
    </row>
    <row r="358" spans="1:33" x14ac:dyDescent="0.25">
      <c r="A358" s="52">
        <v>102502093</v>
      </c>
      <c r="B358" s="53" t="s">
        <v>532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8" t="s">
        <v>1028</v>
      </c>
      <c r="AF358" s="88" t="s">
        <v>1029</v>
      </c>
      <c r="AG358" s="133">
        <v>0</v>
      </c>
    </row>
    <row r="359" spans="1:33" x14ac:dyDescent="0.25">
      <c r="A359" s="60">
        <v>10250209301</v>
      </c>
      <c r="B359" s="61" t="s">
        <v>936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6" t="s">
        <v>1030</v>
      </c>
      <c r="AF359" s="118" t="s">
        <v>936</v>
      </c>
      <c r="AG359" s="142"/>
    </row>
    <row r="360" spans="1:33" x14ac:dyDescent="0.25">
      <c r="A360" s="60">
        <v>10250209302</v>
      </c>
      <c r="B360" s="61" t="s">
        <v>1135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6"/>
      <c r="AF360" s="118"/>
      <c r="AG360" s="142"/>
    </row>
    <row r="361" spans="1:33" x14ac:dyDescent="0.25">
      <c r="A361" s="60">
        <v>10250209303</v>
      </c>
      <c r="B361" s="61" t="s">
        <v>534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6"/>
      <c r="AF361" s="118"/>
      <c r="AG361" s="142"/>
    </row>
    <row r="362" spans="1:33" x14ac:dyDescent="0.25">
      <c r="A362" s="60">
        <v>10250209304</v>
      </c>
      <c r="B362" s="61" t="s">
        <v>1136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6"/>
      <c r="AF362" s="118"/>
      <c r="AG362" s="142"/>
    </row>
    <row r="363" spans="1:33" x14ac:dyDescent="0.25">
      <c r="A363" s="60">
        <v>10250209305</v>
      </c>
      <c r="B363" s="61" t="s">
        <v>1137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6"/>
      <c r="AF363" s="118"/>
      <c r="AG363" s="142"/>
    </row>
    <row r="364" spans="1:33" x14ac:dyDescent="0.25">
      <c r="A364" s="52">
        <v>102502094</v>
      </c>
      <c r="B364" s="53" t="s">
        <v>847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6"/>
      <c r="AF364" s="118"/>
      <c r="AG364" s="142"/>
    </row>
    <row r="365" spans="1:33" x14ac:dyDescent="0.25">
      <c r="A365" s="60">
        <v>10250209401</v>
      </c>
      <c r="B365" s="61" t="s">
        <v>848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6"/>
      <c r="AF365" s="118"/>
      <c r="AG365" s="142"/>
    </row>
    <row r="366" spans="1:33" x14ac:dyDescent="0.25">
      <c r="A366" s="60">
        <v>10250209402</v>
      </c>
      <c r="B366" s="61" t="s">
        <v>1281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6"/>
      <c r="AF366" s="118"/>
      <c r="AG366" s="142"/>
    </row>
    <row r="367" spans="1:33" x14ac:dyDescent="0.25">
      <c r="A367" s="60">
        <v>10250209403</v>
      </c>
      <c r="B367" s="61" t="s">
        <v>1282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6"/>
      <c r="AF367" s="118"/>
      <c r="AG367" s="142"/>
    </row>
    <row r="368" spans="1:33" x14ac:dyDescent="0.25">
      <c r="A368" s="60">
        <v>10250209404</v>
      </c>
      <c r="B368" s="61" t="s">
        <v>1283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6"/>
      <c r="AF368" s="118"/>
      <c r="AG368" s="142"/>
    </row>
    <row r="369" spans="1:33" x14ac:dyDescent="0.25">
      <c r="A369" s="60">
        <v>10250209405</v>
      </c>
      <c r="B369" s="61" t="s">
        <v>1284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6"/>
      <c r="AF369" s="118"/>
      <c r="AG369" s="142"/>
    </row>
    <row r="370" spans="1:33" x14ac:dyDescent="0.25">
      <c r="A370" s="60">
        <v>10250209409</v>
      </c>
      <c r="B370" s="61" t="s">
        <v>540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6"/>
      <c r="AF370" s="118"/>
      <c r="AG370" s="142"/>
    </row>
    <row r="371" spans="1:33" x14ac:dyDescent="0.25">
      <c r="A371" s="52">
        <v>102502096</v>
      </c>
      <c r="B371" s="53" t="s">
        <v>938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6"/>
      <c r="AF371" s="118"/>
      <c r="AG371" s="142"/>
    </row>
    <row r="372" spans="1:33" x14ac:dyDescent="0.25">
      <c r="A372" s="60">
        <v>10250209601</v>
      </c>
      <c r="B372" s="61" t="s">
        <v>1138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6"/>
      <c r="AF372" s="118"/>
      <c r="AG372" s="142"/>
    </row>
    <row r="373" spans="1:33" x14ac:dyDescent="0.25">
      <c r="A373" s="60">
        <v>10250209602</v>
      </c>
      <c r="B373" s="61" t="s">
        <v>1139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6"/>
      <c r="AF373" s="118"/>
      <c r="AG373" s="142"/>
    </row>
    <row r="374" spans="1:33" x14ac:dyDescent="0.25">
      <c r="A374" s="60">
        <v>10250209603</v>
      </c>
      <c r="B374" s="61" t="s">
        <v>1140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6"/>
      <c r="AF374" s="118"/>
      <c r="AG374" s="142"/>
    </row>
    <row r="375" spans="1:33" x14ac:dyDescent="0.25">
      <c r="A375" s="60">
        <v>10250209604</v>
      </c>
      <c r="B375" s="61" t="s">
        <v>940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6"/>
      <c r="AF375" s="118"/>
      <c r="AG375" s="142"/>
    </row>
    <row r="376" spans="1:33" x14ac:dyDescent="0.25">
      <c r="A376" s="60">
        <v>10250209605</v>
      </c>
      <c r="B376" s="61" t="s">
        <v>1141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6"/>
      <c r="AF376" s="118"/>
      <c r="AG376" s="142"/>
    </row>
    <row r="377" spans="1:33" x14ac:dyDescent="0.25">
      <c r="A377" s="60">
        <v>10250209606</v>
      </c>
      <c r="B377" s="61" t="s">
        <v>1142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6"/>
      <c r="AF377" s="118"/>
      <c r="AG377" s="142"/>
    </row>
    <row r="378" spans="1:33" x14ac:dyDescent="0.25">
      <c r="A378" s="60">
        <v>10250209609</v>
      </c>
      <c r="B378" s="61" t="s">
        <v>1143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6"/>
      <c r="AF378" s="118"/>
      <c r="AG378" s="142"/>
    </row>
    <row r="379" spans="1:33" x14ac:dyDescent="0.25">
      <c r="A379" s="52">
        <v>1026</v>
      </c>
      <c r="B379" s="53" t="s">
        <v>548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55" t="s">
        <v>1031</v>
      </c>
      <c r="AF379" s="155" t="s">
        <v>548</v>
      </c>
      <c r="AG379" s="156">
        <v>330143998</v>
      </c>
    </row>
    <row r="380" spans="1:33" x14ac:dyDescent="0.25">
      <c r="A380" s="57">
        <v>102601</v>
      </c>
      <c r="B380" s="58" t="s">
        <v>1033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55" t="s">
        <v>1032</v>
      </c>
      <c r="AF380" s="155" t="s">
        <v>1033</v>
      </c>
      <c r="AG380" s="156">
        <v>0</v>
      </c>
    </row>
    <row r="381" spans="1:33" x14ac:dyDescent="0.25">
      <c r="A381" s="57">
        <v>10260101</v>
      </c>
      <c r="B381" s="58" t="s">
        <v>1033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8" t="s">
        <v>1034</v>
      </c>
      <c r="AF381" s="88" t="s">
        <v>1033</v>
      </c>
      <c r="AG381" s="133">
        <v>0</v>
      </c>
    </row>
    <row r="382" spans="1:33" x14ac:dyDescent="0.25">
      <c r="A382" s="57">
        <v>102601011</v>
      </c>
      <c r="B382" s="58" t="s">
        <v>1033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8"/>
      <c r="AF382" s="88"/>
      <c r="AG382" s="133"/>
    </row>
    <row r="383" spans="1:33" x14ac:dyDescent="0.25">
      <c r="A383" s="60">
        <v>10260101101</v>
      </c>
      <c r="B383" s="61" t="s">
        <v>1033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6" t="s">
        <v>1035</v>
      </c>
      <c r="AF383" s="118" t="s">
        <v>1033</v>
      </c>
      <c r="AG383" s="142"/>
    </row>
    <row r="384" spans="1:33" x14ac:dyDescent="0.25">
      <c r="A384" s="52">
        <v>102602</v>
      </c>
      <c r="B384" s="53" t="s">
        <v>1037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55" t="s">
        <v>1036</v>
      </c>
      <c r="AF384" s="155" t="s">
        <v>1037</v>
      </c>
      <c r="AG384" s="156">
        <v>0</v>
      </c>
    </row>
    <row r="385" spans="1:33" x14ac:dyDescent="0.25">
      <c r="A385" s="57">
        <v>10260201</v>
      </c>
      <c r="B385" s="58" t="s">
        <v>1037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55" t="s">
        <v>1038</v>
      </c>
      <c r="AF385" s="155" t="s">
        <v>1037</v>
      </c>
      <c r="AG385" s="156">
        <v>0</v>
      </c>
    </row>
    <row r="386" spans="1:33" x14ac:dyDescent="0.25">
      <c r="A386" s="57">
        <v>102602011</v>
      </c>
      <c r="B386" s="58" t="s">
        <v>1037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8" t="s">
        <v>1039</v>
      </c>
      <c r="AF386" s="88" t="s">
        <v>1037</v>
      </c>
      <c r="AG386" s="133">
        <v>0</v>
      </c>
    </row>
    <row r="387" spans="1:33" x14ac:dyDescent="0.25">
      <c r="A387" s="60">
        <v>10260201101</v>
      </c>
      <c r="B387" s="61" t="s">
        <v>1037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6" t="s">
        <v>1040</v>
      </c>
      <c r="AF387" s="118" t="s">
        <v>1037</v>
      </c>
      <c r="AG387" s="142"/>
    </row>
    <row r="388" spans="1:33" x14ac:dyDescent="0.25">
      <c r="A388" s="52">
        <v>102604</v>
      </c>
      <c r="B388" s="53" t="s">
        <v>1042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55" t="s">
        <v>1041</v>
      </c>
      <c r="AF388" s="155" t="s">
        <v>1042</v>
      </c>
      <c r="AG388" s="156">
        <v>330143998</v>
      </c>
    </row>
    <row r="389" spans="1:33" x14ac:dyDescent="0.25">
      <c r="A389" s="57">
        <v>10260401</v>
      </c>
      <c r="B389" s="58" t="s">
        <v>1042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55" t="s">
        <v>1043</v>
      </c>
      <c r="AF389" s="155" t="s">
        <v>1042</v>
      </c>
      <c r="AG389" s="156">
        <v>330143998</v>
      </c>
    </row>
    <row r="390" spans="1:33" x14ac:dyDescent="0.25">
      <c r="A390" s="57">
        <v>102604011</v>
      </c>
      <c r="B390" s="58" t="s">
        <v>1042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8" t="s">
        <v>1044</v>
      </c>
      <c r="AF390" s="88" t="s">
        <v>1042</v>
      </c>
      <c r="AG390" s="133">
        <v>330143998</v>
      </c>
    </row>
    <row r="391" spans="1:33" x14ac:dyDescent="0.25">
      <c r="A391" s="60">
        <v>10260401101</v>
      </c>
      <c r="B391" s="61" t="s">
        <v>1042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19" t="s">
        <v>1045</v>
      </c>
      <c r="AF391" s="120" t="s">
        <v>1042</v>
      </c>
      <c r="AG391" s="136">
        <v>330143998</v>
      </c>
    </row>
    <row r="392" spans="1:33" x14ac:dyDescent="0.25">
      <c r="A392" s="52">
        <v>102605</v>
      </c>
      <c r="B392" s="53" t="s">
        <v>1047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55" t="s">
        <v>1046</v>
      </c>
      <c r="AF392" s="155" t="s">
        <v>1047</v>
      </c>
      <c r="AG392" s="156">
        <v>0</v>
      </c>
    </row>
    <row r="393" spans="1:33" x14ac:dyDescent="0.25">
      <c r="A393" s="57">
        <v>10260501</v>
      </c>
      <c r="B393" s="58" t="s">
        <v>1050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55" t="s">
        <v>1048</v>
      </c>
      <c r="AF393" s="155" t="s">
        <v>1047</v>
      </c>
      <c r="AG393" s="156">
        <v>0</v>
      </c>
    </row>
    <row r="394" spans="1:33" x14ac:dyDescent="0.25">
      <c r="A394" s="57">
        <v>102605011</v>
      </c>
      <c r="B394" s="58" t="s">
        <v>1050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55" t="s">
        <v>1049</v>
      </c>
      <c r="AF394" s="155" t="s">
        <v>1050</v>
      </c>
      <c r="AG394" s="156">
        <v>0</v>
      </c>
    </row>
    <row r="395" spans="1:33" x14ac:dyDescent="0.25">
      <c r="A395" s="60">
        <v>10260501101</v>
      </c>
      <c r="B395" s="61" t="s">
        <v>1051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10">
        <v>10260501101</v>
      </c>
      <c r="AF395" s="125" t="s">
        <v>1051</v>
      </c>
      <c r="AG395" s="138">
        <v>0</v>
      </c>
    </row>
    <row r="396" spans="1:33" x14ac:dyDescent="0.25">
      <c r="A396" s="60">
        <v>10260501102</v>
      </c>
      <c r="B396" s="61" t="s">
        <v>1052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10">
        <v>10260501102</v>
      </c>
      <c r="AF396" s="125" t="s">
        <v>1052</v>
      </c>
      <c r="AG396" s="138"/>
    </row>
    <row r="397" spans="1:33" x14ac:dyDescent="0.25">
      <c r="A397" s="60">
        <v>10260501103</v>
      </c>
      <c r="B397" s="61" t="s">
        <v>1053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25">
        <v>10260501103</v>
      </c>
      <c r="AF397" s="125" t="s">
        <v>1053</v>
      </c>
      <c r="AG397" s="138"/>
    </row>
    <row r="398" spans="1:33" x14ac:dyDescent="0.25">
      <c r="A398" s="60">
        <v>10260501104</v>
      </c>
      <c r="B398" s="61" t="s">
        <v>1054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25">
        <v>10260501104</v>
      </c>
      <c r="AF398" s="125" t="s">
        <v>1054</v>
      </c>
      <c r="AG398" s="138"/>
    </row>
    <row r="399" spans="1:33" x14ac:dyDescent="0.25">
      <c r="A399" s="60">
        <v>10260501105</v>
      </c>
      <c r="B399" s="61" t="s">
        <v>1055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10">
        <v>10260501105</v>
      </c>
      <c r="AF399" s="125" t="s">
        <v>1055</v>
      </c>
      <c r="AG399" s="138"/>
    </row>
    <row r="400" spans="1:33" x14ac:dyDescent="0.25">
      <c r="A400" s="60">
        <v>10260501106</v>
      </c>
      <c r="B400" s="61" t="s">
        <v>1056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25">
        <v>10260501106</v>
      </c>
      <c r="AF400" s="125" t="s">
        <v>1056</v>
      </c>
      <c r="AG400" s="138"/>
    </row>
    <row r="401" spans="1:33" x14ac:dyDescent="0.25">
      <c r="A401" s="60">
        <v>10260501107</v>
      </c>
      <c r="B401" s="61" t="s">
        <v>1058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10">
        <v>10260501107</v>
      </c>
      <c r="AF401" s="110" t="s">
        <v>1058</v>
      </c>
      <c r="AG401" s="138"/>
    </row>
    <row r="402" spans="1:33" x14ac:dyDescent="0.25">
      <c r="A402" s="52">
        <v>10260502</v>
      </c>
      <c r="B402" s="53" t="s">
        <v>1285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10"/>
      <c r="AF402" s="110"/>
      <c r="AG402" s="138"/>
    </row>
    <row r="403" spans="1:33" x14ac:dyDescent="0.25">
      <c r="A403" s="57">
        <v>102605021</v>
      </c>
      <c r="B403" s="58" t="s">
        <v>1285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10"/>
      <c r="AF403" s="110"/>
      <c r="AG403" s="138"/>
    </row>
    <row r="404" spans="1:33" x14ac:dyDescent="0.25">
      <c r="A404" s="60">
        <v>10260502101</v>
      </c>
      <c r="B404" s="61" t="s">
        <v>1058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10"/>
      <c r="AF404" s="110"/>
      <c r="AG404" s="138"/>
    </row>
    <row r="405" spans="1:33" x14ac:dyDescent="0.25">
      <c r="A405" s="60">
        <v>10260502102</v>
      </c>
      <c r="B405" s="61" t="s">
        <v>1286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10"/>
      <c r="AF405" s="110"/>
      <c r="AG405" s="138"/>
    </row>
    <row r="406" spans="1:33" x14ac:dyDescent="0.25">
      <c r="A406" s="52">
        <v>1027</v>
      </c>
      <c r="B406" s="53" t="s">
        <v>1287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10"/>
      <c r="AF406" s="110"/>
      <c r="AG406" s="138"/>
    </row>
    <row r="407" spans="1:33" x14ac:dyDescent="0.25">
      <c r="A407" s="57">
        <v>102701</v>
      </c>
      <c r="B407" s="58" t="s">
        <v>1287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10"/>
      <c r="AF407" s="110"/>
      <c r="AG407" s="138"/>
    </row>
    <row r="408" spans="1:33" x14ac:dyDescent="0.25">
      <c r="A408" s="57">
        <v>10270101</v>
      </c>
      <c r="B408" s="58" t="s">
        <v>1287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10"/>
      <c r="AF408" s="110"/>
      <c r="AG408" s="138"/>
    </row>
    <row r="409" spans="1:33" x14ac:dyDescent="0.25">
      <c r="A409" s="57">
        <v>102701011</v>
      </c>
      <c r="B409" s="58" t="s">
        <v>1287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10"/>
      <c r="AF409" s="110"/>
      <c r="AG409" s="138"/>
    </row>
    <row r="410" spans="1:33" x14ac:dyDescent="0.25">
      <c r="A410" s="60">
        <v>10270101101</v>
      </c>
      <c r="B410" s="61" t="s">
        <v>1287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10"/>
      <c r="AF410" s="110"/>
      <c r="AG410" s="138"/>
    </row>
    <row r="411" spans="1:33" x14ac:dyDescent="0.25">
      <c r="A411" s="52">
        <v>2</v>
      </c>
      <c r="B411" s="53" t="s">
        <v>1060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55" t="s">
        <v>1057</v>
      </c>
      <c r="AF411" s="155" t="s">
        <v>1060</v>
      </c>
      <c r="AG411" s="165">
        <v>217810058.90999997</v>
      </c>
    </row>
    <row r="412" spans="1:33" x14ac:dyDescent="0.25">
      <c r="A412" s="57">
        <v>201</v>
      </c>
      <c r="B412" s="58" t="s">
        <v>1288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55"/>
      <c r="AF412" s="155"/>
      <c r="AG412" s="165"/>
    </row>
    <row r="413" spans="1:33" x14ac:dyDescent="0.25">
      <c r="A413" s="57">
        <v>2011</v>
      </c>
      <c r="B413" s="58" t="s">
        <v>1289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55"/>
      <c r="AF413" s="155"/>
      <c r="AG413" s="165"/>
    </row>
    <row r="414" spans="1:33" x14ac:dyDescent="0.25">
      <c r="A414" s="57">
        <v>201101</v>
      </c>
      <c r="B414" s="58" t="s">
        <v>1290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55"/>
      <c r="AF414" s="155"/>
      <c r="AG414" s="165"/>
    </row>
    <row r="415" spans="1:33" x14ac:dyDescent="0.25">
      <c r="A415" s="57">
        <v>20110101</v>
      </c>
      <c r="B415" s="58" t="s">
        <v>1290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55"/>
      <c r="AF415" s="155"/>
      <c r="AG415" s="165"/>
    </row>
    <row r="416" spans="1:33" x14ac:dyDescent="0.25">
      <c r="A416" s="57">
        <v>201101011</v>
      </c>
      <c r="B416" s="58" t="s">
        <v>1290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55"/>
      <c r="AF416" s="155"/>
      <c r="AG416" s="165"/>
    </row>
    <row r="417" spans="1:33" x14ac:dyDescent="0.25">
      <c r="A417" s="60">
        <v>20110101101</v>
      </c>
      <c r="B417" s="61" t="s">
        <v>1290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55"/>
      <c r="AF417" s="155"/>
      <c r="AG417" s="165"/>
    </row>
    <row r="418" spans="1:33" x14ac:dyDescent="0.25">
      <c r="A418" s="52">
        <v>201102</v>
      </c>
      <c r="B418" s="53" t="s">
        <v>1291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55"/>
      <c r="AF418" s="155"/>
      <c r="AG418" s="165"/>
    </row>
    <row r="419" spans="1:33" x14ac:dyDescent="0.25">
      <c r="A419" s="57">
        <v>20110201</v>
      </c>
      <c r="B419" s="58" t="s">
        <v>1291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55"/>
      <c r="AF419" s="155"/>
      <c r="AG419" s="165"/>
    </row>
    <row r="420" spans="1:33" x14ac:dyDescent="0.25">
      <c r="A420" s="57">
        <v>201102011</v>
      </c>
      <c r="B420" s="58" t="s">
        <v>1291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55"/>
      <c r="AF420" s="155"/>
      <c r="AG420" s="165"/>
    </row>
    <row r="421" spans="1:33" x14ac:dyDescent="0.25">
      <c r="A421" s="60">
        <v>20110201101</v>
      </c>
      <c r="B421" s="61" t="s">
        <v>1291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55"/>
      <c r="AF421" s="155"/>
      <c r="AG421" s="165"/>
    </row>
    <row r="422" spans="1:33" x14ac:dyDescent="0.25">
      <c r="A422" s="52">
        <v>2012</v>
      </c>
      <c r="B422" s="53" t="s">
        <v>1292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55"/>
      <c r="AF422" s="155"/>
      <c r="AG422" s="165"/>
    </row>
    <row r="423" spans="1:33" x14ac:dyDescent="0.25">
      <c r="A423" s="57">
        <v>201201</v>
      </c>
      <c r="B423" s="58" t="s">
        <v>1293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55"/>
      <c r="AF423" s="155"/>
      <c r="AG423" s="165"/>
    </row>
    <row r="424" spans="1:33" x14ac:dyDescent="0.25">
      <c r="A424" s="57">
        <v>20120101</v>
      </c>
      <c r="B424" s="58" t="s">
        <v>1293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55"/>
      <c r="AF424" s="155"/>
      <c r="AG424" s="165"/>
    </row>
    <row r="425" spans="1:33" x14ac:dyDescent="0.25">
      <c r="A425" s="57">
        <v>201201011</v>
      </c>
      <c r="B425" s="58" t="s">
        <v>1293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55"/>
      <c r="AF425" s="155"/>
      <c r="AG425" s="165"/>
    </row>
    <row r="426" spans="1:33" x14ac:dyDescent="0.25">
      <c r="A426" s="60">
        <v>20120101101</v>
      </c>
      <c r="B426" s="61" t="s">
        <v>1293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55"/>
      <c r="AF426" s="155"/>
      <c r="AG426" s="165"/>
    </row>
    <row r="427" spans="1:33" x14ac:dyDescent="0.25">
      <c r="A427" s="52">
        <v>201202</v>
      </c>
      <c r="B427" s="53" t="s">
        <v>1294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55"/>
      <c r="AF427" s="155"/>
      <c r="AG427" s="165"/>
    </row>
    <row r="428" spans="1:33" x14ac:dyDescent="0.25">
      <c r="A428" s="57">
        <v>20120201</v>
      </c>
      <c r="B428" s="58" t="s">
        <v>1294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55"/>
      <c r="AF428" s="155"/>
      <c r="AG428" s="165"/>
    </row>
    <row r="429" spans="1:33" x14ac:dyDescent="0.25">
      <c r="A429" s="57">
        <v>201202011</v>
      </c>
      <c r="B429" s="58" t="s">
        <v>1294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55"/>
      <c r="AF429" s="155"/>
      <c r="AG429" s="165"/>
    </row>
    <row r="430" spans="1:33" x14ac:dyDescent="0.25">
      <c r="A430" s="60">
        <v>20120201101</v>
      </c>
      <c r="B430" s="61" t="s">
        <v>1294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55"/>
      <c r="AF430" s="155"/>
      <c r="AG430" s="165"/>
    </row>
    <row r="431" spans="1:33" x14ac:dyDescent="0.25">
      <c r="A431" s="52">
        <v>201203</v>
      </c>
      <c r="B431" s="53" t="s">
        <v>1295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55"/>
      <c r="AF431" s="155"/>
      <c r="AG431" s="165"/>
    </row>
    <row r="432" spans="1:33" x14ac:dyDescent="0.25">
      <c r="A432" s="57">
        <v>20120301</v>
      </c>
      <c r="B432" s="58" t="s">
        <v>1295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55"/>
      <c r="AF432" s="155"/>
      <c r="AG432" s="165"/>
    </row>
    <row r="433" spans="1:33" x14ac:dyDescent="0.25">
      <c r="A433" s="57">
        <v>201203011</v>
      </c>
      <c r="B433" s="58" t="s">
        <v>1295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55"/>
      <c r="AF433" s="155"/>
      <c r="AG433" s="165"/>
    </row>
    <row r="434" spans="1:33" x14ac:dyDescent="0.25">
      <c r="A434" s="60">
        <v>20120301101</v>
      </c>
      <c r="B434" s="61" t="s">
        <v>1295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55"/>
      <c r="AF434" s="155"/>
      <c r="AG434" s="165"/>
    </row>
    <row r="435" spans="1:33" x14ac:dyDescent="0.25">
      <c r="A435" s="52">
        <v>203</v>
      </c>
      <c r="B435" s="53" t="s">
        <v>1296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55"/>
      <c r="AF435" s="155"/>
      <c r="AG435" s="165"/>
    </row>
    <row r="436" spans="1:33" x14ac:dyDescent="0.25">
      <c r="A436" s="57">
        <v>20301</v>
      </c>
      <c r="B436" s="58" t="s">
        <v>1296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55"/>
      <c r="AF436" s="155"/>
      <c r="AG436" s="165"/>
    </row>
    <row r="437" spans="1:33" x14ac:dyDescent="0.25">
      <c r="A437" s="57">
        <v>203101</v>
      </c>
      <c r="B437" s="58" t="s">
        <v>1296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55"/>
      <c r="AF437" s="155"/>
      <c r="AG437" s="165"/>
    </row>
    <row r="438" spans="1:33" x14ac:dyDescent="0.25">
      <c r="A438" s="57">
        <v>20310101</v>
      </c>
      <c r="B438" s="58" t="s">
        <v>1296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55"/>
      <c r="AF438" s="155"/>
      <c r="AG438" s="165"/>
    </row>
    <row r="439" spans="1:33" x14ac:dyDescent="0.25">
      <c r="A439" s="57">
        <v>203101011</v>
      </c>
      <c r="B439" s="58" t="s">
        <v>1296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55"/>
      <c r="AF439" s="155"/>
      <c r="AG439" s="165"/>
    </row>
    <row r="440" spans="1:33" x14ac:dyDescent="0.25">
      <c r="A440" s="60">
        <v>20310101101</v>
      </c>
      <c r="B440" s="61" t="s">
        <v>1296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55"/>
      <c r="AF440" s="155"/>
      <c r="AG440" s="165"/>
    </row>
    <row r="441" spans="1:33" x14ac:dyDescent="0.25">
      <c r="A441" s="52">
        <v>205</v>
      </c>
      <c r="B441" s="53" t="s">
        <v>1062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55" t="s">
        <v>1059</v>
      </c>
      <c r="AF441" s="155" t="s">
        <v>1062</v>
      </c>
      <c r="AG441" s="156">
        <v>217810058.90999997</v>
      </c>
    </row>
    <row r="442" spans="1:33" x14ac:dyDescent="0.25">
      <c r="A442" s="57">
        <v>2051</v>
      </c>
      <c r="B442" s="58" t="s">
        <v>1064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55" t="s">
        <v>1061</v>
      </c>
      <c r="AF442" s="155" t="s">
        <v>1064</v>
      </c>
      <c r="AG442" s="156">
        <v>217810058.90999997</v>
      </c>
    </row>
    <row r="443" spans="1:33" x14ac:dyDescent="0.25">
      <c r="A443" s="57">
        <v>205101</v>
      </c>
      <c r="B443" s="58" t="s">
        <v>1297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55"/>
      <c r="AF443" s="155"/>
      <c r="AG443" s="156"/>
    </row>
    <row r="444" spans="1:33" x14ac:dyDescent="0.25">
      <c r="A444" s="57">
        <v>20510101</v>
      </c>
      <c r="B444" s="58" t="s">
        <v>1297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55"/>
      <c r="AF444" s="155"/>
      <c r="AG444" s="156"/>
    </row>
    <row r="445" spans="1:33" x14ac:dyDescent="0.25">
      <c r="A445" s="57">
        <v>205101011</v>
      </c>
      <c r="B445" s="58" t="s">
        <v>1297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55"/>
      <c r="AF445" s="155"/>
      <c r="AG445" s="156"/>
    </row>
    <row r="446" spans="1:33" x14ac:dyDescent="0.25">
      <c r="A446" s="60">
        <v>20510101101</v>
      </c>
      <c r="B446" s="61" t="s">
        <v>1297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55"/>
      <c r="AF446" s="155"/>
      <c r="AG446" s="156"/>
    </row>
    <row r="447" spans="1:33" x14ac:dyDescent="0.25">
      <c r="A447" s="52">
        <v>205102</v>
      </c>
      <c r="B447" s="53" t="s">
        <v>1066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55" t="s">
        <v>1063</v>
      </c>
      <c r="AF447" s="155" t="s">
        <v>1066</v>
      </c>
      <c r="AG447" s="156">
        <v>217810058.90999997</v>
      </c>
    </row>
    <row r="448" spans="1:33" x14ac:dyDescent="0.25">
      <c r="A448" s="57">
        <v>20510201</v>
      </c>
      <c r="B448" s="58" t="s">
        <v>1066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55" t="s">
        <v>1065</v>
      </c>
      <c r="AF448" s="155" t="s">
        <v>1066</v>
      </c>
      <c r="AG448" s="156">
        <v>217810058.90999997</v>
      </c>
    </row>
    <row r="449" spans="1:33" x14ac:dyDescent="0.25">
      <c r="A449" s="57">
        <v>205102011</v>
      </c>
      <c r="B449" s="58" t="s">
        <v>1066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55" t="s">
        <v>1067</v>
      </c>
      <c r="AF449" s="155" t="s">
        <v>1066</v>
      </c>
      <c r="AG449" s="156">
        <v>217810058.90999997</v>
      </c>
    </row>
    <row r="450" spans="1:33" x14ac:dyDescent="0.25">
      <c r="A450" s="57">
        <v>20510201101</v>
      </c>
      <c r="B450" s="58" t="s">
        <v>1066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22" t="s">
        <v>1068</v>
      </c>
      <c r="AF450" s="122" t="s">
        <v>1066</v>
      </c>
      <c r="AG450" s="146">
        <v>217810058.90999997</v>
      </c>
    </row>
    <row r="451" spans="1:33" x14ac:dyDescent="0.25">
      <c r="A451" s="60">
        <v>2051020110101</v>
      </c>
      <c r="B451" s="61" t="s">
        <v>799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24" t="s">
        <v>1069</v>
      </c>
      <c r="AF451" s="119" t="s">
        <v>799</v>
      </c>
      <c r="AG451" s="136">
        <v>97563221.219999999</v>
      </c>
    </row>
    <row r="452" spans="1:33" x14ac:dyDescent="0.25">
      <c r="A452" s="60">
        <v>2051020110102</v>
      </c>
      <c r="B452" s="61" t="s">
        <v>1071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24" t="s">
        <v>1070</v>
      </c>
      <c r="AF452" s="119" t="s">
        <v>1071</v>
      </c>
      <c r="AG452" s="138">
        <v>5689649.2699999996</v>
      </c>
    </row>
    <row r="453" spans="1:33" x14ac:dyDescent="0.25">
      <c r="A453" s="60">
        <v>2051020110103</v>
      </c>
      <c r="B453" s="61" t="s">
        <v>1073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24" t="s">
        <v>1072</v>
      </c>
      <c r="AF453" s="119" t="s">
        <v>1073</v>
      </c>
      <c r="AG453" s="138">
        <v>844932</v>
      </c>
    </row>
    <row r="454" spans="1:33" x14ac:dyDescent="0.25">
      <c r="A454" s="60">
        <v>2051020110104</v>
      </c>
      <c r="B454" s="61" t="s">
        <v>1075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24" t="s">
        <v>1074</v>
      </c>
      <c r="AF454" s="119" t="s">
        <v>1075</v>
      </c>
      <c r="AG454" s="138">
        <v>8286553.9800000004</v>
      </c>
    </row>
    <row r="455" spans="1:33" x14ac:dyDescent="0.25">
      <c r="A455" s="60">
        <v>2051020110105</v>
      </c>
      <c r="B455" s="61" t="s">
        <v>1056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24" t="s">
        <v>1076</v>
      </c>
      <c r="AF455" s="119" t="s">
        <v>1056</v>
      </c>
      <c r="AG455" s="138">
        <v>49671581.380000003</v>
      </c>
    </row>
    <row r="456" spans="1:33" x14ac:dyDescent="0.25">
      <c r="A456" s="60">
        <v>2051020110106</v>
      </c>
      <c r="B456" s="61" t="s">
        <v>1078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24" t="s">
        <v>1077</v>
      </c>
      <c r="AF456" s="119" t="s">
        <v>1078</v>
      </c>
      <c r="AG456" s="138">
        <v>0</v>
      </c>
    </row>
    <row r="457" spans="1:33" x14ac:dyDescent="0.25">
      <c r="A457" s="173"/>
      <c r="B457" s="174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24"/>
      <c r="Q457" s="175">
        <v>17927520.23</v>
      </c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24"/>
      <c r="AE457" s="124" t="s">
        <v>1079</v>
      </c>
      <c r="AF457" s="124" t="s">
        <v>1080</v>
      </c>
      <c r="AG457" s="138">
        <v>17927520.23</v>
      </c>
    </row>
    <row r="458" spans="1:33" x14ac:dyDescent="0.25">
      <c r="A458" s="173"/>
      <c r="B458" s="174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24"/>
      <c r="Q458" s="175">
        <v>6348621</v>
      </c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24"/>
      <c r="AE458" s="124" t="s">
        <v>1081</v>
      </c>
      <c r="AF458" s="124" t="s">
        <v>1082</v>
      </c>
      <c r="AG458" s="138">
        <v>6348621</v>
      </c>
    </row>
    <row r="459" spans="1:33" x14ac:dyDescent="0.25">
      <c r="A459" s="173"/>
      <c r="B459" s="174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24"/>
      <c r="Q459" s="175">
        <v>6232746</v>
      </c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24"/>
      <c r="AE459" s="124" t="s">
        <v>1083</v>
      </c>
      <c r="AF459" s="124" t="s">
        <v>1084</v>
      </c>
      <c r="AG459" s="138">
        <v>6232746</v>
      </c>
    </row>
    <row r="460" spans="1:33" x14ac:dyDescent="0.25">
      <c r="A460" s="173"/>
      <c r="B460" s="174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24"/>
      <c r="Q460" s="175">
        <v>5480085</v>
      </c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24"/>
      <c r="AE460" s="124" t="s">
        <v>1085</v>
      </c>
      <c r="AF460" s="124" t="s">
        <v>1086</v>
      </c>
      <c r="AG460" s="138">
        <v>5480085</v>
      </c>
    </row>
    <row r="461" spans="1:33" x14ac:dyDescent="0.25">
      <c r="A461" s="173"/>
      <c r="B461" s="174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24"/>
      <c r="Q461" s="175">
        <v>19765148.829999998</v>
      </c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24"/>
      <c r="AE461" s="124" t="s">
        <v>1087</v>
      </c>
      <c r="AF461" s="124" t="s">
        <v>1088</v>
      </c>
      <c r="AG461" s="138">
        <v>19765148.829999998</v>
      </c>
    </row>
    <row r="462" spans="1:33" x14ac:dyDescent="0.25">
      <c r="A462" s="173"/>
      <c r="B462" s="174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24"/>
      <c r="Q462" s="175">
        <v>0</v>
      </c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24"/>
      <c r="AE462" s="124" t="s">
        <v>1089</v>
      </c>
      <c r="AF462" s="124" t="s">
        <v>1090</v>
      </c>
      <c r="AG462" s="138">
        <v>0</v>
      </c>
    </row>
    <row r="463" spans="1:33" x14ac:dyDescent="0.25">
      <c r="A463" s="52">
        <v>205103</v>
      </c>
      <c r="B463" s="53" t="s">
        <v>1298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24"/>
      <c r="AF463" s="124"/>
      <c r="AG463" s="138"/>
    </row>
    <row r="464" spans="1:33" x14ac:dyDescent="0.25">
      <c r="A464" s="57">
        <v>20510301</v>
      </c>
      <c r="B464" s="58" t="s">
        <v>1298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24"/>
      <c r="AF464" s="124"/>
      <c r="AG464" s="138"/>
    </row>
    <row r="465" spans="1:33" x14ac:dyDescent="0.25">
      <c r="A465" s="57">
        <v>205103011</v>
      </c>
      <c r="B465" s="58" t="s">
        <v>1298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24"/>
      <c r="AF465" s="124"/>
      <c r="AG465" s="138"/>
    </row>
    <row r="466" spans="1:33" x14ac:dyDescent="0.25">
      <c r="A466" s="60">
        <v>20510301101</v>
      </c>
      <c r="B466" s="61" t="s">
        <v>1298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24"/>
      <c r="AF466" s="124"/>
      <c r="AG466" s="138"/>
    </row>
    <row r="467" spans="1:33" x14ac:dyDescent="0.25">
      <c r="A467" s="52">
        <v>2052</v>
      </c>
      <c r="B467" s="53" t="s">
        <v>1092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55" t="s">
        <v>1091</v>
      </c>
      <c r="AF467" s="155" t="s">
        <v>1092</v>
      </c>
      <c r="AG467" s="156">
        <v>0</v>
      </c>
    </row>
    <row r="468" spans="1:33" x14ac:dyDescent="0.25">
      <c r="A468" s="57">
        <v>205201</v>
      </c>
      <c r="B468" s="58" t="s">
        <v>1092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55" t="s">
        <v>1093</v>
      </c>
      <c r="AF468" s="155" t="s">
        <v>1092</v>
      </c>
      <c r="AG468" s="156">
        <v>0</v>
      </c>
    </row>
    <row r="469" spans="1:33" x14ac:dyDescent="0.25">
      <c r="A469" s="57">
        <v>20520101</v>
      </c>
      <c r="B469" s="58" t="s">
        <v>1092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55" t="s">
        <v>1094</v>
      </c>
      <c r="AF469" s="155" t="s">
        <v>1092</v>
      </c>
      <c r="AG469" s="156">
        <v>0</v>
      </c>
    </row>
    <row r="470" spans="1:33" x14ac:dyDescent="0.25">
      <c r="A470" s="57">
        <v>205201011</v>
      </c>
      <c r="B470" s="58" t="s">
        <v>1092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55" t="s">
        <v>1095</v>
      </c>
      <c r="AF470" s="155" t="s">
        <v>1092</v>
      </c>
      <c r="AG470" s="156">
        <v>0</v>
      </c>
    </row>
    <row r="471" spans="1:33" x14ac:dyDescent="0.25">
      <c r="A471" s="60">
        <v>20520101101</v>
      </c>
      <c r="B471" s="61" t="s">
        <v>1092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8" t="s">
        <v>1096</v>
      </c>
      <c r="AF471" s="90" t="s">
        <v>1092</v>
      </c>
      <c r="AG471" s="134"/>
    </row>
    <row r="472" spans="1:33" x14ac:dyDescent="0.25">
      <c r="A472" s="52">
        <v>2053</v>
      </c>
      <c r="B472" s="53" t="s">
        <v>1099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55" t="s">
        <v>1097</v>
      </c>
      <c r="AF472" s="164" t="s">
        <v>1092</v>
      </c>
      <c r="AG472" s="165">
        <v>0</v>
      </c>
    </row>
    <row r="473" spans="1:33" x14ac:dyDescent="0.25">
      <c r="A473" s="57">
        <v>205301</v>
      </c>
      <c r="B473" s="58" t="s">
        <v>1099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55" t="s">
        <v>1098</v>
      </c>
      <c r="AF473" s="155" t="s">
        <v>1099</v>
      </c>
      <c r="AG473" s="156">
        <v>0</v>
      </c>
    </row>
    <row r="474" spans="1:33" x14ac:dyDescent="0.25">
      <c r="A474" s="57">
        <v>20530101</v>
      </c>
      <c r="B474" s="58" t="s">
        <v>1099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55" t="s">
        <v>1100</v>
      </c>
      <c r="AF474" s="155" t="s">
        <v>1099</v>
      </c>
      <c r="AG474" s="156">
        <v>0</v>
      </c>
    </row>
    <row r="475" spans="1:33" x14ac:dyDescent="0.25">
      <c r="A475" s="57">
        <v>205301011</v>
      </c>
      <c r="B475" s="58" t="s">
        <v>1099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55" t="s">
        <v>1101</v>
      </c>
      <c r="AF475" s="155" t="s">
        <v>1099</v>
      </c>
      <c r="AG475" s="156">
        <v>0</v>
      </c>
    </row>
    <row r="476" spans="1:33" x14ac:dyDescent="0.25">
      <c r="A476" s="60">
        <v>20530101101</v>
      </c>
      <c r="B476" s="61" t="s">
        <v>1099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19" t="s">
        <v>1102</v>
      </c>
      <c r="AF476" s="119" t="s">
        <v>1099</v>
      </c>
      <c r="AG476" s="136"/>
    </row>
    <row r="477" spans="1:33" x14ac:dyDescent="0.25">
      <c r="A477" s="52">
        <v>206</v>
      </c>
      <c r="B477" s="53" t="s">
        <v>1299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19"/>
      <c r="AF477" s="119"/>
      <c r="AG477" s="136"/>
    </row>
    <row r="478" spans="1:33" x14ac:dyDescent="0.25">
      <c r="A478" s="57">
        <v>2061</v>
      </c>
      <c r="B478" s="58" t="s">
        <v>1299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19"/>
      <c r="AF478" s="119"/>
      <c r="AG478" s="136"/>
    </row>
    <row r="479" spans="1:33" x14ac:dyDescent="0.25">
      <c r="A479" s="57">
        <v>206101</v>
      </c>
      <c r="B479" s="58" t="s">
        <v>1299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19"/>
      <c r="AF479" s="119"/>
      <c r="AG479" s="136"/>
    </row>
    <row r="480" spans="1:33" x14ac:dyDescent="0.25">
      <c r="A480" s="57">
        <v>20610101</v>
      </c>
      <c r="B480" s="58" t="s">
        <v>1299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19"/>
      <c r="AF480" s="119"/>
      <c r="AG480" s="136"/>
    </row>
    <row r="481" spans="1:33" x14ac:dyDescent="0.25">
      <c r="A481" s="57">
        <v>206101011</v>
      </c>
      <c r="B481" s="58" t="s">
        <v>1299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19"/>
      <c r="AF481" s="119"/>
      <c r="AG481" s="136"/>
    </row>
    <row r="482" spans="1:33" x14ac:dyDescent="0.25">
      <c r="A482" s="60">
        <v>20610101101</v>
      </c>
      <c r="B482" s="61" t="s">
        <v>1299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19"/>
      <c r="AF482" s="119"/>
      <c r="AG482" s="136"/>
    </row>
    <row r="483" spans="1:33" x14ac:dyDescent="0.25">
      <c r="A483" s="52">
        <v>207</v>
      </c>
      <c r="B483" s="53" t="s">
        <v>1300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19"/>
      <c r="AF483" s="119"/>
      <c r="AG483" s="136"/>
    </row>
    <row r="484" spans="1:33" x14ac:dyDescent="0.25">
      <c r="A484" s="57">
        <v>2073</v>
      </c>
      <c r="B484" s="58" t="s">
        <v>1301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19"/>
      <c r="AF484" s="119"/>
      <c r="AG484" s="136"/>
    </row>
    <row r="485" spans="1:33" x14ac:dyDescent="0.25">
      <c r="A485" s="57">
        <v>207301</v>
      </c>
      <c r="B485" s="58" t="s">
        <v>1301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19"/>
      <c r="AF485" s="119"/>
      <c r="AG485" s="136"/>
    </row>
    <row r="486" spans="1:33" x14ac:dyDescent="0.25">
      <c r="A486" s="57">
        <v>20730101</v>
      </c>
      <c r="B486" s="58" t="s">
        <v>1301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19"/>
      <c r="AF486" s="119"/>
      <c r="AG486" s="136"/>
    </row>
    <row r="487" spans="1:33" x14ac:dyDescent="0.25">
      <c r="A487" s="57">
        <v>207301011</v>
      </c>
      <c r="B487" s="58" t="s">
        <v>1301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19"/>
      <c r="AF487" s="119"/>
      <c r="AG487" s="136"/>
    </row>
    <row r="488" spans="1:33" x14ac:dyDescent="0.25">
      <c r="A488" s="60">
        <v>20730101101</v>
      </c>
      <c r="B488" s="61" t="s">
        <v>1301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19"/>
      <c r="AF488" s="119"/>
      <c r="AG488" s="136"/>
    </row>
    <row r="489" spans="1:33" x14ac:dyDescent="0.25">
      <c r="A489" s="52">
        <v>208</v>
      </c>
      <c r="B489" s="53" t="s">
        <v>1105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54" t="s">
        <v>1103</v>
      </c>
      <c r="AF489" s="154" t="s">
        <v>1105</v>
      </c>
      <c r="AG489" s="156">
        <v>0</v>
      </c>
    </row>
    <row r="490" spans="1:33" x14ac:dyDescent="0.25">
      <c r="A490" s="57">
        <v>2081</v>
      </c>
      <c r="B490" s="58" t="s">
        <v>1107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54" t="s">
        <v>1104</v>
      </c>
      <c r="AF490" s="154" t="s">
        <v>1105</v>
      </c>
      <c r="AG490" s="158">
        <v>0</v>
      </c>
    </row>
    <row r="491" spans="1:33" x14ac:dyDescent="0.25">
      <c r="A491" s="57">
        <v>208101</v>
      </c>
      <c r="B491" s="58" t="s">
        <v>1109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54" t="s">
        <v>1106</v>
      </c>
      <c r="AF491" s="154" t="s">
        <v>1107</v>
      </c>
      <c r="AG491" s="158">
        <v>0</v>
      </c>
    </row>
    <row r="492" spans="1:33" x14ac:dyDescent="0.25">
      <c r="A492" s="57">
        <v>20810101</v>
      </c>
      <c r="B492" s="58" t="s">
        <v>1111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105" t="s">
        <v>1108</v>
      </c>
      <c r="AF492" s="105" t="s">
        <v>1109</v>
      </c>
      <c r="AG492" s="147">
        <v>0</v>
      </c>
    </row>
    <row r="493" spans="1:33" x14ac:dyDescent="0.25">
      <c r="A493" s="57">
        <v>208101011</v>
      </c>
      <c r="B493" s="58" t="s">
        <v>1111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27" t="s">
        <v>1110</v>
      </c>
      <c r="AF493" s="128" t="s">
        <v>1111</v>
      </c>
      <c r="AG493" s="148"/>
    </row>
    <row r="494" spans="1:33" x14ac:dyDescent="0.25">
      <c r="A494" s="60">
        <v>20810101101</v>
      </c>
      <c r="B494" s="61" t="s">
        <v>1111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76"/>
      <c r="AF494" s="177"/>
      <c r="AG494" s="148"/>
    </row>
    <row r="495" spans="1:33" x14ac:dyDescent="0.25">
      <c r="A495" s="52">
        <v>20810102</v>
      </c>
      <c r="B495" s="53" t="s">
        <v>1302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76"/>
      <c r="AF495" s="177"/>
      <c r="AG495" s="148"/>
    </row>
    <row r="496" spans="1:33" x14ac:dyDescent="0.25">
      <c r="A496" s="57">
        <v>208101021</v>
      </c>
      <c r="B496" s="58" t="s">
        <v>1302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76"/>
      <c r="AF496" s="177"/>
      <c r="AG496" s="148"/>
    </row>
    <row r="497" spans="1:33" x14ac:dyDescent="0.25">
      <c r="A497" s="60">
        <v>20810102101</v>
      </c>
      <c r="B497" s="61" t="s">
        <v>1302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76"/>
      <c r="AF497" s="177"/>
      <c r="AG497" s="148"/>
    </row>
    <row r="498" spans="1:33" x14ac:dyDescent="0.25">
      <c r="A498" s="52">
        <v>208102</v>
      </c>
      <c r="B498" s="53" t="s">
        <v>1303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76"/>
      <c r="AF498" s="177"/>
      <c r="AG498" s="148"/>
    </row>
    <row r="499" spans="1:33" x14ac:dyDescent="0.25">
      <c r="A499" s="57">
        <v>20810201</v>
      </c>
      <c r="B499" s="58" t="s">
        <v>1111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76"/>
      <c r="AF499" s="177"/>
      <c r="AG499" s="148"/>
    </row>
    <row r="500" spans="1:33" x14ac:dyDescent="0.25">
      <c r="A500" s="57">
        <v>208102011</v>
      </c>
      <c r="B500" s="58" t="s">
        <v>1111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76"/>
      <c r="AF500" s="177"/>
      <c r="AG500" s="148"/>
    </row>
    <row r="501" spans="1:33" x14ac:dyDescent="0.25">
      <c r="A501" s="60">
        <v>20810201101</v>
      </c>
      <c r="B501" s="61" t="s">
        <v>1111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76"/>
      <c r="AF501" s="177"/>
      <c r="AG501" s="148"/>
    </row>
    <row r="502" spans="1:33" x14ac:dyDescent="0.25">
      <c r="A502" s="52">
        <v>20810202</v>
      </c>
      <c r="B502" s="53" t="s">
        <v>1302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76"/>
      <c r="AF502" s="177"/>
      <c r="AG502" s="148"/>
    </row>
    <row r="503" spans="1:33" x14ac:dyDescent="0.25">
      <c r="A503" s="57">
        <v>208102021</v>
      </c>
      <c r="B503" s="58" t="s">
        <v>1302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76"/>
      <c r="AF503" s="177"/>
      <c r="AG503" s="148"/>
    </row>
    <row r="504" spans="1:33" x14ac:dyDescent="0.25">
      <c r="A504" s="60">
        <v>20810202101</v>
      </c>
      <c r="B504" s="61" t="s">
        <v>1302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76"/>
      <c r="AF504" s="177"/>
      <c r="AG504" s="148"/>
    </row>
    <row r="505" spans="1:33" x14ac:dyDescent="0.25">
      <c r="A505" s="52">
        <v>208103</v>
      </c>
      <c r="B505" s="53" t="s">
        <v>1304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76"/>
      <c r="AF505" s="177"/>
      <c r="AG505" s="148"/>
    </row>
    <row r="506" spans="1:33" x14ac:dyDescent="0.25">
      <c r="A506" s="57">
        <v>20810301</v>
      </c>
      <c r="B506" s="58" t="s">
        <v>1111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76"/>
      <c r="AF506" s="177"/>
      <c r="AG506" s="148"/>
    </row>
    <row r="507" spans="1:33" x14ac:dyDescent="0.25">
      <c r="A507" s="57">
        <v>208103011</v>
      </c>
      <c r="B507" s="58" t="s">
        <v>1111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76"/>
      <c r="AF507" s="177"/>
      <c r="AG507" s="148"/>
    </row>
    <row r="508" spans="1:33" x14ac:dyDescent="0.25">
      <c r="A508" s="60">
        <v>20810301101</v>
      </c>
      <c r="B508" s="61" t="s">
        <v>1111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76"/>
      <c r="AF508" s="177"/>
      <c r="AG508" s="148"/>
    </row>
    <row r="509" spans="1:33" x14ac:dyDescent="0.25">
      <c r="A509" s="52">
        <v>20810302</v>
      </c>
      <c r="B509" s="53" t="s">
        <v>1302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76"/>
      <c r="AF509" s="177"/>
      <c r="AG509" s="148"/>
    </row>
    <row r="510" spans="1:33" x14ac:dyDescent="0.25">
      <c r="A510" s="57">
        <v>208103021</v>
      </c>
      <c r="B510" s="58" t="s">
        <v>1302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76"/>
      <c r="AF510" s="177"/>
      <c r="AG510" s="148"/>
    </row>
    <row r="511" spans="1:33" x14ac:dyDescent="0.25">
      <c r="A511" s="60">
        <v>20810302101</v>
      </c>
      <c r="B511" s="61" t="s">
        <v>1302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76"/>
      <c r="AF511" s="177"/>
      <c r="AG511" s="148"/>
    </row>
    <row r="512" spans="1:33" x14ac:dyDescent="0.25">
      <c r="A512" s="52">
        <v>2082</v>
      </c>
      <c r="B512" s="53" t="s">
        <v>1114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54" t="s">
        <v>1112</v>
      </c>
      <c r="AF512" s="154" t="s">
        <v>1114</v>
      </c>
      <c r="AG512" s="170"/>
    </row>
    <row r="513" spans="1:33" x14ac:dyDescent="0.25">
      <c r="A513" s="57">
        <v>208201</v>
      </c>
      <c r="B513" s="58" t="s">
        <v>1114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54" t="s">
        <v>1113</v>
      </c>
      <c r="AF513" s="154" t="s">
        <v>1114</v>
      </c>
      <c r="AG513" s="158"/>
    </row>
    <row r="514" spans="1:33" x14ac:dyDescent="0.25">
      <c r="A514" s="57">
        <v>20820101</v>
      </c>
      <c r="B514" s="58" t="s">
        <v>1114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54" t="s">
        <v>1115</v>
      </c>
      <c r="AF514" s="154" t="s">
        <v>1114</v>
      </c>
      <c r="AG514" s="158"/>
    </row>
    <row r="515" spans="1:33" x14ac:dyDescent="0.25">
      <c r="A515" s="57">
        <v>208201011</v>
      </c>
      <c r="B515" s="58" t="s">
        <v>1114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105" t="s">
        <v>1116</v>
      </c>
      <c r="AF515" s="105" t="s">
        <v>1114</v>
      </c>
      <c r="AG515" s="147">
        <v>0</v>
      </c>
    </row>
    <row r="516" spans="1:33" x14ac:dyDescent="0.25">
      <c r="A516" s="60">
        <v>20820101101</v>
      </c>
      <c r="B516" s="61" t="s">
        <v>1114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29" t="s">
        <v>1117</v>
      </c>
      <c r="AF516" s="128" t="s">
        <v>1114</v>
      </c>
      <c r="AG516" s="148"/>
    </row>
    <row r="517" spans="1:33" x14ac:dyDescent="0.25">
      <c r="A517" s="52">
        <v>209</v>
      </c>
      <c r="B517" s="53" t="s">
        <v>1305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78"/>
      <c r="AF517" s="128"/>
      <c r="AG517" s="148"/>
    </row>
    <row r="518" spans="1:33" x14ac:dyDescent="0.25">
      <c r="A518" s="57">
        <v>2093</v>
      </c>
      <c r="B518" s="58" t="s">
        <v>1306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78"/>
      <c r="AF518" s="128"/>
      <c r="AG518" s="148"/>
    </row>
    <row r="519" spans="1:33" x14ac:dyDescent="0.25">
      <c r="A519" s="57">
        <v>209301</v>
      </c>
      <c r="B519" s="58" t="s">
        <v>1306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78"/>
      <c r="AF519" s="128"/>
      <c r="AG519" s="148"/>
    </row>
    <row r="520" spans="1:33" x14ac:dyDescent="0.25">
      <c r="A520" s="57">
        <v>20930101</v>
      </c>
      <c r="B520" s="58" t="s">
        <v>1306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78"/>
      <c r="AF520" s="128"/>
      <c r="AG520" s="148"/>
    </row>
    <row r="521" spans="1:33" x14ac:dyDescent="0.25">
      <c r="A521" s="57">
        <v>209301011</v>
      </c>
      <c r="B521" s="58" t="s">
        <v>1306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78"/>
      <c r="AF521" s="128"/>
      <c r="AG521" s="148"/>
    </row>
    <row r="522" spans="1:33" x14ac:dyDescent="0.25">
      <c r="A522" s="60">
        <v>20930101101</v>
      </c>
      <c r="B522" s="61" t="s">
        <v>1306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78"/>
      <c r="AF522" s="128"/>
      <c r="AG522" s="148"/>
    </row>
    <row r="523" spans="1:33" x14ac:dyDescent="0.25">
      <c r="A523" s="52">
        <v>210</v>
      </c>
      <c r="B523" s="53" t="s">
        <v>801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54">
        <v>210</v>
      </c>
      <c r="AF523" s="154" t="s">
        <v>801</v>
      </c>
      <c r="AG523" s="168"/>
    </row>
    <row r="524" spans="1:33" x14ac:dyDescent="0.25">
      <c r="A524" s="57">
        <v>2101</v>
      </c>
      <c r="B524" s="58" t="s">
        <v>801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54">
        <v>2101</v>
      </c>
      <c r="AF524" s="154" t="s">
        <v>801</v>
      </c>
      <c r="AG524" s="158"/>
    </row>
    <row r="525" spans="1:33" x14ac:dyDescent="0.25">
      <c r="A525" s="57">
        <v>210101</v>
      </c>
      <c r="B525" s="58" t="s">
        <v>801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54">
        <v>210101</v>
      </c>
      <c r="AF525" s="154" t="s">
        <v>801</v>
      </c>
      <c r="AG525" s="158"/>
    </row>
    <row r="526" spans="1:33" x14ac:dyDescent="0.25">
      <c r="A526" s="57">
        <v>21010101</v>
      </c>
      <c r="B526" s="58" t="s">
        <v>801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105">
        <v>2101011</v>
      </c>
      <c r="AF526" s="105" t="s">
        <v>801</v>
      </c>
      <c r="AG526" s="147">
        <v>0</v>
      </c>
    </row>
    <row r="527" spans="1:33" x14ac:dyDescent="0.25">
      <c r="A527" s="57">
        <v>210101011</v>
      </c>
      <c r="B527" s="58" t="s">
        <v>801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25">
        <v>210101101</v>
      </c>
      <c r="AF527" s="130" t="s">
        <v>801</v>
      </c>
      <c r="AG527" s="149"/>
    </row>
    <row r="528" spans="1:33" x14ac:dyDescent="0.25">
      <c r="A528" s="60">
        <v>21010101101</v>
      </c>
      <c r="B528" s="61" t="s">
        <v>801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25"/>
      <c r="AF528" s="130"/>
      <c r="AG528" s="149"/>
    </row>
    <row r="529" spans="1:33" x14ac:dyDescent="0.25">
      <c r="A529" s="52">
        <v>212</v>
      </c>
      <c r="B529" s="53" t="s">
        <v>1118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54">
        <v>212</v>
      </c>
      <c r="AF529" s="154" t="s">
        <v>801</v>
      </c>
      <c r="AG529" s="171">
        <v>0</v>
      </c>
    </row>
    <row r="530" spans="1:33" x14ac:dyDescent="0.25">
      <c r="A530" s="57">
        <v>2124</v>
      </c>
      <c r="B530" s="58" t="s">
        <v>1118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54">
        <v>2124</v>
      </c>
      <c r="AF530" s="154" t="s">
        <v>1118</v>
      </c>
      <c r="AG530" s="158">
        <v>0</v>
      </c>
    </row>
    <row r="531" spans="1:33" x14ac:dyDescent="0.25">
      <c r="A531" s="57">
        <v>212401</v>
      </c>
      <c r="B531" s="58" t="s">
        <v>1118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54">
        <v>212401</v>
      </c>
      <c r="AF531" s="154" t="s">
        <v>1118</v>
      </c>
      <c r="AG531" s="158">
        <v>0</v>
      </c>
    </row>
    <row r="532" spans="1:33" x14ac:dyDescent="0.25">
      <c r="A532" s="57">
        <v>21240101</v>
      </c>
      <c r="B532" s="58" t="s">
        <v>1118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54">
        <v>2124011</v>
      </c>
      <c r="AF532" s="154" t="s">
        <v>1118</v>
      </c>
      <c r="AG532" s="158">
        <v>0</v>
      </c>
    </row>
    <row r="533" spans="1:33" x14ac:dyDescent="0.25">
      <c r="A533" s="57">
        <v>212401011</v>
      </c>
      <c r="B533" s="58" t="s">
        <v>1118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105">
        <v>212401101</v>
      </c>
      <c r="AF533" s="105" t="s">
        <v>1118</v>
      </c>
      <c r="AG533" s="147">
        <v>0</v>
      </c>
    </row>
    <row r="534" spans="1:33" x14ac:dyDescent="0.25">
      <c r="A534" s="60">
        <v>21240101101</v>
      </c>
      <c r="B534" s="61" t="s">
        <v>1118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24" t="s">
        <v>1119</v>
      </c>
      <c r="AF534" s="128" t="s">
        <v>1118</v>
      </c>
      <c r="AG534" s="148"/>
    </row>
    <row r="535" spans="1:33" x14ac:dyDescent="0.25">
      <c r="A535" s="52">
        <v>213</v>
      </c>
      <c r="B535" s="53" t="s">
        <v>1307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1308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1308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1308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1308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1308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Abril 2023</vt:lpstr>
      <vt:lpstr>Ejecucion Ingresos Marzo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2023-07-05T14:15:59Z</dcterms:modified>
</cp:coreProperties>
</file>