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2023\"/>
    </mc:Choice>
  </mc:AlternateContent>
  <xr:revisionPtr revIDLastSave="0" documentId="13_ncr:1_{385A5B64-9BE9-4D13-A58F-D4FF07370A19}" xr6:coauthVersionLast="36" xr6:coauthVersionMax="36" xr10:uidLastSave="{00000000-0000-0000-0000-000000000000}"/>
  <bookViews>
    <workbookView xWindow="0" yWindow="0" windowWidth="28800" windowHeight="11805" activeTab="1" xr2:uid="{18C5C692-8A83-421C-9CAC-40F02A0BADD3}"/>
  </bookViews>
  <sheets>
    <sheet name="Ejecucion de Ingresos Dic 2023" sheetId="6" r:id="rId1"/>
    <sheet name="Ejecucion de Gastos Dic 2023" sheetId="1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'Ejecucion de Gastos Dic 2023'!$A$9:$T$847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3" i="6" l="1"/>
  <c r="H343" i="6" s="1"/>
  <c r="I343" i="6" s="1"/>
  <c r="D343" i="6"/>
  <c r="E343" i="6" s="1"/>
  <c r="C343" i="6"/>
  <c r="C342" i="6" s="1"/>
  <c r="I342" i="6"/>
  <c r="H342" i="6"/>
  <c r="G342" i="6"/>
  <c r="F342" i="6"/>
  <c r="E342" i="6"/>
  <c r="H341" i="6"/>
  <c r="I341" i="6" s="1"/>
  <c r="G341" i="6"/>
  <c r="E341" i="6"/>
  <c r="G340" i="6"/>
  <c r="H340" i="6" s="1"/>
  <c r="I340" i="6" s="1"/>
  <c r="D340" i="6"/>
  <c r="E340" i="6" s="1"/>
  <c r="C340" i="6"/>
  <c r="G339" i="6"/>
  <c r="H339" i="6" s="1"/>
  <c r="I339" i="6" s="1"/>
  <c r="D339" i="6"/>
  <c r="E339" i="6" s="1"/>
  <c r="C339" i="6"/>
  <c r="H338" i="6"/>
  <c r="I338" i="6" s="1"/>
  <c r="G338" i="6"/>
  <c r="D338" i="6"/>
  <c r="C338" i="6"/>
  <c r="E338" i="6" s="1"/>
  <c r="G337" i="6"/>
  <c r="H337" i="6" s="1"/>
  <c r="I337" i="6" s="1"/>
  <c r="D337" i="6"/>
  <c r="E337" i="6" s="1"/>
  <c r="G336" i="6"/>
  <c r="E336" i="6"/>
  <c r="D336" i="6"/>
  <c r="C336" i="6"/>
  <c r="F335" i="6"/>
  <c r="F334" i="6"/>
  <c r="G333" i="6"/>
  <c r="H333" i="6" s="1"/>
  <c r="I333" i="6" s="1"/>
  <c r="D333" i="6"/>
  <c r="E333" i="6" s="1"/>
  <c r="C333" i="6"/>
  <c r="G332" i="6"/>
  <c r="H332" i="6" s="1"/>
  <c r="I332" i="6" s="1"/>
  <c r="D332" i="6"/>
  <c r="C332" i="6"/>
  <c r="G331" i="6"/>
  <c r="H331" i="6" s="1"/>
  <c r="I331" i="6" s="1"/>
  <c r="D331" i="6"/>
  <c r="C331" i="6"/>
  <c r="G330" i="6"/>
  <c r="H330" i="6" s="1"/>
  <c r="I330" i="6" s="1"/>
  <c r="D330" i="6"/>
  <c r="C330" i="6"/>
  <c r="E330" i="6" s="1"/>
  <c r="G329" i="6"/>
  <c r="H329" i="6" s="1"/>
  <c r="I329" i="6" s="1"/>
  <c r="D329" i="6"/>
  <c r="C329" i="6"/>
  <c r="G328" i="6"/>
  <c r="D328" i="6"/>
  <c r="C328" i="6"/>
  <c r="E328" i="6" s="1"/>
  <c r="E326" i="6" s="1"/>
  <c r="G327" i="6"/>
  <c r="H327" i="6" s="1"/>
  <c r="D327" i="6"/>
  <c r="E327" i="6" s="1"/>
  <c r="C327" i="6"/>
  <c r="F326" i="6"/>
  <c r="D325" i="6"/>
  <c r="C325" i="6"/>
  <c r="E325" i="6" s="1"/>
  <c r="F324" i="6"/>
  <c r="D324" i="6"/>
  <c r="C324" i="6"/>
  <c r="G299" i="6"/>
  <c r="E299" i="6"/>
  <c r="D299" i="6"/>
  <c r="C299" i="6"/>
  <c r="F299" i="6" s="1"/>
  <c r="H299" i="6" s="1"/>
  <c r="C298" i="6"/>
  <c r="H297" i="6"/>
  <c r="G297" i="6"/>
  <c r="C295" i="6"/>
  <c r="F295" i="6" s="1"/>
  <c r="E294" i="6"/>
  <c r="C294" i="6"/>
  <c r="E293" i="6"/>
  <c r="C293" i="6"/>
  <c r="G292" i="6"/>
  <c r="E292" i="6"/>
  <c r="D292" i="6"/>
  <c r="C292" i="6"/>
  <c r="F292" i="6" s="1"/>
  <c r="G291" i="6"/>
  <c r="E291" i="6"/>
  <c r="D291" i="6"/>
  <c r="F291" i="6" s="1"/>
  <c r="H291" i="6" s="1"/>
  <c r="C291" i="6"/>
  <c r="G289" i="6"/>
  <c r="E289" i="6"/>
  <c r="D289" i="6"/>
  <c r="C289" i="6"/>
  <c r="F289" i="6" s="1"/>
  <c r="H289" i="6" s="1"/>
  <c r="E287" i="6"/>
  <c r="D287" i="6"/>
  <c r="G284" i="6"/>
  <c r="E284" i="6"/>
  <c r="D284" i="6"/>
  <c r="C284" i="6"/>
  <c r="G283" i="6"/>
  <c r="C283" i="6"/>
  <c r="G282" i="6"/>
  <c r="H268" i="6"/>
  <c r="E267" i="6"/>
  <c r="I266" i="6"/>
  <c r="H266" i="6"/>
  <c r="G266" i="6"/>
  <c r="E266" i="6"/>
  <c r="D266" i="6"/>
  <c r="F266" i="6" s="1"/>
  <c r="J266" i="6" s="1"/>
  <c r="C266" i="6"/>
  <c r="I262" i="6"/>
  <c r="H262" i="6"/>
  <c r="G262" i="6"/>
  <c r="C262" i="6"/>
  <c r="F262" i="6" s="1"/>
  <c r="J262" i="6" s="1"/>
  <c r="I261" i="6"/>
  <c r="J261" i="6" s="1"/>
  <c r="H261" i="6"/>
  <c r="G261" i="6"/>
  <c r="C261" i="6"/>
  <c r="F261" i="6" s="1"/>
  <c r="I260" i="6"/>
  <c r="H260" i="6"/>
  <c r="G260" i="6"/>
  <c r="C260" i="6"/>
  <c r="F260" i="6" s="1"/>
  <c r="J260" i="6" s="1"/>
  <c r="I259" i="6"/>
  <c r="J259" i="6" s="1"/>
  <c r="H259" i="6"/>
  <c r="G259" i="6"/>
  <c r="F259" i="6"/>
  <c r="C259" i="6"/>
  <c r="I258" i="6"/>
  <c r="H258" i="6"/>
  <c r="G258" i="6"/>
  <c r="C258" i="6"/>
  <c r="F258" i="6" s="1"/>
  <c r="J258" i="6" s="1"/>
  <c r="H257" i="6"/>
  <c r="G257" i="6"/>
  <c r="E257" i="6"/>
  <c r="E256" i="6" s="1"/>
  <c r="D257" i="6"/>
  <c r="D256" i="6" s="1"/>
  <c r="C257" i="6"/>
  <c r="H256" i="6"/>
  <c r="G256" i="6"/>
  <c r="E253" i="6"/>
  <c r="D253" i="6"/>
  <c r="C253" i="6"/>
  <c r="F253" i="6" s="1"/>
  <c r="E252" i="6"/>
  <c r="D252" i="6"/>
  <c r="V239" i="6"/>
  <c r="U239" i="6"/>
  <c r="S239" i="6"/>
  <c r="R239" i="6"/>
  <c r="F239" i="6"/>
  <c r="J239" i="6" s="1"/>
  <c r="K239" i="6" s="1"/>
  <c r="U238" i="6"/>
  <c r="S238" i="6"/>
  <c r="R238" i="6"/>
  <c r="V238" i="6" s="1"/>
  <c r="J238" i="6"/>
  <c r="K238" i="6" s="1"/>
  <c r="F238" i="6"/>
  <c r="F237" i="6"/>
  <c r="J237" i="6" s="1"/>
  <c r="K237" i="6" s="1"/>
  <c r="S236" i="6"/>
  <c r="R236" i="6"/>
  <c r="V236" i="6" s="1"/>
  <c r="F236" i="6"/>
  <c r="J236" i="6" s="1"/>
  <c r="K236" i="6" s="1"/>
  <c r="V235" i="6"/>
  <c r="S235" i="6"/>
  <c r="R235" i="6"/>
  <c r="F235" i="6"/>
  <c r="J235" i="6" s="1"/>
  <c r="K235" i="6" s="1"/>
  <c r="U234" i="6"/>
  <c r="S234" i="6" s="1"/>
  <c r="R234" i="6"/>
  <c r="F234" i="6"/>
  <c r="J234" i="6" s="1"/>
  <c r="K234" i="6" s="1"/>
  <c r="V233" i="6"/>
  <c r="S233" i="6"/>
  <c r="R233" i="6"/>
  <c r="F233" i="6"/>
  <c r="J233" i="6" s="1"/>
  <c r="K233" i="6" s="1"/>
  <c r="V232" i="6"/>
  <c r="S232" i="6"/>
  <c r="R232" i="6"/>
  <c r="J232" i="6"/>
  <c r="K232" i="6" s="1"/>
  <c r="F232" i="6"/>
  <c r="V231" i="6"/>
  <c r="S231" i="6"/>
  <c r="R231" i="6"/>
  <c r="F231" i="6"/>
  <c r="J231" i="6" s="1"/>
  <c r="K231" i="6" s="1"/>
  <c r="U230" i="6"/>
  <c r="S230" i="6" s="1"/>
  <c r="R230" i="6"/>
  <c r="V230" i="6" s="1"/>
  <c r="F230" i="6"/>
  <c r="J230" i="6" s="1"/>
  <c r="K230" i="6" s="1"/>
  <c r="V229" i="6"/>
  <c r="S229" i="6"/>
  <c r="R229" i="6"/>
  <c r="I229" i="6"/>
  <c r="F229" i="6"/>
  <c r="V228" i="6"/>
  <c r="S228" i="6"/>
  <c r="R228" i="6"/>
  <c r="K228" i="6"/>
  <c r="J228" i="6"/>
  <c r="I228" i="6"/>
  <c r="F228" i="6"/>
  <c r="S227" i="6"/>
  <c r="R227" i="6"/>
  <c r="V227" i="6" s="1"/>
  <c r="J227" i="6"/>
  <c r="K227" i="6" s="1"/>
  <c r="F227" i="6"/>
  <c r="V226" i="6"/>
  <c r="S226" i="6"/>
  <c r="R226" i="6"/>
  <c r="K226" i="6"/>
  <c r="J226" i="6"/>
  <c r="D226" i="6"/>
  <c r="F226" i="6" s="1"/>
  <c r="U225" i="6"/>
  <c r="S225" i="6"/>
  <c r="R225" i="6"/>
  <c r="V225" i="6" s="1"/>
  <c r="I225" i="6"/>
  <c r="D225" i="6"/>
  <c r="D201" i="6" s="1"/>
  <c r="D200" i="6" s="1"/>
  <c r="D199" i="6" s="1"/>
  <c r="D198" i="6" s="1"/>
  <c r="D197" i="6" s="1"/>
  <c r="V224" i="6"/>
  <c r="S224" i="6"/>
  <c r="R224" i="6"/>
  <c r="F224" i="6"/>
  <c r="J224" i="6" s="1"/>
  <c r="K224" i="6" s="1"/>
  <c r="S223" i="6"/>
  <c r="R223" i="6"/>
  <c r="V223" i="6" s="1"/>
  <c r="F223" i="6"/>
  <c r="J223" i="6" s="1"/>
  <c r="K223" i="6" s="1"/>
  <c r="J222" i="6"/>
  <c r="F222" i="6"/>
  <c r="S221" i="6"/>
  <c r="R221" i="6"/>
  <c r="V221" i="6" s="1"/>
  <c r="F221" i="6"/>
  <c r="J221" i="6" s="1"/>
  <c r="K221" i="6" s="1"/>
  <c r="S220" i="6"/>
  <c r="R220" i="6"/>
  <c r="V220" i="6" s="1"/>
  <c r="J220" i="6"/>
  <c r="K220" i="6" s="1"/>
  <c r="F220" i="6"/>
  <c r="S219" i="6"/>
  <c r="R219" i="6"/>
  <c r="V219" i="6" s="1"/>
  <c r="K219" i="6"/>
  <c r="J219" i="6"/>
  <c r="F219" i="6"/>
  <c r="V218" i="6"/>
  <c r="S218" i="6"/>
  <c r="R218" i="6"/>
  <c r="J218" i="6"/>
  <c r="K218" i="6" s="1"/>
  <c r="F218" i="6"/>
  <c r="S217" i="6"/>
  <c r="R217" i="6"/>
  <c r="V217" i="6" s="1"/>
  <c r="J217" i="6"/>
  <c r="K217" i="6" s="1"/>
  <c r="F217" i="6"/>
  <c r="V216" i="6"/>
  <c r="S216" i="6"/>
  <c r="R216" i="6"/>
  <c r="J216" i="6"/>
  <c r="K216" i="6" s="1"/>
  <c r="F216" i="6"/>
  <c r="U215" i="6"/>
  <c r="S215" i="6" s="1"/>
  <c r="R215" i="6"/>
  <c r="F215" i="6"/>
  <c r="J215" i="6" s="1"/>
  <c r="K215" i="6" s="1"/>
  <c r="S214" i="6"/>
  <c r="R214" i="6"/>
  <c r="V214" i="6" s="1"/>
  <c r="J214" i="6"/>
  <c r="K214" i="6" s="1"/>
  <c r="F214" i="6"/>
  <c r="S213" i="6"/>
  <c r="R213" i="6"/>
  <c r="V213" i="6" s="1"/>
  <c r="F213" i="6"/>
  <c r="J213" i="6" s="1"/>
  <c r="K213" i="6" s="1"/>
  <c r="V212" i="6"/>
  <c r="U212" i="6"/>
  <c r="S212" i="6" s="1"/>
  <c r="R212" i="6"/>
  <c r="F212" i="6"/>
  <c r="J212" i="6" s="1"/>
  <c r="K212" i="6" s="1"/>
  <c r="S211" i="6"/>
  <c r="R211" i="6"/>
  <c r="V211" i="6" s="1"/>
  <c r="J211" i="6"/>
  <c r="K211" i="6" s="1"/>
  <c r="F211" i="6"/>
  <c r="V210" i="6"/>
  <c r="S210" i="6"/>
  <c r="R210" i="6"/>
  <c r="F210" i="6"/>
  <c r="J210" i="6" s="1"/>
  <c r="K210" i="6" s="1"/>
  <c r="D210" i="6"/>
  <c r="S209" i="6"/>
  <c r="R209" i="6"/>
  <c r="V209" i="6" s="1"/>
  <c r="J209" i="6"/>
  <c r="K209" i="6" s="1"/>
  <c r="F209" i="6"/>
  <c r="V208" i="6"/>
  <c r="S208" i="6"/>
  <c r="R208" i="6"/>
  <c r="J208" i="6"/>
  <c r="K208" i="6" s="1"/>
  <c r="F208" i="6"/>
  <c r="U207" i="6"/>
  <c r="S207" i="6" s="1"/>
  <c r="R207" i="6"/>
  <c r="K207" i="6"/>
  <c r="J207" i="6"/>
  <c r="F207" i="6"/>
  <c r="V206" i="6"/>
  <c r="S206" i="6"/>
  <c r="R206" i="6"/>
  <c r="F206" i="6"/>
  <c r="J206" i="6" s="1"/>
  <c r="K206" i="6" s="1"/>
  <c r="V205" i="6"/>
  <c r="S205" i="6"/>
  <c r="R205" i="6"/>
  <c r="F205" i="6"/>
  <c r="J205" i="6" s="1"/>
  <c r="K205" i="6" s="1"/>
  <c r="V204" i="6"/>
  <c r="S204" i="6"/>
  <c r="R204" i="6"/>
  <c r="F204" i="6"/>
  <c r="J204" i="6" s="1"/>
  <c r="K204" i="6" s="1"/>
  <c r="V203" i="6"/>
  <c r="S203" i="6"/>
  <c r="R203" i="6"/>
  <c r="J203" i="6"/>
  <c r="K203" i="6" s="1"/>
  <c r="F203" i="6"/>
  <c r="U202" i="6"/>
  <c r="R202" i="6"/>
  <c r="F202" i="6"/>
  <c r="J202" i="6" s="1"/>
  <c r="U201" i="6"/>
  <c r="U200" i="6" s="1"/>
  <c r="U199" i="6" s="1"/>
  <c r="U198" i="6" s="1"/>
  <c r="U197" i="6" s="1"/>
  <c r="T201" i="6"/>
  <c r="T200" i="6" s="1"/>
  <c r="R201" i="6"/>
  <c r="Q201" i="6"/>
  <c r="O201" i="6"/>
  <c r="H201" i="6"/>
  <c r="G201" i="6"/>
  <c r="G200" i="6" s="1"/>
  <c r="G199" i="6" s="1"/>
  <c r="G198" i="6" s="1"/>
  <c r="G197" i="6" s="1"/>
  <c r="E201" i="6"/>
  <c r="E200" i="6" s="1"/>
  <c r="C201" i="6"/>
  <c r="C200" i="6" s="1"/>
  <c r="C199" i="6" s="1"/>
  <c r="C198" i="6" s="1"/>
  <c r="C197" i="6" s="1"/>
  <c r="Q200" i="6"/>
  <c r="Q199" i="6" s="1"/>
  <c r="Q198" i="6" s="1"/>
  <c r="Q197" i="6" s="1"/>
  <c r="O200" i="6"/>
  <c r="R200" i="6" s="1"/>
  <c r="H200" i="6"/>
  <c r="H199" i="6" s="1"/>
  <c r="H198" i="6" s="1"/>
  <c r="H197" i="6" s="1"/>
  <c r="H300" i="6" s="1"/>
  <c r="T199" i="6"/>
  <c r="O199" i="6"/>
  <c r="E199" i="6"/>
  <c r="E198" i="6" s="1"/>
  <c r="E197" i="6" s="1"/>
  <c r="T198" i="6"/>
  <c r="T197" i="6" s="1"/>
  <c r="V196" i="6"/>
  <c r="R196" i="6"/>
  <c r="F196" i="6"/>
  <c r="F195" i="6" s="1"/>
  <c r="F194" i="6" s="1"/>
  <c r="F193" i="6" s="1"/>
  <c r="F192" i="6" s="1"/>
  <c r="Q195" i="6"/>
  <c r="O195" i="6"/>
  <c r="R195" i="6" s="1"/>
  <c r="I195" i="6"/>
  <c r="H195" i="6"/>
  <c r="H194" i="6" s="1"/>
  <c r="H193" i="6" s="1"/>
  <c r="H192" i="6" s="1"/>
  <c r="H267" i="6" s="1"/>
  <c r="G195" i="6"/>
  <c r="G194" i="6" s="1"/>
  <c r="G193" i="6" s="1"/>
  <c r="G192" i="6" s="1"/>
  <c r="E195" i="6"/>
  <c r="E194" i="6" s="1"/>
  <c r="E193" i="6" s="1"/>
  <c r="E192" i="6" s="1"/>
  <c r="E298" i="6" s="1"/>
  <c r="D195" i="6"/>
  <c r="D194" i="6" s="1"/>
  <c r="D193" i="6" s="1"/>
  <c r="C195" i="6"/>
  <c r="R194" i="6"/>
  <c r="Q194" i="6"/>
  <c r="Q193" i="6" s="1"/>
  <c r="Q192" i="6" s="1"/>
  <c r="O194" i="6"/>
  <c r="I194" i="6"/>
  <c r="I193" i="6" s="1"/>
  <c r="I192" i="6" s="1"/>
  <c r="I267" i="6" s="1"/>
  <c r="C194" i="6"/>
  <c r="O193" i="6"/>
  <c r="R193" i="6" s="1"/>
  <c r="C193" i="6"/>
  <c r="C192" i="6" s="1"/>
  <c r="C267" i="6" s="1"/>
  <c r="O192" i="6"/>
  <c r="R192" i="6" s="1"/>
  <c r="D192" i="6"/>
  <c r="R191" i="6"/>
  <c r="V191" i="6" s="1"/>
  <c r="K191" i="6"/>
  <c r="F191" i="6"/>
  <c r="J191" i="6" s="1"/>
  <c r="J190" i="6" s="1"/>
  <c r="R190" i="6"/>
  <c r="Q190" i="6"/>
  <c r="O190" i="6"/>
  <c r="I190" i="6"/>
  <c r="I189" i="6" s="1"/>
  <c r="I188" i="6" s="1"/>
  <c r="I187" i="6" s="1"/>
  <c r="H190" i="6"/>
  <c r="H189" i="6" s="1"/>
  <c r="H188" i="6" s="1"/>
  <c r="G190" i="6"/>
  <c r="G189" i="6" s="1"/>
  <c r="G188" i="6" s="1"/>
  <c r="E190" i="6"/>
  <c r="D190" i="6"/>
  <c r="C190" i="6"/>
  <c r="R189" i="6"/>
  <c r="Q189" i="6"/>
  <c r="O189" i="6"/>
  <c r="O188" i="6" s="1"/>
  <c r="O187" i="6" s="1"/>
  <c r="J189" i="6"/>
  <c r="E189" i="6"/>
  <c r="D189" i="6"/>
  <c r="D188" i="6" s="1"/>
  <c r="D187" i="6" s="1"/>
  <c r="C189" i="6"/>
  <c r="C188" i="6" s="1"/>
  <c r="C187" i="6" s="1"/>
  <c r="R188" i="6"/>
  <c r="Q188" i="6"/>
  <c r="Q187" i="6" s="1"/>
  <c r="E188" i="6"/>
  <c r="R187" i="6"/>
  <c r="H187" i="6"/>
  <c r="G187" i="6"/>
  <c r="E187" i="6"/>
  <c r="V186" i="6"/>
  <c r="W186" i="6" s="1"/>
  <c r="R186" i="6"/>
  <c r="F186" i="6"/>
  <c r="J186" i="6" s="1"/>
  <c r="V185" i="6"/>
  <c r="R185" i="6"/>
  <c r="Q185" i="6"/>
  <c r="O185" i="6"/>
  <c r="O184" i="6" s="1"/>
  <c r="I185" i="6"/>
  <c r="I184" i="6" s="1"/>
  <c r="I183" i="6" s="1"/>
  <c r="H185" i="6"/>
  <c r="H184" i="6" s="1"/>
  <c r="G185" i="6"/>
  <c r="E185" i="6"/>
  <c r="D185" i="6"/>
  <c r="C185" i="6"/>
  <c r="V184" i="6"/>
  <c r="V183" i="6" s="1"/>
  <c r="Q184" i="6"/>
  <c r="Q183" i="6" s="1"/>
  <c r="Q182" i="6" s="1"/>
  <c r="G184" i="6"/>
  <c r="E184" i="6"/>
  <c r="D184" i="6"/>
  <c r="D183" i="6" s="1"/>
  <c r="D182" i="6" s="1"/>
  <c r="D265" i="6" s="1"/>
  <c r="C184" i="6"/>
  <c r="C183" i="6" s="1"/>
  <c r="C182" i="6" s="1"/>
  <c r="C265" i="6" s="1"/>
  <c r="H183" i="6"/>
  <c r="G183" i="6"/>
  <c r="G182" i="6" s="1"/>
  <c r="G265" i="6" s="1"/>
  <c r="E183" i="6"/>
  <c r="E182" i="6" s="1"/>
  <c r="E265" i="6" s="1"/>
  <c r="V182" i="6"/>
  <c r="I182" i="6"/>
  <c r="I265" i="6" s="1"/>
  <c r="H182" i="6"/>
  <c r="H265" i="6" s="1"/>
  <c r="V181" i="6"/>
  <c r="W181" i="6" s="1"/>
  <c r="R181" i="6"/>
  <c r="F181" i="6"/>
  <c r="V180" i="6"/>
  <c r="R180" i="6"/>
  <c r="W180" i="6" s="1"/>
  <c r="Q180" i="6"/>
  <c r="Q179" i="6" s="1"/>
  <c r="Q178" i="6" s="1"/>
  <c r="Q177" i="6" s="1"/>
  <c r="O180" i="6"/>
  <c r="O179" i="6" s="1"/>
  <c r="O178" i="6" s="1"/>
  <c r="R178" i="6" s="1"/>
  <c r="I180" i="6"/>
  <c r="H180" i="6"/>
  <c r="G180" i="6"/>
  <c r="E180" i="6"/>
  <c r="E179" i="6" s="1"/>
  <c r="E178" i="6" s="1"/>
  <c r="E177" i="6" s="1"/>
  <c r="D180" i="6"/>
  <c r="D179" i="6" s="1"/>
  <c r="D178" i="6" s="1"/>
  <c r="D177" i="6" s="1"/>
  <c r="C180" i="6"/>
  <c r="C179" i="6" s="1"/>
  <c r="C178" i="6" s="1"/>
  <c r="C177" i="6" s="1"/>
  <c r="V179" i="6"/>
  <c r="V178" i="6" s="1"/>
  <c r="V177" i="6" s="1"/>
  <c r="W177" i="6" s="1"/>
  <c r="R179" i="6"/>
  <c r="I179" i="6"/>
  <c r="H179" i="6"/>
  <c r="G179" i="6"/>
  <c r="G178" i="6" s="1"/>
  <c r="W178" i="6"/>
  <c r="I178" i="6"/>
  <c r="I177" i="6" s="1"/>
  <c r="H178" i="6"/>
  <c r="H177" i="6" s="1"/>
  <c r="O177" i="6"/>
  <c r="R177" i="6" s="1"/>
  <c r="G177" i="6"/>
  <c r="R176" i="6"/>
  <c r="V176" i="6" s="1"/>
  <c r="J176" i="6"/>
  <c r="F176" i="6"/>
  <c r="F175" i="6" s="1"/>
  <c r="R175" i="6"/>
  <c r="Q175" i="6"/>
  <c r="Q174" i="6" s="1"/>
  <c r="Q173" i="6" s="1"/>
  <c r="O175" i="6"/>
  <c r="I175" i="6"/>
  <c r="H175" i="6"/>
  <c r="H174" i="6" s="1"/>
  <c r="H173" i="6" s="1"/>
  <c r="G175" i="6"/>
  <c r="E175" i="6"/>
  <c r="D175" i="6"/>
  <c r="C175" i="6"/>
  <c r="C174" i="6" s="1"/>
  <c r="O174" i="6"/>
  <c r="R174" i="6" s="1"/>
  <c r="I174" i="6"/>
  <c r="I173" i="6" s="1"/>
  <c r="G174" i="6"/>
  <c r="F174" i="6"/>
  <c r="F173" i="6" s="1"/>
  <c r="F172" i="6" s="1"/>
  <c r="E174" i="6"/>
  <c r="E173" i="6" s="1"/>
  <c r="E172" i="6" s="1"/>
  <c r="D174" i="6"/>
  <c r="D173" i="6" s="1"/>
  <c r="D172" i="6" s="1"/>
  <c r="O173" i="6"/>
  <c r="R173" i="6" s="1"/>
  <c r="G173" i="6"/>
  <c r="C173" i="6"/>
  <c r="C172" i="6" s="1"/>
  <c r="I172" i="6"/>
  <c r="H172" i="6"/>
  <c r="G172" i="6"/>
  <c r="I171" i="6"/>
  <c r="F171" i="6"/>
  <c r="J171" i="6" s="1"/>
  <c r="K171" i="6" s="1"/>
  <c r="J170" i="6"/>
  <c r="K170" i="6" s="1"/>
  <c r="I170" i="6"/>
  <c r="F170" i="6"/>
  <c r="J169" i="6"/>
  <c r="K169" i="6" s="1"/>
  <c r="I169" i="6"/>
  <c r="F169" i="6"/>
  <c r="I168" i="6"/>
  <c r="F168" i="6"/>
  <c r="J168" i="6" s="1"/>
  <c r="K168" i="6" s="1"/>
  <c r="I167" i="6"/>
  <c r="F167" i="6"/>
  <c r="J167" i="6" s="1"/>
  <c r="K167" i="6" s="1"/>
  <c r="J166" i="6"/>
  <c r="K166" i="6" s="1"/>
  <c r="I166" i="6"/>
  <c r="F166" i="6"/>
  <c r="K165" i="6"/>
  <c r="I165" i="6"/>
  <c r="F165" i="6"/>
  <c r="J165" i="6" s="1"/>
  <c r="I164" i="6"/>
  <c r="F164" i="6"/>
  <c r="J164" i="6" s="1"/>
  <c r="K164" i="6" s="1"/>
  <c r="I163" i="6"/>
  <c r="F163" i="6"/>
  <c r="F162" i="6"/>
  <c r="J162" i="6" s="1"/>
  <c r="K162" i="6" s="1"/>
  <c r="I161" i="6"/>
  <c r="F161" i="6"/>
  <c r="J161" i="6" s="1"/>
  <c r="K161" i="6" s="1"/>
  <c r="J160" i="6"/>
  <c r="K160" i="6" s="1"/>
  <c r="I160" i="6"/>
  <c r="F160" i="6"/>
  <c r="J159" i="6"/>
  <c r="I159" i="6"/>
  <c r="F159" i="6"/>
  <c r="V158" i="6"/>
  <c r="W158" i="6" s="1"/>
  <c r="U158" i="6"/>
  <c r="T158" i="6"/>
  <c r="S158" i="6"/>
  <c r="S157" i="6" s="1"/>
  <c r="S156" i="6" s="1"/>
  <c r="S155" i="6" s="1"/>
  <c r="S154" i="6" s="1"/>
  <c r="S153" i="6" s="1"/>
  <c r="Q158" i="6"/>
  <c r="Q157" i="6" s="1"/>
  <c r="Q156" i="6" s="1"/>
  <c r="Q155" i="6" s="1"/>
  <c r="Q154" i="6" s="1"/>
  <c r="Q153" i="6" s="1"/>
  <c r="O158" i="6"/>
  <c r="R158" i="6" s="1"/>
  <c r="H158" i="6"/>
  <c r="H157" i="6" s="1"/>
  <c r="G158" i="6"/>
  <c r="E158" i="6"/>
  <c r="E297" i="6" s="1"/>
  <c r="D158" i="6"/>
  <c r="D297" i="6" s="1"/>
  <c r="C158" i="6"/>
  <c r="C297" i="6" s="1"/>
  <c r="F297" i="6" s="1"/>
  <c r="U157" i="6"/>
  <c r="T157" i="6"/>
  <c r="T156" i="6" s="1"/>
  <c r="T155" i="6" s="1"/>
  <c r="T154" i="6" s="1"/>
  <c r="T153" i="6" s="1"/>
  <c r="T152" i="6" s="1"/>
  <c r="O157" i="6"/>
  <c r="G157" i="6"/>
  <c r="G156" i="6" s="1"/>
  <c r="D157" i="6"/>
  <c r="C157" i="6"/>
  <c r="U156" i="6"/>
  <c r="H156" i="6"/>
  <c r="H155" i="6" s="1"/>
  <c r="H154" i="6" s="1"/>
  <c r="D156" i="6"/>
  <c r="D155" i="6" s="1"/>
  <c r="D154" i="6" s="1"/>
  <c r="C156" i="6"/>
  <c r="C155" i="6" s="1"/>
  <c r="C154" i="6" s="1"/>
  <c r="U155" i="6"/>
  <c r="U154" i="6" s="1"/>
  <c r="U153" i="6" s="1"/>
  <c r="G155" i="6"/>
  <c r="G154" i="6" s="1"/>
  <c r="G264" i="6" s="1"/>
  <c r="W151" i="6"/>
  <c r="S151" i="6"/>
  <c r="R151" i="6"/>
  <c r="V151" i="6" s="1"/>
  <c r="F151" i="6"/>
  <c r="J151" i="6" s="1"/>
  <c r="K151" i="6" s="1"/>
  <c r="U150" i="6"/>
  <c r="S150" i="6" s="1"/>
  <c r="R150" i="6"/>
  <c r="V150" i="6" s="1"/>
  <c r="W150" i="6" s="1"/>
  <c r="J150" i="6"/>
  <c r="K150" i="6" s="1"/>
  <c r="F150" i="6"/>
  <c r="V149" i="6"/>
  <c r="W149" i="6" s="1"/>
  <c r="S149" i="6"/>
  <c r="R149" i="6"/>
  <c r="F149" i="6"/>
  <c r="J149" i="6" s="1"/>
  <c r="K149" i="6" s="1"/>
  <c r="S148" i="6"/>
  <c r="R148" i="6"/>
  <c r="V148" i="6" s="1"/>
  <c r="W148" i="6" s="1"/>
  <c r="F148" i="6"/>
  <c r="J148" i="6" s="1"/>
  <c r="K148" i="6" s="1"/>
  <c r="V147" i="6"/>
  <c r="W147" i="6" s="1"/>
  <c r="S147" i="6"/>
  <c r="R147" i="6"/>
  <c r="F147" i="6"/>
  <c r="J147" i="6" s="1"/>
  <c r="K147" i="6" s="1"/>
  <c r="V146" i="6"/>
  <c r="W146" i="6" s="1"/>
  <c r="S146" i="6"/>
  <c r="S144" i="6" s="1"/>
  <c r="S143" i="6" s="1"/>
  <c r="S142" i="6" s="1"/>
  <c r="R146" i="6"/>
  <c r="K146" i="6"/>
  <c r="J146" i="6"/>
  <c r="F146" i="6"/>
  <c r="U145" i="6"/>
  <c r="S145" i="6" s="1"/>
  <c r="R145" i="6"/>
  <c r="Q145" i="6"/>
  <c r="Q144" i="6" s="1"/>
  <c r="Q143" i="6" s="1"/>
  <c r="Q142" i="6" s="1"/>
  <c r="K145" i="6"/>
  <c r="I145" i="6"/>
  <c r="I257" i="6" s="1"/>
  <c r="I256" i="6" s="1"/>
  <c r="F145" i="6"/>
  <c r="J145" i="6" s="1"/>
  <c r="J144" i="6" s="1"/>
  <c r="T144" i="6"/>
  <c r="P144" i="6"/>
  <c r="O144" i="6"/>
  <c r="H144" i="6"/>
  <c r="H143" i="6" s="1"/>
  <c r="H142" i="6" s="1"/>
  <c r="G144" i="6"/>
  <c r="E144" i="6"/>
  <c r="D144" i="6"/>
  <c r="C144" i="6"/>
  <c r="T143" i="6"/>
  <c r="T142" i="6" s="1"/>
  <c r="P143" i="6"/>
  <c r="P142" i="6" s="1"/>
  <c r="O143" i="6"/>
  <c r="O142" i="6" s="1"/>
  <c r="E143" i="6"/>
  <c r="E142" i="6" s="1"/>
  <c r="D143" i="6"/>
  <c r="C143" i="6"/>
  <c r="C142" i="6" s="1"/>
  <c r="D142" i="6"/>
  <c r="V141" i="6"/>
  <c r="S141" i="6"/>
  <c r="S140" i="6" s="1"/>
  <c r="S139" i="6" s="1"/>
  <c r="S138" i="6" s="1"/>
  <c r="R141" i="6"/>
  <c r="R140" i="6" s="1"/>
  <c r="R139" i="6" s="1"/>
  <c r="J141" i="6"/>
  <c r="K141" i="6" s="1"/>
  <c r="I141" i="6"/>
  <c r="F141" i="6"/>
  <c r="U140" i="6"/>
  <c r="T140" i="6"/>
  <c r="Q140" i="6"/>
  <c r="Q139" i="6" s="1"/>
  <c r="P140" i="6"/>
  <c r="P139" i="6" s="1"/>
  <c r="P138" i="6" s="1"/>
  <c r="O140" i="6"/>
  <c r="J140" i="6"/>
  <c r="K140" i="6" s="1"/>
  <c r="I140" i="6"/>
  <c r="H140" i="6"/>
  <c r="G140" i="6"/>
  <c r="F140" i="6"/>
  <c r="F139" i="6" s="1"/>
  <c r="F138" i="6" s="1"/>
  <c r="E140" i="6"/>
  <c r="D140" i="6"/>
  <c r="C140" i="6"/>
  <c r="C139" i="6" s="1"/>
  <c r="C138" i="6" s="1"/>
  <c r="U139" i="6"/>
  <c r="U138" i="6" s="1"/>
  <c r="T139" i="6"/>
  <c r="T138" i="6" s="1"/>
  <c r="O139" i="6"/>
  <c r="O138" i="6" s="1"/>
  <c r="J139" i="6"/>
  <c r="K139" i="6" s="1"/>
  <c r="I139" i="6"/>
  <c r="H139" i="6"/>
  <c r="G139" i="6"/>
  <c r="G138" i="6" s="1"/>
  <c r="E139" i="6"/>
  <c r="E138" i="6" s="1"/>
  <c r="D139" i="6"/>
  <c r="D138" i="6" s="1"/>
  <c r="R138" i="6"/>
  <c r="Q138" i="6"/>
  <c r="I138" i="6"/>
  <c r="H138" i="6"/>
  <c r="R137" i="6"/>
  <c r="V137" i="6" s="1"/>
  <c r="F137" i="6"/>
  <c r="F136" i="6" s="1"/>
  <c r="R136" i="6"/>
  <c r="Q136" i="6"/>
  <c r="O136" i="6"/>
  <c r="I136" i="6"/>
  <c r="H136" i="6"/>
  <c r="G136" i="6"/>
  <c r="G135" i="6" s="1"/>
  <c r="G134" i="6" s="1"/>
  <c r="E136" i="6"/>
  <c r="E135" i="6" s="1"/>
  <c r="E134" i="6" s="1"/>
  <c r="D136" i="6"/>
  <c r="C136" i="6"/>
  <c r="C135" i="6" s="1"/>
  <c r="R135" i="6"/>
  <c r="Q135" i="6"/>
  <c r="O135" i="6"/>
  <c r="I135" i="6"/>
  <c r="I134" i="6" s="1"/>
  <c r="H135" i="6"/>
  <c r="H134" i="6" s="1"/>
  <c r="H130" i="6" s="1"/>
  <c r="H255" i="6" s="1"/>
  <c r="F135" i="6"/>
  <c r="F134" i="6" s="1"/>
  <c r="D135" i="6"/>
  <c r="D134" i="6" s="1"/>
  <c r="R134" i="6"/>
  <c r="Q134" i="6"/>
  <c r="O134" i="6"/>
  <c r="C134" i="6"/>
  <c r="R133" i="6"/>
  <c r="R132" i="6" s="1"/>
  <c r="R131" i="6" s="1"/>
  <c r="J133" i="6"/>
  <c r="K133" i="6" s="1"/>
  <c r="K264" i="6" s="1"/>
  <c r="F133" i="6"/>
  <c r="U132" i="6"/>
  <c r="T132" i="6"/>
  <c r="S132" i="6"/>
  <c r="S131" i="6" s="1"/>
  <c r="Q132" i="6"/>
  <c r="Q131" i="6" s="1"/>
  <c r="P132" i="6"/>
  <c r="P131" i="6" s="1"/>
  <c r="O132" i="6"/>
  <c r="O131" i="6" s="1"/>
  <c r="I132" i="6"/>
  <c r="H132" i="6"/>
  <c r="G132" i="6"/>
  <c r="F132" i="6"/>
  <c r="F131" i="6" s="1"/>
  <c r="E132" i="6"/>
  <c r="D132" i="6"/>
  <c r="C132" i="6"/>
  <c r="U131" i="6"/>
  <c r="T131" i="6"/>
  <c r="T130" i="6" s="1"/>
  <c r="I131" i="6"/>
  <c r="H131" i="6"/>
  <c r="G131" i="6"/>
  <c r="E131" i="6"/>
  <c r="D131" i="6"/>
  <c r="C131" i="6"/>
  <c r="S129" i="6"/>
  <c r="S128" i="6" s="1"/>
  <c r="R129" i="6"/>
  <c r="W129" i="6" s="1"/>
  <c r="I129" i="6"/>
  <c r="I128" i="6" s="1"/>
  <c r="F129" i="6"/>
  <c r="V128" i="6"/>
  <c r="W128" i="6" s="1"/>
  <c r="U128" i="6"/>
  <c r="T128" i="6"/>
  <c r="T118" i="6" s="1"/>
  <c r="R128" i="6"/>
  <c r="Q128" i="6"/>
  <c r="O128" i="6"/>
  <c r="H128" i="6"/>
  <c r="G128" i="6"/>
  <c r="F128" i="6"/>
  <c r="E128" i="6"/>
  <c r="D128" i="6"/>
  <c r="D118" i="6" s="1"/>
  <c r="C128" i="6"/>
  <c r="R127" i="6"/>
  <c r="V127" i="6" s="1"/>
  <c r="J127" i="6"/>
  <c r="F127" i="6"/>
  <c r="F126" i="6" s="1"/>
  <c r="U126" i="6"/>
  <c r="T126" i="6"/>
  <c r="S126" i="6"/>
  <c r="R126" i="6"/>
  <c r="Q126" i="6"/>
  <c r="O126" i="6"/>
  <c r="I126" i="6"/>
  <c r="H126" i="6"/>
  <c r="G126" i="6"/>
  <c r="G118" i="6" s="1"/>
  <c r="E126" i="6"/>
  <c r="E118" i="6" s="1"/>
  <c r="D126" i="6"/>
  <c r="C126" i="6"/>
  <c r="V125" i="6"/>
  <c r="W125" i="6" s="1"/>
  <c r="S125" i="6"/>
  <c r="R125" i="6"/>
  <c r="F125" i="6"/>
  <c r="J125" i="6" s="1"/>
  <c r="K125" i="6" s="1"/>
  <c r="K258" i="6" s="1"/>
  <c r="U124" i="6"/>
  <c r="R124" i="6"/>
  <c r="V124" i="6" s="1"/>
  <c r="W124" i="6" s="1"/>
  <c r="I124" i="6"/>
  <c r="I119" i="6" s="1"/>
  <c r="I118" i="6" s="1"/>
  <c r="F124" i="6"/>
  <c r="J124" i="6" s="1"/>
  <c r="K124" i="6" s="1"/>
  <c r="K257" i="6" s="1"/>
  <c r="V123" i="6"/>
  <c r="W123" i="6" s="1"/>
  <c r="S123" i="6"/>
  <c r="R123" i="6"/>
  <c r="J123" i="6"/>
  <c r="K123" i="6" s="1"/>
  <c r="F123" i="6"/>
  <c r="S122" i="6"/>
  <c r="R122" i="6"/>
  <c r="V122" i="6" s="1"/>
  <c r="W122" i="6" s="1"/>
  <c r="J122" i="6"/>
  <c r="K122" i="6" s="1"/>
  <c r="F122" i="6"/>
  <c r="S121" i="6"/>
  <c r="R121" i="6"/>
  <c r="V121" i="6" s="1"/>
  <c r="W121" i="6" s="1"/>
  <c r="J121" i="6"/>
  <c r="K121" i="6" s="1"/>
  <c r="K256" i="6" s="1"/>
  <c r="F121" i="6"/>
  <c r="S120" i="6"/>
  <c r="R120" i="6"/>
  <c r="V120" i="6" s="1"/>
  <c r="K120" i="6"/>
  <c r="F120" i="6"/>
  <c r="J120" i="6" s="1"/>
  <c r="T119" i="6"/>
  <c r="R119" i="6"/>
  <c r="Q119" i="6"/>
  <c r="O119" i="6"/>
  <c r="O118" i="6" s="1"/>
  <c r="R118" i="6" s="1"/>
  <c r="H119" i="6"/>
  <c r="G119" i="6"/>
  <c r="E119" i="6"/>
  <c r="D119" i="6"/>
  <c r="C119" i="6"/>
  <c r="Q118" i="6"/>
  <c r="W117" i="6"/>
  <c r="V117" i="6"/>
  <c r="R117" i="6"/>
  <c r="K117" i="6"/>
  <c r="K255" i="6" s="1"/>
  <c r="F117" i="6"/>
  <c r="J117" i="6" s="1"/>
  <c r="R116" i="6"/>
  <c r="V116" i="6" s="1"/>
  <c r="W116" i="6" s="1"/>
  <c r="K116" i="6"/>
  <c r="J116" i="6"/>
  <c r="F116" i="6"/>
  <c r="V115" i="6"/>
  <c r="W115" i="6" s="1"/>
  <c r="R115" i="6"/>
  <c r="K115" i="6"/>
  <c r="F115" i="6"/>
  <c r="J115" i="6" s="1"/>
  <c r="V114" i="6"/>
  <c r="W114" i="6" s="1"/>
  <c r="R114" i="6"/>
  <c r="J114" i="6"/>
  <c r="F114" i="6"/>
  <c r="V113" i="6"/>
  <c r="W113" i="6" s="1"/>
  <c r="R113" i="6"/>
  <c r="Q113" i="6"/>
  <c r="O113" i="6"/>
  <c r="I113" i="6"/>
  <c r="H113" i="6"/>
  <c r="G113" i="6"/>
  <c r="F113" i="6"/>
  <c r="E113" i="6"/>
  <c r="D113" i="6"/>
  <c r="C113" i="6"/>
  <c r="C95" i="6" s="1"/>
  <c r="W112" i="6"/>
  <c r="V112" i="6"/>
  <c r="S112" i="6"/>
  <c r="R112" i="6"/>
  <c r="J112" i="6"/>
  <c r="K112" i="6" s="1"/>
  <c r="F112" i="6"/>
  <c r="V111" i="6"/>
  <c r="W111" i="6" s="1"/>
  <c r="S111" i="6"/>
  <c r="R111" i="6"/>
  <c r="I111" i="6"/>
  <c r="F111" i="6"/>
  <c r="S110" i="6"/>
  <c r="R110" i="6"/>
  <c r="V110" i="6" s="1"/>
  <c r="W110" i="6" s="1"/>
  <c r="F110" i="6"/>
  <c r="J110" i="6" s="1"/>
  <c r="K110" i="6" s="1"/>
  <c r="V109" i="6"/>
  <c r="W109" i="6" s="1"/>
  <c r="S109" i="6"/>
  <c r="S106" i="6" s="1"/>
  <c r="R109" i="6"/>
  <c r="J109" i="6"/>
  <c r="K109" i="6" s="1"/>
  <c r="F109" i="6"/>
  <c r="V108" i="6"/>
  <c r="W108" i="6" s="1"/>
  <c r="S108" i="6"/>
  <c r="R108" i="6"/>
  <c r="K108" i="6"/>
  <c r="J108" i="6"/>
  <c r="F108" i="6"/>
  <c r="S107" i="6"/>
  <c r="R107" i="6"/>
  <c r="V107" i="6" s="1"/>
  <c r="F107" i="6"/>
  <c r="J107" i="6" s="1"/>
  <c r="U106" i="6"/>
  <c r="T106" i="6"/>
  <c r="R106" i="6"/>
  <c r="Q106" i="6"/>
  <c r="O106" i="6"/>
  <c r="H106" i="6"/>
  <c r="G106" i="6"/>
  <c r="E106" i="6"/>
  <c r="D106" i="6"/>
  <c r="D95" i="6" s="1"/>
  <c r="C106" i="6"/>
  <c r="V105" i="6"/>
  <c r="W105" i="6" s="1"/>
  <c r="U105" i="6"/>
  <c r="S105" i="6"/>
  <c r="R105" i="6"/>
  <c r="J105" i="6"/>
  <c r="K105" i="6" s="1"/>
  <c r="I105" i="6"/>
  <c r="F105" i="6"/>
  <c r="S104" i="6"/>
  <c r="R104" i="6"/>
  <c r="V104" i="6" s="1"/>
  <c r="W104" i="6" s="1"/>
  <c r="K104" i="6"/>
  <c r="F104" i="6"/>
  <c r="J104" i="6" s="1"/>
  <c r="V103" i="6"/>
  <c r="W103" i="6" s="1"/>
  <c r="S103" i="6"/>
  <c r="R103" i="6"/>
  <c r="F103" i="6"/>
  <c r="J103" i="6" s="1"/>
  <c r="K103" i="6" s="1"/>
  <c r="W102" i="6"/>
  <c r="V102" i="6"/>
  <c r="S102" i="6"/>
  <c r="R102" i="6"/>
  <c r="F102" i="6"/>
  <c r="J102" i="6" s="1"/>
  <c r="K102" i="6" s="1"/>
  <c r="T101" i="6"/>
  <c r="U101" i="6" s="1"/>
  <c r="S101" i="6"/>
  <c r="R101" i="6"/>
  <c r="V101" i="6" s="1"/>
  <c r="W101" i="6" s="1"/>
  <c r="H101" i="6"/>
  <c r="F101" i="6"/>
  <c r="V100" i="6"/>
  <c r="W100" i="6" s="1"/>
  <c r="T100" i="6"/>
  <c r="S100" i="6"/>
  <c r="R100" i="6"/>
  <c r="J100" i="6"/>
  <c r="K100" i="6" s="1"/>
  <c r="I100" i="6"/>
  <c r="F100" i="6"/>
  <c r="S99" i="6"/>
  <c r="R99" i="6"/>
  <c r="V99" i="6" s="1"/>
  <c r="W99" i="6" s="1"/>
  <c r="K99" i="6"/>
  <c r="J99" i="6"/>
  <c r="F99" i="6"/>
  <c r="S98" i="6"/>
  <c r="R98" i="6"/>
  <c r="V98" i="6" s="1"/>
  <c r="W98" i="6" s="1"/>
  <c r="K98" i="6"/>
  <c r="F98" i="6"/>
  <c r="J98" i="6" s="1"/>
  <c r="S97" i="6"/>
  <c r="R97" i="6"/>
  <c r="V97" i="6" s="1"/>
  <c r="F97" i="6"/>
  <c r="J97" i="6" s="1"/>
  <c r="U96" i="6"/>
  <c r="T96" i="6"/>
  <c r="T95" i="6" s="1"/>
  <c r="Q96" i="6"/>
  <c r="Q95" i="6" s="1"/>
  <c r="O96" i="6"/>
  <c r="O95" i="6" s="1"/>
  <c r="R95" i="6" s="1"/>
  <c r="G96" i="6"/>
  <c r="E96" i="6"/>
  <c r="D96" i="6"/>
  <c r="C96" i="6"/>
  <c r="U95" i="6"/>
  <c r="G95" i="6"/>
  <c r="T94" i="6"/>
  <c r="T93" i="6" s="1"/>
  <c r="T92" i="6" s="1"/>
  <c r="R94" i="6"/>
  <c r="J94" i="6"/>
  <c r="F94" i="6"/>
  <c r="Q93" i="6"/>
  <c r="P93" i="6"/>
  <c r="O93" i="6"/>
  <c r="I93" i="6"/>
  <c r="I92" i="6" s="1"/>
  <c r="H93" i="6"/>
  <c r="H92" i="6" s="1"/>
  <c r="G93" i="6"/>
  <c r="G92" i="6" s="1"/>
  <c r="F93" i="6"/>
  <c r="F92" i="6" s="1"/>
  <c r="E93" i="6"/>
  <c r="D93" i="6"/>
  <c r="C93" i="6"/>
  <c r="Q92" i="6"/>
  <c r="P92" i="6"/>
  <c r="O92" i="6"/>
  <c r="E92" i="6"/>
  <c r="D92" i="6"/>
  <c r="C92" i="6"/>
  <c r="U91" i="6"/>
  <c r="S91" i="6" s="1"/>
  <c r="R91" i="6"/>
  <c r="I91" i="6"/>
  <c r="I90" i="6" s="1"/>
  <c r="F91" i="6"/>
  <c r="U90" i="6"/>
  <c r="T90" i="6"/>
  <c r="S90" i="6"/>
  <c r="R90" i="6"/>
  <c r="Q90" i="6"/>
  <c r="O90" i="6"/>
  <c r="H90" i="6"/>
  <c r="G90" i="6"/>
  <c r="F90" i="6"/>
  <c r="E90" i="6"/>
  <c r="D90" i="6"/>
  <c r="C90" i="6"/>
  <c r="C84" i="6" s="1"/>
  <c r="W89" i="6"/>
  <c r="U89" i="6"/>
  <c r="U88" i="6" s="1"/>
  <c r="T89" i="6"/>
  <c r="R89" i="6"/>
  <c r="V89" i="6" s="1"/>
  <c r="H89" i="6"/>
  <c r="F89" i="6"/>
  <c r="W88" i="6"/>
  <c r="V88" i="6"/>
  <c r="T88" i="6"/>
  <c r="Q88" i="6"/>
  <c r="Q84" i="6" s="1"/>
  <c r="O88" i="6"/>
  <c r="R88" i="6" s="1"/>
  <c r="G88" i="6"/>
  <c r="F88" i="6"/>
  <c r="E88" i="6"/>
  <c r="D88" i="6"/>
  <c r="C88" i="6"/>
  <c r="S87" i="6"/>
  <c r="S85" i="6" s="1"/>
  <c r="R87" i="6"/>
  <c r="V87" i="6" s="1"/>
  <c r="W87" i="6" s="1"/>
  <c r="J87" i="6"/>
  <c r="K87" i="6" s="1"/>
  <c r="F87" i="6"/>
  <c r="V86" i="6"/>
  <c r="U86" i="6"/>
  <c r="S86" i="6"/>
  <c r="R86" i="6"/>
  <c r="I86" i="6"/>
  <c r="I85" i="6" s="1"/>
  <c r="F86" i="6"/>
  <c r="J86" i="6" s="1"/>
  <c r="U85" i="6"/>
  <c r="T85" i="6"/>
  <c r="Q85" i="6"/>
  <c r="O85" i="6"/>
  <c r="R85" i="6" s="1"/>
  <c r="H85" i="6"/>
  <c r="G85" i="6"/>
  <c r="G84" i="6" s="1"/>
  <c r="F85" i="6"/>
  <c r="F84" i="6" s="1"/>
  <c r="E85" i="6"/>
  <c r="E84" i="6" s="1"/>
  <c r="D85" i="6"/>
  <c r="C85" i="6"/>
  <c r="O84" i="6"/>
  <c r="R84" i="6" s="1"/>
  <c r="V83" i="6"/>
  <c r="V82" i="6" s="1"/>
  <c r="S83" i="6"/>
  <c r="S82" i="6" s="1"/>
  <c r="S79" i="6" s="1"/>
  <c r="R83" i="6"/>
  <c r="I83" i="6"/>
  <c r="I82" i="6" s="1"/>
  <c r="I79" i="6" s="1"/>
  <c r="F83" i="6"/>
  <c r="U82" i="6"/>
  <c r="T82" i="6"/>
  <c r="Q82" i="6"/>
  <c r="Q79" i="6" s="1"/>
  <c r="O82" i="6"/>
  <c r="R82" i="6" s="1"/>
  <c r="H82" i="6"/>
  <c r="G82" i="6"/>
  <c r="E82" i="6"/>
  <c r="D82" i="6"/>
  <c r="C82" i="6"/>
  <c r="R81" i="6"/>
  <c r="V81" i="6" s="1"/>
  <c r="F81" i="6"/>
  <c r="R80" i="6"/>
  <c r="Q80" i="6"/>
  <c r="O80" i="6"/>
  <c r="I80" i="6"/>
  <c r="H80" i="6"/>
  <c r="G80" i="6"/>
  <c r="G79" i="6" s="1"/>
  <c r="E80" i="6"/>
  <c r="D80" i="6"/>
  <c r="D79" i="6" s="1"/>
  <c r="C80" i="6"/>
  <c r="C79" i="6" s="1"/>
  <c r="U79" i="6"/>
  <c r="T79" i="6"/>
  <c r="H79" i="6"/>
  <c r="E79" i="6"/>
  <c r="U78" i="6"/>
  <c r="S78" i="6"/>
  <c r="R78" i="6"/>
  <c r="V78" i="6" s="1"/>
  <c r="W78" i="6" s="1"/>
  <c r="I78" i="6"/>
  <c r="H78" i="6"/>
  <c r="F78" i="6"/>
  <c r="J78" i="6" s="1"/>
  <c r="K78" i="6" s="1"/>
  <c r="U77" i="6"/>
  <c r="S77" i="6"/>
  <c r="R77" i="6"/>
  <c r="I77" i="6"/>
  <c r="F77" i="6"/>
  <c r="J77" i="6" s="1"/>
  <c r="K77" i="6" s="1"/>
  <c r="W76" i="6"/>
  <c r="U76" i="6"/>
  <c r="S76" i="6" s="1"/>
  <c r="R76" i="6"/>
  <c r="V76" i="6" s="1"/>
  <c r="I76" i="6"/>
  <c r="I75" i="6" s="1"/>
  <c r="F76" i="6"/>
  <c r="T75" i="6"/>
  <c r="R75" i="6"/>
  <c r="Q75" i="6"/>
  <c r="O75" i="6"/>
  <c r="H75" i="6"/>
  <c r="G75" i="6"/>
  <c r="E75" i="6"/>
  <c r="D75" i="6"/>
  <c r="C75" i="6"/>
  <c r="W74" i="6"/>
  <c r="S74" i="6"/>
  <c r="R74" i="6"/>
  <c r="V74" i="6" s="1"/>
  <c r="I74" i="6"/>
  <c r="J74" i="6" s="1"/>
  <c r="K74" i="6" s="1"/>
  <c r="F74" i="6"/>
  <c r="W73" i="6"/>
  <c r="U73" i="6"/>
  <c r="V73" i="6" s="1"/>
  <c r="T73" i="6"/>
  <c r="S73" i="6"/>
  <c r="R73" i="6"/>
  <c r="I73" i="6"/>
  <c r="F73" i="6"/>
  <c r="J73" i="6" s="1"/>
  <c r="K73" i="6" s="1"/>
  <c r="V72" i="6"/>
  <c r="W72" i="6" s="1"/>
  <c r="S72" i="6"/>
  <c r="R72" i="6"/>
  <c r="I72" i="6"/>
  <c r="F72" i="6"/>
  <c r="U71" i="6"/>
  <c r="U70" i="6" s="1"/>
  <c r="S71" i="6"/>
  <c r="S70" i="6" s="1"/>
  <c r="R71" i="6"/>
  <c r="V71" i="6" s="1"/>
  <c r="J71" i="6"/>
  <c r="I71" i="6"/>
  <c r="F71" i="6"/>
  <c r="F70" i="6" s="1"/>
  <c r="T70" i="6"/>
  <c r="Q70" i="6"/>
  <c r="O70" i="6"/>
  <c r="O69" i="6" s="1"/>
  <c r="H70" i="6"/>
  <c r="H69" i="6" s="1"/>
  <c r="G70" i="6"/>
  <c r="E70" i="6"/>
  <c r="D70" i="6"/>
  <c r="C70" i="6"/>
  <c r="T69" i="6"/>
  <c r="R69" i="6"/>
  <c r="Q69" i="6"/>
  <c r="G69" i="6"/>
  <c r="E69" i="6"/>
  <c r="D69" i="6"/>
  <c r="C69" i="6"/>
  <c r="C290" i="6" s="1"/>
  <c r="U67" i="6"/>
  <c r="U66" i="6" s="1"/>
  <c r="U60" i="6" s="1"/>
  <c r="S67" i="6"/>
  <c r="S66" i="6" s="1"/>
  <c r="R67" i="6"/>
  <c r="J67" i="6"/>
  <c r="J66" i="6" s="1"/>
  <c r="K66" i="6" s="1"/>
  <c r="F67" i="6"/>
  <c r="T66" i="6"/>
  <c r="Q66" i="6"/>
  <c r="O66" i="6"/>
  <c r="R66" i="6" s="1"/>
  <c r="I66" i="6"/>
  <c r="H66" i="6"/>
  <c r="G66" i="6"/>
  <c r="F66" i="6"/>
  <c r="E66" i="6"/>
  <c r="D66" i="6"/>
  <c r="C66" i="6"/>
  <c r="R65" i="6"/>
  <c r="V65" i="6" s="1"/>
  <c r="F65" i="6"/>
  <c r="F64" i="6" s="1"/>
  <c r="R64" i="6"/>
  <c r="Q64" i="6"/>
  <c r="O64" i="6"/>
  <c r="I64" i="6"/>
  <c r="H64" i="6"/>
  <c r="G64" i="6"/>
  <c r="E64" i="6"/>
  <c r="D64" i="6"/>
  <c r="C64" i="6"/>
  <c r="C60" i="6" s="1"/>
  <c r="W63" i="6"/>
  <c r="R63" i="6"/>
  <c r="V63" i="6" s="1"/>
  <c r="F63" i="6"/>
  <c r="J63" i="6" s="1"/>
  <c r="K63" i="6" s="1"/>
  <c r="V62" i="6"/>
  <c r="V61" i="6" s="1"/>
  <c r="R62" i="6"/>
  <c r="K62" i="6"/>
  <c r="F62" i="6"/>
  <c r="J62" i="6" s="1"/>
  <c r="J61" i="6" s="1"/>
  <c r="R61" i="6"/>
  <c r="Q61" i="6"/>
  <c r="O61" i="6"/>
  <c r="I61" i="6"/>
  <c r="I60" i="6" s="1"/>
  <c r="H61" i="6"/>
  <c r="G61" i="6"/>
  <c r="F61" i="6"/>
  <c r="E61" i="6"/>
  <c r="D61" i="6"/>
  <c r="C61" i="6"/>
  <c r="T60" i="6"/>
  <c r="S60" i="6"/>
  <c r="Q60" i="6"/>
  <c r="O60" i="6"/>
  <c r="R60" i="6" s="1"/>
  <c r="V59" i="6"/>
  <c r="V58" i="6" s="1"/>
  <c r="S59" i="6"/>
  <c r="S58" i="6" s="1"/>
  <c r="R59" i="6"/>
  <c r="J59" i="6"/>
  <c r="J58" i="6" s="1"/>
  <c r="K58" i="6" s="1"/>
  <c r="F59" i="6"/>
  <c r="W58" i="6"/>
  <c r="U58" i="6"/>
  <c r="T58" i="6"/>
  <c r="Q58" i="6"/>
  <c r="O58" i="6"/>
  <c r="R58" i="6" s="1"/>
  <c r="I58" i="6"/>
  <c r="H58" i="6"/>
  <c r="G58" i="6"/>
  <c r="F58" i="6"/>
  <c r="E58" i="6"/>
  <c r="D58" i="6"/>
  <c r="C58" i="6"/>
  <c r="S57" i="6"/>
  <c r="R57" i="6"/>
  <c r="V57" i="6" s="1"/>
  <c r="W57" i="6" s="1"/>
  <c r="J57" i="6"/>
  <c r="K57" i="6" s="1"/>
  <c r="F57" i="6"/>
  <c r="S56" i="6"/>
  <c r="R56" i="6"/>
  <c r="V56" i="6" s="1"/>
  <c r="W56" i="6" s="1"/>
  <c r="J56" i="6"/>
  <c r="K56" i="6" s="1"/>
  <c r="F56" i="6"/>
  <c r="V55" i="6"/>
  <c r="W55" i="6" s="1"/>
  <c r="S55" i="6"/>
  <c r="R55" i="6"/>
  <c r="J55" i="6"/>
  <c r="K55" i="6" s="1"/>
  <c r="F55" i="6"/>
  <c r="V54" i="6"/>
  <c r="S54" i="6"/>
  <c r="R54" i="6"/>
  <c r="I54" i="6"/>
  <c r="I53" i="6" s="1"/>
  <c r="F54" i="6"/>
  <c r="F53" i="6" s="1"/>
  <c r="U53" i="6"/>
  <c r="T53" i="6"/>
  <c r="S53" i="6"/>
  <c r="R53" i="6"/>
  <c r="Q53" i="6"/>
  <c r="Q45" i="6" s="1"/>
  <c r="Q44" i="6" s="1"/>
  <c r="O53" i="6"/>
  <c r="H53" i="6"/>
  <c r="G53" i="6"/>
  <c r="E53" i="6"/>
  <c r="E251" i="6" s="1"/>
  <c r="D53" i="6"/>
  <c r="D251" i="6" s="1"/>
  <c r="C53" i="6"/>
  <c r="C45" i="6" s="1"/>
  <c r="C44" i="6" s="1"/>
  <c r="R52" i="6"/>
  <c r="J52" i="6"/>
  <c r="J51" i="6" s="1"/>
  <c r="K51" i="6" s="1"/>
  <c r="F52" i="6"/>
  <c r="W51" i="6"/>
  <c r="V51" i="6"/>
  <c r="U51" i="6"/>
  <c r="T51" i="6"/>
  <c r="S51" i="6"/>
  <c r="Q51" i="6"/>
  <c r="O51" i="6"/>
  <c r="R51" i="6" s="1"/>
  <c r="I51" i="6"/>
  <c r="H51" i="6"/>
  <c r="G51" i="6"/>
  <c r="F51" i="6"/>
  <c r="E51" i="6"/>
  <c r="D51" i="6"/>
  <c r="C51" i="6"/>
  <c r="U50" i="6"/>
  <c r="S50" i="6"/>
  <c r="R50" i="6"/>
  <c r="V50" i="6" s="1"/>
  <c r="W50" i="6" s="1"/>
  <c r="I50" i="6"/>
  <c r="J50" i="6" s="1"/>
  <c r="K50" i="6" s="1"/>
  <c r="F50" i="6"/>
  <c r="W49" i="6"/>
  <c r="U49" i="6"/>
  <c r="S49" i="6" s="1"/>
  <c r="R49" i="6"/>
  <c r="V49" i="6" s="1"/>
  <c r="I49" i="6"/>
  <c r="I46" i="6" s="1"/>
  <c r="I45" i="6" s="1"/>
  <c r="I44" i="6" s="1"/>
  <c r="F49" i="6"/>
  <c r="J49" i="6" s="1"/>
  <c r="S48" i="6"/>
  <c r="R48" i="6"/>
  <c r="V48" i="6" s="1"/>
  <c r="W48" i="6" s="1"/>
  <c r="J48" i="6"/>
  <c r="K48" i="6" s="1"/>
  <c r="F48" i="6"/>
  <c r="S47" i="6"/>
  <c r="R47" i="6"/>
  <c r="R46" i="6" s="1"/>
  <c r="F47" i="6"/>
  <c r="J47" i="6" s="1"/>
  <c r="K47" i="6" s="1"/>
  <c r="U46" i="6"/>
  <c r="T46" i="6"/>
  <c r="T45" i="6" s="1"/>
  <c r="Q46" i="6"/>
  <c r="P46" i="6"/>
  <c r="O46" i="6"/>
  <c r="H46" i="6"/>
  <c r="H45" i="6" s="1"/>
  <c r="G46" i="6"/>
  <c r="E46" i="6"/>
  <c r="D46" i="6"/>
  <c r="D250" i="6" s="1"/>
  <c r="C46" i="6"/>
  <c r="P45" i="6"/>
  <c r="P44" i="6" s="1"/>
  <c r="O45" i="6"/>
  <c r="D45" i="6"/>
  <c r="D249" i="6" s="1"/>
  <c r="T44" i="6"/>
  <c r="T43" i="6" s="1"/>
  <c r="P43" i="6"/>
  <c r="R42" i="6"/>
  <c r="V42" i="6" s="1"/>
  <c r="W42" i="6" s="1"/>
  <c r="F42" i="6"/>
  <c r="V41" i="6"/>
  <c r="W41" i="6" s="1"/>
  <c r="R41" i="6"/>
  <c r="Q41" i="6"/>
  <c r="Q40" i="6" s="1"/>
  <c r="Q39" i="6" s="1"/>
  <c r="Q38" i="6" s="1"/>
  <c r="O41" i="6"/>
  <c r="I41" i="6"/>
  <c r="H41" i="6"/>
  <c r="H40" i="6" s="1"/>
  <c r="G41" i="6"/>
  <c r="G40" i="6" s="1"/>
  <c r="G39" i="6" s="1"/>
  <c r="G38" i="6" s="1"/>
  <c r="E41" i="6"/>
  <c r="D41" i="6"/>
  <c r="C41" i="6"/>
  <c r="R40" i="6"/>
  <c r="O40" i="6"/>
  <c r="O39" i="6" s="1"/>
  <c r="I40" i="6"/>
  <c r="E40" i="6"/>
  <c r="D40" i="6"/>
  <c r="C40" i="6"/>
  <c r="C39" i="6" s="1"/>
  <c r="C38" i="6" s="1"/>
  <c r="I39" i="6"/>
  <c r="H39" i="6"/>
  <c r="H38" i="6" s="1"/>
  <c r="E39" i="6"/>
  <c r="D39" i="6"/>
  <c r="D38" i="6" s="1"/>
  <c r="D248" i="6" s="1"/>
  <c r="I38" i="6"/>
  <c r="E38" i="6"/>
  <c r="E248" i="6" s="1"/>
  <c r="U37" i="6"/>
  <c r="S37" i="6"/>
  <c r="R37" i="6"/>
  <c r="V37" i="6" s="1"/>
  <c r="W37" i="6" s="1"/>
  <c r="K37" i="6"/>
  <c r="I37" i="6"/>
  <c r="F37" i="6"/>
  <c r="J37" i="6" s="1"/>
  <c r="U36" i="6"/>
  <c r="R36" i="6"/>
  <c r="I36" i="6"/>
  <c r="F36" i="6"/>
  <c r="J36" i="6" s="1"/>
  <c r="K36" i="6" s="1"/>
  <c r="S35" i="6"/>
  <c r="R35" i="6"/>
  <c r="V35" i="6" s="1"/>
  <c r="W35" i="6" s="1"/>
  <c r="I35" i="6"/>
  <c r="J35" i="6" s="1"/>
  <c r="K35" i="6" s="1"/>
  <c r="K247" i="6" s="1"/>
  <c r="F35" i="6"/>
  <c r="U34" i="6"/>
  <c r="S34" i="6"/>
  <c r="R34" i="6"/>
  <c r="V34" i="6" s="1"/>
  <c r="I34" i="6"/>
  <c r="F34" i="6"/>
  <c r="T33" i="6"/>
  <c r="Q33" i="6"/>
  <c r="O33" i="6"/>
  <c r="R33" i="6" s="1"/>
  <c r="I33" i="6"/>
  <c r="I253" i="6" s="1"/>
  <c r="H33" i="6"/>
  <c r="G33" i="6"/>
  <c r="E33" i="6"/>
  <c r="D33" i="6"/>
  <c r="C33" i="6"/>
  <c r="C287" i="6" s="1"/>
  <c r="F287" i="6" s="1"/>
  <c r="U32" i="6"/>
  <c r="S32" i="6"/>
  <c r="R32" i="6"/>
  <c r="V32" i="6" s="1"/>
  <c r="W32" i="6" s="1"/>
  <c r="I32" i="6"/>
  <c r="F32" i="6"/>
  <c r="J32" i="6" s="1"/>
  <c r="K32" i="6" s="1"/>
  <c r="U31" i="6"/>
  <c r="S31" i="6" s="1"/>
  <c r="R31" i="6"/>
  <c r="V31" i="6" s="1"/>
  <c r="W31" i="6" s="1"/>
  <c r="I31" i="6"/>
  <c r="F31" i="6"/>
  <c r="J31" i="6" s="1"/>
  <c r="K31" i="6" s="1"/>
  <c r="D31" i="6"/>
  <c r="U30" i="6"/>
  <c r="R30" i="6"/>
  <c r="I30" i="6"/>
  <c r="I28" i="6" s="1"/>
  <c r="F30" i="6"/>
  <c r="V29" i="6"/>
  <c r="S29" i="6"/>
  <c r="R29" i="6"/>
  <c r="J29" i="6"/>
  <c r="I29" i="6"/>
  <c r="F29" i="6"/>
  <c r="T28" i="6"/>
  <c r="Q28" i="6"/>
  <c r="Q27" i="6" s="1"/>
  <c r="Q26" i="6" s="1"/>
  <c r="O28" i="6"/>
  <c r="H28" i="6"/>
  <c r="H252" i="6" s="1"/>
  <c r="G28" i="6"/>
  <c r="G252" i="6" s="1"/>
  <c r="E28" i="6"/>
  <c r="D28" i="6"/>
  <c r="D27" i="6" s="1"/>
  <c r="C28" i="6"/>
  <c r="T27" i="6"/>
  <c r="T26" i="6" s="1"/>
  <c r="T21" i="6" s="1"/>
  <c r="G27" i="6"/>
  <c r="G26" i="6" s="1"/>
  <c r="E27" i="6"/>
  <c r="C27" i="6"/>
  <c r="C26" i="6" s="1"/>
  <c r="C21" i="6" s="1"/>
  <c r="U25" i="6"/>
  <c r="U24" i="6" s="1"/>
  <c r="R25" i="6"/>
  <c r="J25" i="6"/>
  <c r="J24" i="6" s="1"/>
  <c r="F25" i="6"/>
  <c r="T24" i="6"/>
  <c r="Q24" i="6"/>
  <c r="Q23" i="6" s="1"/>
  <c r="P24" i="6"/>
  <c r="P23" i="6" s="1"/>
  <c r="P22" i="6" s="1"/>
  <c r="O24" i="6"/>
  <c r="O23" i="6" s="1"/>
  <c r="O22" i="6" s="1"/>
  <c r="I24" i="6"/>
  <c r="H24" i="6"/>
  <c r="G24" i="6"/>
  <c r="F24" i="6"/>
  <c r="E24" i="6"/>
  <c r="D24" i="6"/>
  <c r="D23" i="6" s="1"/>
  <c r="D22" i="6" s="1"/>
  <c r="C24" i="6"/>
  <c r="C23" i="6" s="1"/>
  <c r="C22" i="6" s="1"/>
  <c r="U23" i="6"/>
  <c r="U22" i="6" s="1"/>
  <c r="T23" i="6"/>
  <c r="T22" i="6" s="1"/>
  <c r="I23" i="6"/>
  <c r="I22" i="6" s="1"/>
  <c r="H23" i="6"/>
  <c r="H22" i="6" s="1"/>
  <c r="G23" i="6"/>
  <c r="G22" i="6" s="1"/>
  <c r="F23" i="6"/>
  <c r="F22" i="6" s="1"/>
  <c r="E23" i="6"/>
  <c r="E22" i="6" s="1"/>
  <c r="Q22" i="6"/>
  <c r="G21" i="6"/>
  <c r="U20" i="6"/>
  <c r="R20" i="6"/>
  <c r="V20" i="6" s="1"/>
  <c r="W20" i="6" s="1"/>
  <c r="I20" i="6"/>
  <c r="F20" i="6"/>
  <c r="J20" i="6" s="1"/>
  <c r="K20" i="6" s="1"/>
  <c r="U19" i="6"/>
  <c r="U18" i="6" s="1"/>
  <c r="U16" i="6" s="1"/>
  <c r="U15" i="6" s="1"/>
  <c r="U14" i="6" s="1"/>
  <c r="U13" i="6" s="1"/>
  <c r="U12" i="6" s="1"/>
  <c r="R19" i="6"/>
  <c r="H19" i="6"/>
  <c r="I19" i="6" s="1"/>
  <c r="I18" i="6" s="1"/>
  <c r="G19" i="6"/>
  <c r="F19" i="6"/>
  <c r="J19" i="6" s="1"/>
  <c r="K19" i="6" s="1"/>
  <c r="T18" i="6"/>
  <c r="T16" i="6" s="1"/>
  <c r="T15" i="6" s="1"/>
  <c r="T14" i="6" s="1"/>
  <c r="T13" i="6" s="1"/>
  <c r="T12" i="6" s="1"/>
  <c r="S18" i="6"/>
  <c r="S16" i="6" s="1"/>
  <c r="R18" i="6"/>
  <c r="R16" i="6" s="1"/>
  <c r="R15" i="6" s="1"/>
  <c r="R14" i="6" s="1"/>
  <c r="R13" i="6" s="1"/>
  <c r="R12" i="6" s="1"/>
  <c r="Q18" i="6"/>
  <c r="O18" i="6"/>
  <c r="H18" i="6"/>
  <c r="H16" i="6" s="1"/>
  <c r="E18" i="6"/>
  <c r="E16" i="6" s="1"/>
  <c r="D18" i="6"/>
  <c r="D16" i="6" s="1"/>
  <c r="D283" i="6" s="1"/>
  <c r="D282" i="6" s="1"/>
  <c r="C18" i="6"/>
  <c r="F17" i="6"/>
  <c r="Q16" i="6"/>
  <c r="Q15" i="6" s="1"/>
  <c r="Q14" i="6" s="1"/>
  <c r="Q13" i="6" s="1"/>
  <c r="Q12" i="6" s="1"/>
  <c r="P16" i="6"/>
  <c r="P15" i="6" s="1"/>
  <c r="O16" i="6"/>
  <c r="O15" i="6" s="1"/>
  <c r="O14" i="6" s="1"/>
  <c r="O13" i="6" s="1"/>
  <c r="O12" i="6" s="1"/>
  <c r="I16" i="6"/>
  <c r="G16" i="6"/>
  <c r="G248" i="6" s="1"/>
  <c r="S15" i="6"/>
  <c r="S14" i="6" s="1"/>
  <c r="G15" i="6"/>
  <c r="G14" i="6" s="1"/>
  <c r="G13" i="6" s="1"/>
  <c r="G12" i="6" s="1"/>
  <c r="D15" i="6"/>
  <c r="D14" i="6" s="1"/>
  <c r="D13" i="6" s="1"/>
  <c r="D12" i="6" s="1"/>
  <c r="P14" i="6"/>
  <c r="P13" i="6" s="1"/>
  <c r="S13" i="6"/>
  <c r="S12" i="6" s="1"/>
  <c r="P12" i="6"/>
  <c r="D342" i="6" l="1"/>
  <c r="D323" i="6"/>
  <c r="C323" i="6"/>
  <c r="C326" i="6"/>
  <c r="C335" i="6"/>
  <c r="C334" i="6" s="1"/>
  <c r="D326" i="6"/>
  <c r="D335" i="6"/>
  <c r="D334" i="6" s="1"/>
  <c r="E335" i="6"/>
  <c r="E334" i="6" s="1"/>
  <c r="C322" i="6"/>
  <c r="C321" i="6" s="1"/>
  <c r="G335" i="6"/>
  <c r="G334" i="6" s="1"/>
  <c r="E283" i="6"/>
  <c r="E282" i="6" s="1"/>
  <c r="E15" i="6"/>
  <c r="E14" i="6" s="1"/>
  <c r="E13" i="6" s="1"/>
  <c r="E12" i="6" s="1"/>
  <c r="D60" i="6"/>
  <c r="I106" i="6"/>
  <c r="J111" i="6"/>
  <c r="K111" i="6" s="1"/>
  <c r="O183" i="6"/>
  <c r="R184" i="6"/>
  <c r="W184" i="6" s="1"/>
  <c r="H248" i="6"/>
  <c r="H15" i="6"/>
  <c r="H14" i="6" s="1"/>
  <c r="H13" i="6" s="1"/>
  <c r="H12" i="6" s="1"/>
  <c r="K86" i="6"/>
  <c r="J85" i="6"/>
  <c r="D286" i="6"/>
  <c r="D26" i="6"/>
  <c r="D21" i="6" s="1"/>
  <c r="S36" i="6"/>
  <c r="S33" i="6" s="1"/>
  <c r="U33" i="6"/>
  <c r="V36" i="6"/>
  <c r="W36" i="6" s="1"/>
  <c r="K49" i="6"/>
  <c r="J46" i="6"/>
  <c r="H68" i="6"/>
  <c r="F75" i="6"/>
  <c r="J76" i="6"/>
  <c r="J126" i="6"/>
  <c r="K126" i="6" s="1"/>
  <c r="K259" i="6" s="1"/>
  <c r="K127" i="6"/>
  <c r="I248" i="6"/>
  <c r="I15" i="6"/>
  <c r="I14" i="6" s="1"/>
  <c r="I13" i="6" s="1"/>
  <c r="I12" i="6" s="1"/>
  <c r="W34" i="6"/>
  <c r="V33" i="6"/>
  <c r="W33" i="6" s="1"/>
  <c r="K61" i="6"/>
  <c r="D264" i="6"/>
  <c r="D153" i="6"/>
  <c r="D152" i="6" s="1"/>
  <c r="J113" i="6"/>
  <c r="K113" i="6" s="1"/>
  <c r="K114" i="6"/>
  <c r="I252" i="6"/>
  <c r="I251" i="6" s="1"/>
  <c r="I250" i="6" s="1"/>
  <c r="I249" i="6" s="1"/>
  <c r="I27" i="6"/>
  <c r="I26" i="6" s="1"/>
  <c r="I21" i="6" s="1"/>
  <c r="T11" i="6"/>
  <c r="T10" i="6" s="1"/>
  <c r="T9" i="6" s="1"/>
  <c r="O27" i="6"/>
  <c r="R28" i="6"/>
  <c r="F69" i="6"/>
  <c r="H153" i="6"/>
  <c r="H152" i="6" s="1"/>
  <c r="H264" i="6"/>
  <c r="H263" i="6" s="1"/>
  <c r="K24" i="6"/>
  <c r="J23" i="6"/>
  <c r="C264" i="6"/>
  <c r="C153" i="6"/>
  <c r="C152" i="6" s="1"/>
  <c r="Q21" i="6"/>
  <c r="Q11" i="6" s="1"/>
  <c r="Q10" i="6" s="1"/>
  <c r="Q9" i="6" s="1"/>
  <c r="H84" i="6"/>
  <c r="D300" i="6"/>
  <c r="D268" i="6"/>
  <c r="V190" i="6"/>
  <c r="W191" i="6"/>
  <c r="O79" i="6"/>
  <c r="R79" i="6" s="1"/>
  <c r="F80" i="6"/>
  <c r="J81" i="6"/>
  <c r="V106" i="6"/>
  <c r="W106" i="6" s="1"/>
  <c r="W107" i="6"/>
  <c r="F130" i="6"/>
  <c r="F255" i="6" s="1"/>
  <c r="K67" i="6"/>
  <c r="V19" i="6"/>
  <c r="H253" i="6"/>
  <c r="H27" i="6"/>
  <c r="H26" i="6" s="1"/>
  <c r="H21" i="6" s="1"/>
  <c r="W71" i="6"/>
  <c r="V70" i="6"/>
  <c r="W81" i="6"/>
  <c r="V80" i="6"/>
  <c r="O198" i="6"/>
  <c r="R199" i="6"/>
  <c r="V126" i="6"/>
  <c r="W126" i="6" s="1"/>
  <c r="W127" i="6"/>
  <c r="W185" i="6"/>
  <c r="S30" i="6"/>
  <c r="U28" i="6"/>
  <c r="U27" i="6" s="1"/>
  <c r="U26" i="6" s="1"/>
  <c r="U21" i="6" s="1"/>
  <c r="E250" i="6"/>
  <c r="E45" i="6"/>
  <c r="G290" i="6"/>
  <c r="G68" i="6"/>
  <c r="I70" i="6"/>
  <c r="I69" i="6" s="1"/>
  <c r="H88" i="6"/>
  <c r="I89" i="6"/>
  <c r="I88" i="6" s="1"/>
  <c r="I84" i="6" s="1"/>
  <c r="V157" i="6"/>
  <c r="V30" i="6"/>
  <c r="W30" i="6" s="1"/>
  <c r="F46" i="6"/>
  <c r="F45" i="6" s="1"/>
  <c r="F44" i="6" s="1"/>
  <c r="R96" i="6"/>
  <c r="V133" i="6"/>
  <c r="G45" i="6"/>
  <c r="G44" i="6" s="1"/>
  <c r="R45" i="6"/>
  <c r="R44" i="6" s="1"/>
  <c r="J143" i="6"/>
  <c r="F284" i="6"/>
  <c r="H284" i="6" s="1"/>
  <c r="C282" i="6"/>
  <c r="K59" i="6"/>
  <c r="K253" i="6" s="1"/>
  <c r="Q68" i="6"/>
  <c r="Q43" i="6" s="1"/>
  <c r="J83" i="6"/>
  <c r="F82" i="6"/>
  <c r="K107" i="6"/>
  <c r="V136" i="6"/>
  <c r="W137" i="6"/>
  <c r="J196" i="6"/>
  <c r="F225" i="6"/>
  <c r="J225" i="6" s="1"/>
  <c r="K225" i="6" s="1"/>
  <c r="W61" i="6"/>
  <c r="K29" i="6"/>
  <c r="V25" i="6"/>
  <c r="R24" i="6"/>
  <c r="R23" i="6" s="1"/>
  <c r="R22" i="6" s="1"/>
  <c r="E286" i="6"/>
  <c r="E26" i="6"/>
  <c r="E21" i="6" s="1"/>
  <c r="V40" i="6"/>
  <c r="O44" i="6"/>
  <c r="G60" i="6"/>
  <c r="E95" i="6"/>
  <c r="E68" i="6" s="1"/>
  <c r="Q130" i="6"/>
  <c r="J138" i="6"/>
  <c r="K138" i="6" s="1"/>
  <c r="G294" i="6"/>
  <c r="G143" i="6"/>
  <c r="G142" i="6" s="1"/>
  <c r="G130" i="6" s="1"/>
  <c r="G255" i="6" s="1"/>
  <c r="J175" i="6"/>
  <c r="K176" i="6"/>
  <c r="I297" i="6"/>
  <c r="P11" i="6"/>
  <c r="P10" i="6" s="1"/>
  <c r="P9" i="6" s="1"/>
  <c r="O38" i="6"/>
  <c r="R38" i="6" s="1"/>
  <c r="R39" i="6"/>
  <c r="K25" i="6"/>
  <c r="J119" i="6"/>
  <c r="P130" i="6"/>
  <c r="F144" i="6"/>
  <c r="F143" i="6" s="1"/>
  <c r="F142" i="6" s="1"/>
  <c r="C300" i="6"/>
  <c r="F300" i="6" s="1"/>
  <c r="C268" i="6"/>
  <c r="K17" i="6"/>
  <c r="S25" i="6"/>
  <c r="S24" i="6" s="1"/>
  <c r="S23" i="6" s="1"/>
  <c r="S22" i="6" s="1"/>
  <c r="S28" i="6"/>
  <c r="J34" i="6"/>
  <c r="J42" i="6"/>
  <c r="F41" i="6"/>
  <c r="F40" i="6" s="1"/>
  <c r="F39" i="6" s="1"/>
  <c r="F38" i="6" s="1"/>
  <c r="H60" i="6"/>
  <c r="H44" i="6" s="1"/>
  <c r="V85" i="6"/>
  <c r="C118" i="6"/>
  <c r="C68" i="6" s="1"/>
  <c r="C43" i="6" s="1"/>
  <c r="C254" i="6" s="1"/>
  <c r="F254" i="6" s="1"/>
  <c r="V119" i="6"/>
  <c r="W120" i="6"/>
  <c r="U130" i="6"/>
  <c r="Q152" i="6"/>
  <c r="W176" i="6"/>
  <c r="V175" i="6"/>
  <c r="J253" i="6"/>
  <c r="K97" i="6"/>
  <c r="V140" i="6"/>
  <c r="W141" i="6"/>
  <c r="F60" i="6"/>
  <c r="F18" i="6"/>
  <c r="J18" i="6" s="1"/>
  <c r="W29" i="6"/>
  <c r="F33" i="6"/>
  <c r="V53" i="6"/>
  <c r="W53" i="6" s="1"/>
  <c r="W65" i="6"/>
  <c r="V64" i="6"/>
  <c r="W64" i="6" s="1"/>
  <c r="K94" i="6"/>
  <c r="J93" i="6"/>
  <c r="I144" i="6"/>
  <c r="I143" i="6" s="1"/>
  <c r="I142" i="6" s="1"/>
  <c r="I130" i="6" s="1"/>
  <c r="I255" i="6" s="1"/>
  <c r="D267" i="6"/>
  <c r="F267" i="6" s="1"/>
  <c r="J267" i="6" s="1"/>
  <c r="D298" i="6"/>
  <c r="D296" i="6" s="1"/>
  <c r="F201" i="6"/>
  <c r="F200" i="6" s="1"/>
  <c r="F199" i="6" s="1"/>
  <c r="F198" i="6" s="1"/>
  <c r="F197" i="6" s="1"/>
  <c r="G288" i="6"/>
  <c r="F298" i="6"/>
  <c r="H298" i="6" s="1"/>
  <c r="C296" i="6"/>
  <c r="W62" i="6"/>
  <c r="V96" i="6"/>
  <c r="W97" i="6"/>
  <c r="C16" i="6"/>
  <c r="J30" i="6"/>
  <c r="K30" i="6" s="1"/>
  <c r="F28" i="6"/>
  <c r="G253" i="6"/>
  <c r="G287" i="6"/>
  <c r="U45" i="6"/>
  <c r="U44" i="6" s="1"/>
  <c r="W54" i="6"/>
  <c r="K71" i="6"/>
  <c r="R93" i="6"/>
  <c r="R92" i="6" s="1"/>
  <c r="J163" i="6"/>
  <c r="K163" i="6" s="1"/>
  <c r="K265" i="6" s="1"/>
  <c r="E300" i="6"/>
  <c r="E268" i="6"/>
  <c r="C286" i="6"/>
  <c r="C252" i="6"/>
  <c r="V67" i="6"/>
  <c r="S75" i="6"/>
  <c r="S69" i="6" s="1"/>
  <c r="J91" i="6"/>
  <c r="O130" i="6"/>
  <c r="G268" i="6"/>
  <c r="G300" i="6"/>
  <c r="I201" i="6"/>
  <c r="I200" i="6" s="1"/>
  <c r="I199" i="6" s="1"/>
  <c r="I198" i="6" s="1"/>
  <c r="I197" i="6" s="1"/>
  <c r="I268" i="6" s="1"/>
  <c r="J229" i="6"/>
  <c r="K229" i="6" s="1"/>
  <c r="V195" i="6"/>
  <c r="W196" i="6"/>
  <c r="I101" i="6"/>
  <c r="I96" i="6" s="1"/>
  <c r="I95" i="6" s="1"/>
  <c r="H96" i="6"/>
  <c r="H95" i="6" s="1"/>
  <c r="K159" i="6"/>
  <c r="J158" i="6"/>
  <c r="S46" i="6"/>
  <c r="S45" i="6" s="1"/>
  <c r="S44" i="6" s="1"/>
  <c r="W59" i="6"/>
  <c r="J65" i="6"/>
  <c r="W86" i="6"/>
  <c r="H118" i="6"/>
  <c r="H288" i="6" s="1"/>
  <c r="D288" i="6"/>
  <c r="G263" i="6"/>
  <c r="E296" i="6"/>
  <c r="G286" i="6"/>
  <c r="G251" i="6"/>
  <c r="G250" i="6" s="1"/>
  <c r="G249" i="6" s="1"/>
  <c r="V47" i="6"/>
  <c r="J54" i="6"/>
  <c r="D290" i="6"/>
  <c r="F290" i="6" s="1"/>
  <c r="H290" i="6" s="1"/>
  <c r="D254" i="6"/>
  <c r="R70" i="6"/>
  <c r="J72" i="6"/>
  <c r="K72" i="6" s="1"/>
  <c r="U75" i="6"/>
  <c r="U69" i="6" s="1"/>
  <c r="T84" i="6"/>
  <c r="V91" i="6"/>
  <c r="S96" i="6"/>
  <c r="S95" i="6" s="1"/>
  <c r="J129" i="6"/>
  <c r="C130" i="6"/>
  <c r="C255" i="6" s="1"/>
  <c r="S130" i="6"/>
  <c r="J137" i="6"/>
  <c r="G153" i="6"/>
  <c r="G152" i="6" s="1"/>
  <c r="E157" i="6"/>
  <c r="E156" i="6" s="1"/>
  <c r="E155" i="6" s="1"/>
  <c r="E154" i="6" s="1"/>
  <c r="G298" i="6"/>
  <c r="G267" i="6"/>
  <c r="H328" i="6"/>
  <c r="I328" i="6" s="1"/>
  <c r="G326" i="6"/>
  <c r="H251" i="6"/>
  <c r="H250" i="6" s="1"/>
  <c r="H249" i="6" s="1"/>
  <c r="H287" i="6"/>
  <c r="E254" i="6"/>
  <c r="E290" i="6"/>
  <c r="U84" i="6"/>
  <c r="D130" i="6"/>
  <c r="D255" i="6" s="1"/>
  <c r="F265" i="6"/>
  <c r="J265" i="6" s="1"/>
  <c r="I295" i="6"/>
  <c r="H295" i="6"/>
  <c r="D44" i="6"/>
  <c r="C288" i="6"/>
  <c r="E60" i="6"/>
  <c r="E288" i="6" s="1"/>
  <c r="V77" i="6"/>
  <c r="W77" i="6" s="1"/>
  <c r="D84" i="6"/>
  <c r="D68" i="6" s="1"/>
  <c r="F119" i="6"/>
  <c r="F118" i="6" s="1"/>
  <c r="E130" i="6"/>
  <c r="E255" i="6" s="1"/>
  <c r="U144" i="6"/>
  <c r="U143" i="6" s="1"/>
  <c r="U142" i="6" s="1"/>
  <c r="U152" i="6"/>
  <c r="W179" i="6"/>
  <c r="F180" i="6"/>
  <c r="F179" i="6" s="1"/>
  <c r="F178" i="6" s="1"/>
  <c r="F177" i="6" s="1"/>
  <c r="J181" i="6"/>
  <c r="I291" i="6"/>
  <c r="S124" i="6"/>
  <c r="S119" i="6" s="1"/>
  <c r="S118" i="6" s="1"/>
  <c r="U119" i="6"/>
  <c r="U118" i="6" s="1"/>
  <c r="K202" i="6"/>
  <c r="R157" i="6"/>
  <c r="O156" i="6"/>
  <c r="J188" i="6"/>
  <c r="S202" i="6"/>
  <c r="S201" i="6" s="1"/>
  <c r="S200" i="6" s="1"/>
  <c r="S199" i="6" s="1"/>
  <c r="S198" i="6" s="1"/>
  <c r="S197" i="6" s="1"/>
  <c r="S152" i="6" s="1"/>
  <c r="V202" i="6"/>
  <c r="S89" i="6"/>
  <c r="S88" i="6" s="1"/>
  <c r="S84" i="6" s="1"/>
  <c r="F96" i="6"/>
  <c r="F106" i="6"/>
  <c r="V145" i="6"/>
  <c r="R144" i="6"/>
  <c r="R143" i="6" s="1"/>
  <c r="R142" i="6" s="1"/>
  <c r="R130" i="6" s="1"/>
  <c r="F158" i="6"/>
  <c r="F157" i="6" s="1"/>
  <c r="F156" i="6" s="1"/>
  <c r="F155" i="6" s="1"/>
  <c r="F154" i="6" s="1"/>
  <c r="F153" i="6" s="1"/>
  <c r="H292" i="6"/>
  <c r="H336" i="6"/>
  <c r="U94" i="6"/>
  <c r="I158" i="6"/>
  <c r="I157" i="6" s="1"/>
  <c r="I156" i="6" s="1"/>
  <c r="I155" i="6" s="1"/>
  <c r="I154" i="6" s="1"/>
  <c r="K186" i="6"/>
  <c r="J185" i="6"/>
  <c r="I292" i="6"/>
  <c r="D322" i="6"/>
  <c r="D321" i="6" s="1"/>
  <c r="I327" i="6"/>
  <c r="J132" i="6"/>
  <c r="G324" i="6"/>
  <c r="V207" i="6"/>
  <c r="D294" i="6"/>
  <c r="D293" i="6" s="1"/>
  <c r="I289" i="6"/>
  <c r="F325" i="6"/>
  <c r="G325" i="6" s="1"/>
  <c r="H325" i="6" s="1"/>
  <c r="I325" i="6" s="1"/>
  <c r="E323" i="6"/>
  <c r="F257" i="6"/>
  <c r="C256" i="6"/>
  <c r="F283" i="6"/>
  <c r="F185" i="6"/>
  <c r="F184" i="6" s="1"/>
  <c r="F183" i="6" s="1"/>
  <c r="F182" i="6" s="1"/>
  <c r="I284" i="6"/>
  <c r="F190" i="6"/>
  <c r="E322" i="6" l="1"/>
  <c r="E321" i="6" s="1"/>
  <c r="K91" i="6"/>
  <c r="J90" i="6"/>
  <c r="K90" i="6" s="1"/>
  <c r="J184" i="6"/>
  <c r="K185" i="6"/>
  <c r="F296" i="6"/>
  <c r="F252" i="6"/>
  <c r="J252" i="6" s="1"/>
  <c r="C251" i="6"/>
  <c r="K175" i="6"/>
  <c r="J174" i="6"/>
  <c r="V132" i="6"/>
  <c r="W133" i="6"/>
  <c r="C263" i="6"/>
  <c r="F263" i="6" s="1"/>
  <c r="I264" i="6"/>
  <c r="I263" i="6" s="1"/>
  <c r="I153" i="6"/>
  <c r="I152" i="6" s="1"/>
  <c r="V201" i="6"/>
  <c r="J180" i="6"/>
  <c r="K181" i="6"/>
  <c r="D43" i="6"/>
  <c r="D11" i="6" s="1"/>
  <c r="U68" i="6"/>
  <c r="U43" i="6" s="1"/>
  <c r="U11" i="6" s="1"/>
  <c r="U10" i="6" s="1"/>
  <c r="U9" i="6" s="1"/>
  <c r="F286" i="6"/>
  <c r="C285" i="6"/>
  <c r="F27" i="6"/>
  <c r="F26" i="6" s="1"/>
  <c r="F21" i="6" s="1"/>
  <c r="V28" i="6"/>
  <c r="F268" i="6"/>
  <c r="J268" i="6" s="1"/>
  <c r="F16" i="6"/>
  <c r="F15" i="6" s="1"/>
  <c r="F14" i="6" s="1"/>
  <c r="F13" i="6" s="1"/>
  <c r="F12" i="6" s="1"/>
  <c r="W70" i="6"/>
  <c r="V69" i="6"/>
  <c r="J80" i="6"/>
  <c r="K81" i="6"/>
  <c r="K23" i="6"/>
  <c r="J22" i="6"/>
  <c r="K22" i="6" s="1"/>
  <c r="O182" i="6"/>
  <c r="R182" i="6" s="1"/>
  <c r="W182" i="6" s="1"/>
  <c r="R183" i="6"/>
  <c r="W183" i="6" s="1"/>
  <c r="E285" i="6"/>
  <c r="I290" i="6"/>
  <c r="W67" i="6"/>
  <c r="V66" i="6"/>
  <c r="K18" i="6"/>
  <c r="J16" i="6"/>
  <c r="I336" i="6"/>
  <c r="I335" i="6" s="1"/>
  <c r="I334" i="6" s="1"/>
  <c r="H335" i="6"/>
  <c r="H334" i="6" s="1"/>
  <c r="J28" i="6"/>
  <c r="D263" i="6"/>
  <c r="G43" i="6"/>
  <c r="K83" i="6"/>
  <c r="J82" i="6"/>
  <c r="W195" i="6"/>
  <c r="V194" i="6"/>
  <c r="I298" i="6"/>
  <c r="G296" i="6"/>
  <c r="E264" i="6"/>
  <c r="E263" i="6" s="1"/>
  <c r="E153" i="6"/>
  <c r="E152" i="6" s="1"/>
  <c r="C248" i="6"/>
  <c r="F248" i="6" s="1"/>
  <c r="J248" i="6" s="1"/>
  <c r="C15" i="6"/>
  <c r="C14" i="6" s="1"/>
  <c r="C13" i="6" s="1"/>
  <c r="C12" i="6" s="1"/>
  <c r="C11" i="6" s="1"/>
  <c r="V84" i="6"/>
  <c r="W84" i="6" s="1"/>
  <c r="W85" i="6"/>
  <c r="K143" i="6"/>
  <c r="J142" i="6"/>
  <c r="K142" i="6" s="1"/>
  <c r="V156" i="6"/>
  <c r="W157" i="6"/>
  <c r="D285" i="6"/>
  <c r="D281" i="6" s="1"/>
  <c r="D280" i="6" s="1"/>
  <c r="K129" i="6"/>
  <c r="J128" i="6"/>
  <c r="K128" i="6" s="1"/>
  <c r="W175" i="6"/>
  <c r="V174" i="6"/>
  <c r="G285" i="6"/>
  <c r="I286" i="6"/>
  <c r="K46" i="6"/>
  <c r="K250" i="6" s="1"/>
  <c r="W119" i="6"/>
  <c r="V118" i="6"/>
  <c r="W118" i="6" s="1"/>
  <c r="J131" i="6"/>
  <c r="K132" i="6"/>
  <c r="K263" i="6" s="1"/>
  <c r="J64" i="6"/>
  <c r="K65" i="6"/>
  <c r="I300" i="6"/>
  <c r="J92" i="6"/>
  <c r="K92" i="6" s="1"/>
  <c r="K93" i="6"/>
  <c r="W140" i="6"/>
  <c r="V139" i="6"/>
  <c r="O68" i="6"/>
  <c r="R68" i="6" s="1"/>
  <c r="R43" i="6" s="1"/>
  <c r="J118" i="6"/>
  <c r="K118" i="6" s="1"/>
  <c r="K119" i="6"/>
  <c r="K144" i="6"/>
  <c r="V18" i="6"/>
  <c r="W19" i="6"/>
  <c r="S27" i="6"/>
  <c r="S26" i="6" s="1"/>
  <c r="S21" i="6" s="1"/>
  <c r="I287" i="6"/>
  <c r="V79" i="6"/>
  <c r="W79" i="6" s="1"/>
  <c r="W80" i="6"/>
  <c r="F288" i="6"/>
  <c r="I288" i="6" s="1"/>
  <c r="U93" i="6"/>
  <c r="U92" i="6" s="1"/>
  <c r="S94" i="6"/>
  <c r="S93" i="6" s="1"/>
  <c r="S92" i="6" s="1"/>
  <c r="S68" i="6" s="1"/>
  <c r="S43" i="6" s="1"/>
  <c r="C281" i="6"/>
  <c r="C280" i="6" s="1"/>
  <c r="F79" i="6"/>
  <c r="F256" i="6"/>
  <c r="J257" i="6"/>
  <c r="J256" i="6" s="1"/>
  <c r="I326" i="6"/>
  <c r="J136" i="6"/>
  <c r="K137" i="6"/>
  <c r="W96" i="6"/>
  <c r="V95" i="6"/>
  <c r="W95" i="6" s="1"/>
  <c r="H43" i="6"/>
  <c r="H254" i="6" s="1"/>
  <c r="J195" i="6"/>
  <c r="K196" i="6"/>
  <c r="J101" i="6"/>
  <c r="W190" i="6"/>
  <c r="V189" i="6"/>
  <c r="K85" i="6"/>
  <c r="E281" i="6"/>
  <c r="E280" i="6" s="1"/>
  <c r="W145" i="6"/>
  <c r="V144" i="6"/>
  <c r="J157" i="6"/>
  <c r="K158" i="6"/>
  <c r="J33" i="6"/>
  <c r="K33" i="6" s="1"/>
  <c r="K245" i="6" s="1"/>
  <c r="K34" i="6"/>
  <c r="K246" i="6" s="1"/>
  <c r="F189" i="6"/>
  <c r="K190" i="6"/>
  <c r="V24" i="6"/>
  <c r="W25" i="6"/>
  <c r="G293" i="6"/>
  <c r="I294" i="6"/>
  <c r="F152" i="6"/>
  <c r="J201" i="6"/>
  <c r="K54" i="6"/>
  <c r="K252" i="6" s="1"/>
  <c r="J53" i="6"/>
  <c r="K53" i="6" s="1"/>
  <c r="K251" i="6" s="1"/>
  <c r="V94" i="6"/>
  <c r="J70" i="6"/>
  <c r="J106" i="6"/>
  <c r="K106" i="6" s="1"/>
  <c r="J89" i="6"/>
  <c r="J75" i="6"/>
  <c r="K75" i="6" s="1"/>
  <c r="K76" i="6"/>
  <c r="R198" i="6"/>
  <c r="O197" i="6"/>
  <c r="R197" i="6" s="1"/>
  <c r="F95" i="6"/>
  <c r="F68" i="6" s="1"/>
  <c r="F43" i="6" s="1"/>
  <c r="W91" i="6"/>
  <c r="V90" i="6"/>
  <c r="W90" i="6" s="1"/>
  <c r="E249" i="6"/>
  <c r="E44" i="6"/>
  <c r="E43" i="6" s="1"/>
  <c r="E11" i="6" s="1"/>
  <c r="G323" i="6"/>
  <c r="G322" i="6" s="1"/>
  <c r="G321" i="6" s="1"/>
  <c r="H324" i="6"/>
  <c r="I283" i="6"/>
  <c r="H283" i="6"/>
  <c r="F282" i="6"/>
  <c r="J187" i="6"/>
  <c r="O155" i="6"/>
  <c r="R156" i="6"/>
  <c r="H326" i="6"/>
  <c r="F323" i="6"/>
  <c r="F322" i="6" s="1"/>
  <c r="F321" i="6" s="1"/>
  <c r="W47" i="6"/>
  <c r="V46" i="6"/>
  <c r="F294" i="6"/>
  <c r="J41" i="6"/>
  <c r="K42" i="6"/>
  <c r="V39" i="6"/>
  <c r="W40" i="6"/>
  <c r="V135" i="6"/>
  <c r="W136" i="6"/>
  <c r="V75" i="6"/>
  <c r="W75" i="6" s="1"/>
  <c r="I68" i="6"/>
  <c r="I43" i="6" s="1"/>
  <c r="I254" i="6" s="1"/>
  <c r="J254" i="6" s="1"/>
  <c r="R27" i="6"/>
  <c r="O26" i="6"/>
  <c r="H121" i="1"/>
  <c r="D247" i="6" l="1"/>
  <c r="D10" i="6"/>
  <c r="E10" i="6"/>
  <c r="E247" i="6"/>
  <c r="K101" i="6"/>
  <c r="J96" i="6"/>
  <c r="W194" i="6"/>
  <c r="V193" i="6"/>
  <c r="K80" i="6"/>
  <c r="J79" i="6"/>
  <c r="K79" i="6" s="1"/>
  <c r="J179" i="6"/>
  <c r="K180" i="6"/>
  <c r="V143" i="6"/>
  <c r="W144" i="6"/>
  <c r="V138" i="6"/>
  <c r="W138" i="6" s="1"/>
  <c r="W139" i="6"/>
  <c r="W66" i="6"/>
  <c r="V60" i="6"/>
  <c r="W60" i="6" s="1"/>
  <c r="W69" i="6"/>
  <c r="V200" i="6"/>
  <c r="W201" i="6"/>
  <c r="H296" i="6"/>
  <c r="J15" i="6"/>
  <c r="K16" i="6"/>
  <c r="V38" i="6"/>
  <c r="W38" i="6" s="1"/>
  <c r="W39" i="6"/>
  <c r="J156" i="6"/>
  <c r="K157" i="6"/>
  <c r="R155" i="6"/>
  <c r="O154" i="6"/>
  <c r="W135" i="6"/>
  <c r="V134" i="6"/>
  <c r="W134" i="6" s="1"/>
  <c r="I296" i="6"/>
  <c r="J88" i="6"/>
  <c r="K89" i="6"/>
  <c r="K136" i="6"/>
  <c r="J135" i="6"/>
  <c r="I11" i="6"/>
  <c r="S11" i="6"/>
  <c r="S10" i="6" s="1"/>
  <c r="S9" i="6" s="1"/>
  <c r="G281" i="6"/>
  <c r="C247" i="6"/>
  <c r="C10" i="6"/>
  <c r="W28" i="6"/>
  <c r="V27" i="6"/>
  <c r="J263" i="6"/>
  <c r="J173" i="6"/>
  <c r="K174" i="6"/>
  <c r="K131" i="6"/>
  <c r="H282" i="6"/>
  <c r="I282" i="6"/>
  <c r="W156" i="6"/>
  <c r="V155" i="6"/>
  <c r="J45" i="6"/>
  <c r="F11" i="6"/>
  <c r="V45" i="6"/>
  <c r="W46" i="6"/>
  <c r="O43" i="6"/>
  <c r="W24" i="6"/>
  <c r="V23" i="6"/>
  <c r="W174" i="6"/>
  <c r="V173" i="6"/>
  <c r="W173" i="6" s="1"/>
  <c r="G254" i="6"/>
  <c r="G11" i="6"/>
  <c r="F264" i="6"/>
  <c r="J264" i="6" s="1"/>
  <c r="J194" i="6"/>
  <c r="K195" i="6"/>
  <c r="F251" i="6"/>
  <c r="J251" i="6" s="1"/>
  <c r="C250" i="6"/>
  <c r="K41" i="6"/>
  <c r="J40" i="6"/>
  <c r="F293" i="6"/>
  <c r="H293" i="6" s="1"/>
  <c r="H294" i="6"/>
  <c r="H11" i="6"/>
  <c r="J69" i="6"/>
  <c r="K70" i="6"/>
  <c r="V188" i="6"/>
  <c r="W189" i="6"/>
  <c r="K201" i="6"/>
  <c r="J200" i="6"/>
  <c r="H323" i="6"/>
  <c r="H322" i="6" s="1"/>
  <c r="H321" i="6" s="1"/>
  <c r="I324" i="6"/>
  <c r="I323" i="6" s="1"/>
  <c r="I322" i="6" s="1"/>
  <c r="I321" i="6" s="1"/>
  <c r="J183" i="6"/>
  <c r="K184" i="6"/>
  <c r="O21" i="6"/>
  <c r="R26" i="6"/>
  <c r="W94" i="6"/>
  <c r="V93" i="6"/>
  <c r="F188" i="6"/>
  <c r="K189" i="6"/>
  <c r="V16" i="6"/>
  <c r="W18" i="6"/>
  <c r="K64" i="6"/>
  <c r="J60" i="6"/>
  <c r="K60" i="6" s="1"/>
  <c r="J27" i="6"/>
  <c r="K28" i="6"/>
  <c r="F285" i="6"/>
  <c r="H285" i="6" s="1"/>
  <c r="H286" i="6"/>
  <c r="W132" i="6"/>
  <c r="V131" i="6"/>
  <c r="W131" i="6" l="1"/>
  <c r="V92" i="6"/>
  <c r="W93" i="6"/>
  <c r="K69" i="6"/>
  <c r="K254" i="6" s="1"/>
  <c r="K179" i="6"/>
  <c r="J178" i="6"/>
  <c r="H247" i="6"/>
  <c r="H10" i="6"/>
  <c r="I281" i="6"/>
  <c r="G280" i="6"/>
  <c r="R21" i="6"/>
  <c r="R11" i="6" s="1"/>
  <c r="R10" i="6" s="1"/>
  <c r="O11" i="6"/>
  <c r="O10" i="6" s="1"/>
  <c r="F281" i="6"/>
  <c r="I285" i="6"/>
  <c r="V199" i="6"/>
  <c r="W200" i="6"/>
  <c r="K88" i="6"/>
  <c r="J84" i="6"/>
  <c r="K84" i="6" s="1"/>
  <c r="K183" i="6"/>
  <c r="J182" i="6"/>
  <c r="K182" i="6" s="1"/>
  <c r="I247" i="6"/>
  <c r="I10" i="6"/>
  <c r="J95" i="6"/>
  <c r="K95" i="6" s="1"/>
  <c r="K96" i="6"/>
  <c r="F250" i="6"/>
  <c r="J250" i="6" s="1"/>
  <c r="C249" i="6"/>
  <c r="F249" i="6" s="1"/>
  <c r="J249" i="6" s="1"/>
  <c r="K135" i="6"/>
  <c r="J134" i="6"/>
  <c r="G10" i="6"/>
  <c r="G247" i="6"/>
  <c r="V192" i="6"/>
  <c r="W192" i="6" s="1"/>
  <c r="W193" i="6"/>
  <c r="K27" i="6"/>
  <c r="J26" i="6"/>
  <c r="J39" i="6"/>
  <c r="K40" i="6"/>
  <c r="J199" i="6"/>
  <c r="K200" i="6"/>
  <c r="W45" i="6"/>
  <c r="V44" i="6"/>
  <c r="K173" i="6"/>
  <c r="K267" i="6" s="1"/>
  <c r="J172" i="6"/>
  <c r="K172" i="6" s="1"/>
  <c r="K266" i="6" s="1"/>
  <c r="K156" i="6"/>
  <c r="J155" i="6"/>
  <c r="C246" i="6"/>
  <c r="C245" i="6" s="1"/>
  <c r="C9" i="6"/>
  <c r="C243" i="6" s="1"/>
  <c r="W16" i="6"/>
  <c r="V15" i="6"/>
  <c r="F247" i="6"/>
  <c r="F10" i="6"/>
  <c r="I293" i="6"/>
  <c r="E246" i="6"/>
  <c r="E245" i="6" s="1"/>
  <c r="E9" i="6"/>
  <c r="E243" i="6" s="1"/>
  <c r="K15" i="6"/>
  <c r="J14" i="6"/>
  <c r="V22" i="6"/>
  <c r="W22" i="6" s="1"/>
  <c r="W23" i="6"/>
  <c r="K194" i="6"/>
  <c r="J193" i="6"/>
  <c r="J44" i="6"/>
  <c r="K45" i="6"/>
  <c r="K249" i="6" s="1"/>
  <c r="V26" i="6"/>
  <c r="W27" i="6"/>
  <c r="D246" i="6"/>
  <c r="D245" i="6" s="1"/>
  <c r="D9" i="6"/>
  <c r="D243" i="6" s="1"/>
  <c r="R154" i="6"/>
  <c r="O153" i="6"/>
  <c r="F187" i="6"/>
  <c r="K187" i="6" s="1"/>
  <c r="K188" i="6"/>
  <c r="V187" i="6"/>
  <c r="W187" i="6" s="1"/>
  <c r="W188" i="6"/>
  <c r="W155" i="6"/>
  <c r="V154" i="6"/>
  <c r="W143" i="6"/>
  <c r="V142" i="6"/>
  <c r="W142" i="6" s="1"/>
  <c r="G121" i="1"/>
  <c r="K155" i="6" l="1"/>
  <c r="J154" i="6"/>
  <c r="D242" i="6"/>
  <c r="E242" i="6"/>
  <c r="G246" i="6"/>
  <c r="G245" i="6" s="1"/>
  <c r="G277" i="6" s="1"/>
  <c r="G276" i="6" s="1"/>
  <c r="G9" i="6"/>
  <c r="G243" i="6" s="1"/>
  <c r="G242" i="6" s="1"/>
  <c r="J177" i="6"/>
  <c r="K177" i="6" s="1"/>
  <c r="K178" i="6"/>
  <c r="K268" i="6" s="1"/>
  <c r="H246" i="6"/>
  <c r="H245" i="6" s="1"/>
  <c r="H9" i="6"/>
  <c r="H243" i="6" s="1"/>
  <c r="H242" i="6" s="1"/>
  <c r="W26" i="6"/>
  <c r="V21" i="6"/>
  <c r="W21" i="6" s="1"/>
  <c r="F246" i="6"/>
  <c r="F245" i="6" s="1"/>
  <c r="F277" i="6" s="1"/>
  <c r="F9" i="6"/>
  <c r="F243" i="6" s="1"/>
  <c r="F242" i="6" s="1"/>
  <c r="J68" i="6"/>
  <c r="K68" i="6" s="1"/>
  <c r="K134" i="6"/>
  <c r="J130" i="6"/>
  <c r="W154" i="6"/>
  <c r="V153" i="6"/>
  <c r="J198" i="6"/>
  <c r="K199" i="6"/>
  <c r="F280" i="6"/>
  <c r="H281" i="6"/>
  <c r="R153" i="6"/>
  <c r="O152" i="6"/>
  <c r="R152" i="6" s="1"/>
  <c r="J43" i="6"/>
  <c r="K43" i="6" s="1"/>
  <c r="K44" i="6"/>
  <c r="V14" i="6"/>
  <c r="W15" i="6"/>
  <c r="O9" i="6"/>
  <c r="W92" i="6"/>
  <c r="V68" i="6"/>
  <c r="W68" i="6" s="1"/>
  <c r="J13" i="6"/>
  <c r="K14" i="6"/>
  <c r="W199" i="6"/>
  <c r="V198" i="6"/>
  <c r="J192" i="6"/>
  <c r="K192" i="6" s="1"/>
  <c r="K193" i="6"/>
  <c r="K39" i="6"/>
  <c r="J38" i="6"/>
  <c r="K38" i="6" s="1"/>
  <c r="K248" i="6" s="1"/>
  <c r="R9" i="6"/>
  <c r="W44" i="6"/>
  <c r="C242" i="6"/>
  <c r="J21" i="6"/>
  <c r="K21" i="6" s="1"/>
  <c r="K26" i="6"/>
  <c r="I246" i="6"/>
  <c r="I245" i="6" s="1"/>
  <c r="I9" i="6"/>
  <c r="I243" i="6" s="1"/>
  <c r="I242" i="6" s="1"/>
  <c r="V130" i="6"/>
  <c r="W130" i="6" s="1"/>
  <c r="F895" i="1"/>
  <c r="F896" i="1"/>
  <c r="F897" i="1"/>
  <c r="F898" i="1"/>
  <c r="F899" i="1"/>
  <c r="F890" i="1"/>
  <c r="F891" i="1"/>
  <c r="F892" i="1"/>
  <c r="F893" i="1"/>
  <c r="F886" i="1"/>
  <c r="F887" i="1"/>
  <c r="F888" i="1"/>
  <c r="F882" i="1"/>
  <c r="F883" i="1"/>
  <c r="F884" i="1"/>
  <c r="F878" i="1"/>
  <c r="F879" i="1"/>
  <c r="F880" i="1"/>
  <c r="G926" i="1"/>
  <c r="G927" i="1"/>
  <c r="G892" i="1"/>
  <c r="G889" i="1" s="1"/>
  <c r="G928" i="1" s="1"/>
  <c r="I892" i="1"/>
  <c r="J892" i="1"/>
  <c r="L892" i="1"/>
  <c r="M892" i="1"/>
  <c r="O892" i="1"/>
  <c r="P892" i="1"/>
  <c r="E892" i="1"/>
  <c r="D892" i="1"/>
  <c r="C892" i="1"/>
  <c r="S894" i="1"/>
  <c r="G885" i="1"/>
  <c r="G881" i="1"/>
  <c r="P875" i="1"/>
  <c r="I923" i="1" s="1"/>
  <c r="O875" i="1"/>
  <c r="M875" i="1"/>
  <c r="L875" i="1"/>
  <c r="J875" i="1"/>
  <c r="I875" i="1"/>
  <c r="G875" i="1"/>
  <c r="G923" i="1" s="1"/>
  <c r="F875" i="1"/>
  <c r="F923" i="1" s="1"/>
  <c r="E875" i="1"/>
  <c r="E923" i="1" s="1"/>
  <c r="D875" i="1"/>
  <c r="D923" i="1" s="1"/>
  <c r="G895" i="1"/>
  <c r="G896" i="1"/>
  <c r="G897" i="1"/>
  <c r="G898" i="1"/>
  <c r="G899" i="1"/>
  <c r="F862" i="1"/>
  <c r="G862" i="1"/>
  <c r="I862" i="1"/>
  <c r="J862" i="1"/>
  <c r="L862" i="1"/>
  <c r="M862" i="1"/>
  <c r="O862" i="1"/>
  <c r="P862" i="1"/>
  <c r="F863" i="1"/>
  <c r="G863" i="1"/>
  <c r="I863" i="1"/>
  <c r="J863" i="1"/>
  <c r="L863" i="1"/>
  <c r="M863" i="1"/>
  <c r="O863" i="1"/>
  <c r="P863" i="1"/>
  <c r="F864" i="1"/>
  <c r="G864" i="1"/>
  <c r="I864" i="1"/>
  <c r="J864" i="1"/>
  <c r="L864" i="1"/>
  <c r="M864" i="1"/>
  <c r="O864" i="1"/>
  <c r="P864" i="1"/>
  <c r="F865" i="1"/>
  <c r="G865" i="1"/>
  <c r="I865" i="1"/>
  <c r="J865" i="1"/>
  <c r="L865" i="1"/>
  <c r="M865" i="1"/>
  <c r="O865" i="1"/>
  <c r="P865" i="1"/>
  <c r="F867" i="1"/>
  <c r="G867" i="1"/>
  <c r="I867" i="1"/>
  <c r="J867" i="1"/>
  <c r="L867" i="1"/>
  <c r="M867" i="1"/>
  <c r="O867" i="1"/>
  <c r="P867" i="1"/>
  <c r="F868" i="1"/>
  <c r="G868" i="1"/>
  <c r="I868" i="1"/>
  <c r="J868" i="1"/>
  <c r="L868" i="1"/>
  <c r="M868" i="1"/>
  <c r="O868" i="1"/>
  <c r="P868" i="1"/>
  <c r="F869" i="1"/>
  <c r="G869" i="1"/>
  <c r="I869" i="1"/>
  <c r="J869" i="1"/>
  <c r="L869" i="1"/>
  <c r="M869" i="1"/>
  <c r="O869" i="1"/>
  <c r="P869" i="1"/>
  <c r="F870" i="1"/>
  <c r="G870" i="1"/>
  <c r="I870" i="1"/>
  <c r="J870" i="1"/>
  <c r="L870" i="1"/>
  <c r="M870" i="1"/>
  <c r="O870" i="1"/>
  <c r="P870" i="1"/>
  <c r="F871" i="1"/>
  <c r="G871" i="1"/>
  <c r="I871" i="1"/>
  <c r="J871" i="1"/>
  <c r="L871" i="1"/>
  <c r="M871" i="1"/>
  <c r="O871" i="1"/>
  <c r="P871" i="1"/>
  <c r="F872" i="1"/>
  <c r="G872" i="1"/>
  <c r="I872" i="1"/>
  <c r="J872" i="1"/>
  <c r="L872" i="1"/>
  <c r="M872" i="1"/>
  <c r="O872" i="1"/>
  <c r="P872" i="1"/>
  <c r="F873" i="1"/>
  <c r="G873" i="1"/>
  <c r="I873" i="1"/>
  <c r="J873" i="1"/>
  <c r="L873" i="1"/>
  <c r="M873" i="1"/>
  <c r="O873" i="1"/>
  <c r="P873" i="1"/>
  <c r="F874" i="1"/>
  <c r="G874" i="1"/>
  <c r="I874" i="1"/>
  <c r="J874" i="1"/>
  <c r="L874" i="1"/>
  <c r="M874" i="1"/>
  <c r="O874" i="1"/>
  <c r="P874" i="1"/>
  <c r="D862" i="1"/>
  <c r="E862" i="1"/>
  <c r="D863" i="1"/>
  <c r="E863" i="1"/>
  <c r="D864" i="1"/>
  <c r="E864" i="1"/>
  <c r="D865" i="1"/>
  <c r="E865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C874" i="1"/>
  <c r="C869" i="1"/>
  <c r="C871" i="1"/>
  <c r="C872" i="1"/>
  <c r="S847" i="1"/>
  <c r="S846" i="1"/>
  <c r="S845" i="1"/>
  <c r="S843" i="1"/>
  <c r="S842" i="1"/>
  <c r="S839" i="1"/>
  <c r="S838" i="1" s="1"/>
  <c r="S837" i="1"/>
  <c r="S836" i="1"/>
  <c r="S835" i="1"/>
  <c r="S831" i="1"/>
  <c r="S830" i="1" s="1"/>
  <c r="S829" i="1"/>
  <c r="S828" i="1"/>
  <c r="S827" i="1"/>
  <c r="S825" i="1"/>
  <c r="S824" i="1"/>
  <c r="S820" i="1"/>
  <c r="S819" i="1"/>
  <c r="S814" i="1"/>
  <c r="S813" i="1"/>
  <c r="S812" i="1"/>
  <c r="S810" i="1"/>
  <c r="S809" i="1"/>
  <c r="S808" i="1"/>
  <c r="S806" i="1"/>
  <c r="S805" i="1"/>
  <c r="S804" i="1"/>
  <c r="S802" i="1"/>
  <c r="S801" i="1"/>
  <c r="S800" i="1"/>
  <c r="S798" i="1"/>
  <c r="S797" i="1" s="1"/>
  <c r="S796" i="1"/>
  <c r="S795" i="1"/>
  <c r="S794" i="1"/>
  <c r="S792" i="1"/>
  <c r="S791" i="1"/>
  <c r="S790" i="1"/>
  <c r="S788" i="1"/>
  <c r="S787" i="1"/>
  <c r="S785" i="1"/>
  <c r="S784" i="1"/>
  <c r="S783" i="1"/>
  <c r="S781" i="1"/>
  <c r="S780" i="1"/>
  <c r="S779" i="1"/>
  <c r="S777" i="1"/>
  <c r="S776" i="1"/>
  <c r="S775" i="1"/>
  <c r="S773" i="1"/>
  <c r="S772" i="1"/>
  <c r="S770" i="1"/>
  <c r="S769" i="1"/>
  <c r="S767" i="1"/>
  <c r="S766" i="1"/>
  <c r="S765" i="1"/>
  <c r="S761" i="1"/>
  <c r="S760" i="1"/>
  <c r="S758" i="1"/>
  <c r="S757" i="1"/>
  <c r="S756" i="1"/>
  <c r="S754" i="1"/>
  <c r="S753" i="1"/>
  <c r="S749" i="1"/>
  <c r="S748" i="1" s="1"/>
  <c r="S747" i="1"/>
  <c r="S746" i="1"/>
  <c r="S745" i="1"/>
  <c r="S741" i="1"/>
  <c r="S740" i="1"/>
  <c r="S738" i="1"/>
  <c r="S737" i="1"/>
  <c r="S736" i="1"/>
  <c r="S734" i="1"/>
  <c r="S733" i="1" s="1"/>
  <c r="S732" i="1"/>
  <c r="S731" i="1" s="1"/>
  <c r="S730" i="1"/>
  <c r="S729" i="1"/>
  <c r="S728" i="1"/>
  <c r="S723" i="1"/>
  <c r="S722" i="1"/>
  <c r="S721" i="1"/>
  <c r="S718" i="1"/>
  <c r="S717" i="1" s="1"/>
  <c r="S716" i="1" s="1"/>
  <c r="S715" i="1" s="1"/>
  <c r="S713" i="1"/>
  <c r="S712" i="1" s="1"/>
  <c r="S711" i="1"/>
  <c r="S710" i="1" s="1"/>
  <c r="S707" i="1"/>
  <c r="S706" i="1" s="1"/>
  <c r="S705" i="1" s="1"/>
  <c r="S704" i="1" s="1"/>
  <c r="S702" i="1"/>
  <c r="S701" i="1"/>
  <c r="S698" i="1"/>
  <c r="S697" i="1"/>
  <c r="S694" i="1"/>
  <c r="S693" i="1" s="1"/>
  <c r="S692" i="1" s="1"/>
  <c r="S690" i="1"/>
  <c r="S689" i="1" s="1"/>
  <c r="S688" i="1" s="1"/>
  <c r="S687" i="1"/>
  <c r="S686" i="1"/>
  <c r="S685" i="1"/>
  <c r="S682" i="1"/>
  <c r="S681" i="1"/>
  <c r="S680" i="1"/>
  <c r="S676" i="1"/>
  <c r="S675" i="1"/>
  <c r="S673" i="1"/>
  <c r="S672" i="1"/>
  <c r="S671" i="1"/>
  <c r="S670" i="1"/>
  <c r="S669" i="1"/>
  <c r="S668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5" i="1"/>
  <c r="S524" i="1" s="1"/>
  <c r="S523" i="1" s="1"/>
  <c r="S522" i="1" s="1"/>
  <c r="S521" i="1"/>
  <c r="S520" i="1"/>
  <c r="S518" i="1"/>
  <c r="S517" i="1"/>
  <c r="S515" i="1"/>
  <c r="S514" i="1"/>
  <c r="S513" i="1"/>
  <c r="S511" i="1"/>
  <c r="S510" i="1" s="1"/>
  <c r="S509" i="1"/>
  <c r="S508" i="1"/>
  <c r="S507" i="1"/>
  <c r="S505" i="1"/>
  <c r="S504" i="1"/>
  <c r="S499" i="1"/>
  <c r="S498" i="1"/>
  <c r="S497" i="1"/>
  <c r="S494" i="1"/>
  <c r="S493" i="1" s="1"/>
  <c r="S492" i="1" s="1"/>
  <c r="S489" i="1"/>
  <c r="S488" i="1"/>
  <c r="S484" i="1"/>
  <c r="S483" i="1"/>
  <c r="S481" i="1"/>
  <c r="S480" i="1"/>
  <c r="S476" i="1"/>
  <c r="S475" i="1"/>
  <c r="S474" i="1"/>
  <c r="S472" i="1"/>
  <c r="S471" i="1"/>
  <c r="S469" i="1"/>
  <c r="S468" i="1"/>
  <c r="S467" i="1"/>
  <c r="S465" i="1"/>
  <c r="S464" i="1"/>
  <c r="S463" i="1"/>
  <c r="S460" i="1"/>
  <c r="S459" i="1" s="1"/>
  <c r="S458" i="1"/>
  <c r="S457" i="1"/>
  <c r="S456" i="1"/>
  <c r="S454" i="1"/>
  <c r="S453" i="1"/>
  <c r="S452" i="1"/>
  <c r="S450" i="1"/>
  <c r="S449" i="1"/>
  <c r="S448" i="1"/>
  <c r="S446" i="1"/>
  <c r="S445" i="1"/>
  <c r="S444" i="1"/>
  <c r="S441" i="1"/>
  <c r="S440" i="1" s="1"/>
  <c r="S439" i="1"/>
  <c r="S438" i="1"/>
  <c r="S437" i="1"/>
  <c r="S435" i="1"/>
  <c r="S434" i="1"/>
  <c r="S433" i="1"/>
  <c r="S430" i="1"/>
  <c r="S429" i="1"/>
  <c r="S428" i="1"/>
  <c r="S426" i="1"/>
  <c r="S425" i="1"/>
  <c r="S424" i="1"/>
  <c r="S422" i="1"/>
  <c r="S421" i="1"/>
  <c r="S419" i="1"/>
  <c r="S418" i="1"/>
  <c r="S416" i="1"/>
  <c r="S415" i="1" s="1"/>
  <c r="S414" i="1"/>
  <c r="S413" i="1"/>
  <c r="S412" i="1"/>
  <c r="S410" i="1"/>
  <c r="S409" i="1"/>
  <c r="S408" i="1"/>
  <c r="S406" i="1"/>
  <c r="S405" i="1"/>
  <c r="S404" i="1"/>
  <c r="S402" i="1"/>
  <c r="S401" i="1"/>
  <c r="S399" i="1"/>
  <c r="S398" i="1"/>
  <c r="S397" i="1"/>
  <c r="S395" i="1"/>
  <c r="S394" i="1"/>
  <c r="S393" i="1"/>
  <c r="S391" i="1"/>
  <c r="S390" i="1"/>
  <c r="S389" i="1"/>
  <c r="S383" i="1"/>
  <c r="S382" i="1" s="1"/>
  <c r="S381" i="1" s="1"/>
  <c r="S380" i="1"/>
  <c r="S379" i="1"/>
  <c r="S375" i="1"/>
  <c r="S374" i="1"/>
  <c r="S370" i="1"/>
  <c r="S369" i="1"/>
  <c r="S368" i="1"/>
  <c r="S364" i="1"/>
  <c r="S363" i="1"/>
  <c r="S361" i="1"/>
  <c r="S360" i="1" s="1"/>
  <c r="S359" i="1"/>
  <c r="S358" i="1"/>
  <c r="S357" i="1"/>
  <c r="S352" i="1"/>
  <c r="S351" i="1"/>
  <c r="S349" i="1"/>
  <c r="S348" i="1"/>
  <c r="S347" i="1"/>
  <c r="S344" i="1"/>
  <c r="S343" i="1"/>
  <c r="S342" i="1"/>
  <c r="S337" i="1"/>
  <c r="S336" i="1" s="1"/>
  <c r="S335" i="1"/>
  <c r="S334" i="1" s="1"/>
  <c r="S332" i="1"/>
  <c r="S331" i="1" s="1"/>
  <c r="S330" i="1" s="1"/>
  <c r="S329" i="1" s="1"/>
  <c r="S328" i="1"/>
  <c r="S327" i="1" s="1"/>
  <c r="S326" i="1" s="1"/>
  <c r="S325" i="1" s="1"/>
  <c r="S323" i="1"/>
  <c r="S322" i="1" s="1"/>
  <c r="S321" i="1" s="1"/>
  <c r="S320" i="1"/>
  <c r="S319" i="1" s="1"/>
  <c r="S318" i="1" s="1"/>
  <c r="S317" i="1" s="1"/>
  <c r="S315" i="1"/>
  <c r="S864" i="1" s="1"/>
  <c r="S313" i="1"/>
  <c r="S312" i="1" s="1"/>
  <c r="S311" i="1"/>
  <c r="S310" i="1"/>
  <c r="S308" i="1"/>
  <c r="S307" i="1" s="1"/>
  <c r="S306" i="1"/>
  <c r="S305" i="1"/>
  <c r="S302" i="1"/>
  <c r="S301" i="1" s="1"/>
  <c r="S300" i="1"/>
  <c r="S299" i="1" s="1"/>
  <c r="S298" i="1"/>
  <c r="S297" i="1"/>
  <c r="S295" i="1"/>
  <c r="S294" i="1"/>
  <c r="S293" i="1"/>
  <c r="S292" i="1"/>
  <c r="S291" i="1"/>
  <c r="S288" i="1"/>
  <c r="S287" i="1"/>
  <c r="S285" i="1"/>
  <c r="S284" i="1" s="1"/>
  <c r="S283" i="1"/>
  <c r="S282" i="1"/>
  <c r="S280" i="1"/>
  <c r="S279" i="1"/>
  <c r="S278" i="1"/>
  <c r="S276" i="1"/>
  <c r="S275" i="1"/>
  <c r="S274" i="1"/>
  <c r="S273" i="1"/>
  <c r="S272" i="1"/>
  <c r="S271" i="1"/>
  <c r="S270" i="1"/>
  <c r="S267" i="1"/>
  <c r="S266" i="1" s="1"/>
  <c r="S264" i="1"/>
  <c r="S263" i="1"/>
  <c r="S261" i="1"/>
  <c r="S260" i="1" s="1"/>
  <c r="S259" i="1"/>
  <c r="S258" i="1" s="1"/>
  <c r="S256" i="1"/>
  <c r="S255" i="1"/>
  <c r="S254" i="1"/>
  <c r="S253" i="1"/>
  <c r="S252" i="1"/>
  <c r="S251" i="1"/>
  <c r="S250" i="1"/>
  <c r="S249" i="1"/>
  <c r="S248" i="1"/>
  <c r="S247" i="1"/>
  <c r="S245" i="1"/>
  <c r="S243" i="1"/>
  <c r="S242" i="1"/>
  <c r="S241" i="1"/>
  <c r="S237" i="1"/>
  <c r="S236" i="1"/>
  <c r="S234" i="1"/>
  <c r="S233" i="1"/>
  <c r="S232" i="1"/>
  <c r="S230" i="1"/>
  <c r="S229" i="1"/>
  <c r="S228" i="1" s="1"/>
  <c r="S227" i="1"/>
  <c r="S226" i="1"/>
  <c r="S225" i="1"/>
  <c r="S224" i="1"/>
  <c r="S220" i="1"/>
  <c r="S219" i="1" s="1"/>
  <c r="S218" i="1"/>
  <c r="S217" i="1" s="1"/>
  <c r="S216" i="1"/>
  <c r="S215" i="1"/>
  <c r="S213" i="1"/>
  <c r="S212" i="1"/>
  <c r="S210" i="1"/>
  <c r="S209" i="1" s="1"/>
  <c r="S207" i="1"/>
  <c r="S206" i="1"/>
  <c r="S205" i="1"/>
  <c r="S204" i="1"/>
  <c r="S203" i="1"/>
  <c r="S200" i="1"/>
  <c r="S199" i="1"/>
  <c r="S197" i="1"/>
  <c r="S196" i="1"/>
  <c r="S194" i="1"/>
  <c r="S193" i="1"/>
  <c r="S192" i="1"/>
  <c r="S191" i="1"/>
  <c r="S189" i="1"/>
  <c r="S188" i="1"/>
  <c r="S187" i="1"/>
  <c r="S186" i="1"/>
  <c r="S185" i="1"/>
  <c r="S183" i="1"/>
  <c r="S182" i="1" s="1"/>
  <c r="S181" i="1"/>
  <c r="S180" i="1"/>
  <c r="S179" i="1"/>
  <c r="S178" i="1"/>
  <c r="S177" i="1"/>
  <c r="S176" i="1"/>
  <c r="S175" i="1"/>
  <c r="S172" i="1"/>
  <c r="S171" i="1"/>
  <c r="S170" i="1"/>
  <c r="S169" i="1"/>
  <c r="S168" i="1"/>
  <c r="S166" i="1"/>
  <c r="S165" i="1"/>
  <c r="S164" i="1"/>
  <c r="S161" i="1"/>
  <c r="S160" i="1"/>
  <c r="S158" i="1"/>
  <c r="S157" i="1"/>
  <c r="S156" i="1"/>
  <c r="S155" i="1"/>
  <c r="S154" i="1"/>
  <c r="S153" i="1"/>
  <c r="S152" i="1"/>
  <c r="S149" i="1"/>
  <c r="S148" i="1"/>
  <c r="S147" i="1"/>
  <c r="S142" i="1"/>
  <c r="S141" i="1"/>
  <c r="S140" i="1" s="1"/>
  <c r="S138" i="1"/>
  <c r="S135" i="1"/>
  <c r="S134" i="1" s="1"/>
  <c r="S133" i="1"/>
  <c r="S132" i="1"/>
  <c r="S130" i="1"/>
  <c r="S129" i="1"/>
  <c r="S127" i="1"/>
  <c r="S126" i="1"/>
  <c r="S125" i="1"/>
  <c r="S124" i="1"/>
  <c r="S123" i="1"/>
  <c r="S121" i="1"/>
  <c r="S120" i="1" s="1"/>
  <c r="S119" i="1"/>
  <c r="S118" i="1"/>
  <c r="S117" i="1"/>
  <c r="S116" i="1"/>
  <c r="S114" i="1"/>
  <c r="S113" i="1"/>
  <c r="S112" i="1"/>
  <c r="S109" i="1"/>
  <c r="S108" i="1"/>
  <c r="S101" i="1"/>
  <c r="S100" i="1"/>
  <c r="S99" i="1"/>
  <c r="S96" i="1"/>
  <c r="S95" i="1" s="1"/>
  <c r="S94" i="1" s="1"/>
  <c r="S93" i="1"/>
  <c r="S92" i="1"/>
  <c r="S89" i="1"/>
  <c r="S88" i="1"/>
  <c r="S85" i="1"/>
  <c r="S84" i="1"/>
  <c r="S81" i="1"/>
  <c r="S80" i="1"/>
  <c r="S78" i="1"/>
  <c r="S77" i="1"/>
  <c r="S73" i="1"/>
  <c r="S72" i="1"/>
  <c r="S71" i="1"/>
  <c r="S69" i="1"/>
  <c r="S68" i="1"/>
  <c r="S66" i="1"/>
  <c r="S65" i="1" s="1"/>
  <c r="S64" i="1"/>
  <c r="S63" i="1" s="1"/>
  <c r="S62" i="1"/>
  <c r="S61" i="1" s="1"/>
  <c r="S60" i="1"/>
  <c r="S59" i="1" s="1"/>
  <c r="S58" i="1"/>
  <c r="S57" i="1"/>
  <c r="S55" i="1"/>
  <c r="S54" i="1"/>
  <c r="S53" i="1"/>
  <c r="S48" i="1"/>
  <c r="S47" i="1"/>
  <c r="S46" i="1"/>
  <c r="S45" i="1"/>
  <c r="S44" i="1"/>
  <c r="S43" i="1"/>
  <c r="S40" i="1"/>
  <c r="S39" i="1" s="1"/>
  <c r="S38" i="1"/>
  <c r="S37" i="1" s="1"/>
  <c r="S36" i="1"/>
  <c r="S35" i="1" s="1"/>
  <c r="S34" i="1"/>
  <c r="S32" i="1"/>
  <c r="S31" i="1" s="1"/>
  <c r="S30" i="1"/>
  <c r="S29" i="1" s="1"/>
  <c r="S27" i="1"/>
  <c r="S26" i="1"/>
  <c r="S24" i="1"/>
  <c r="S23" i="1"/>
  <c r="S22" i="1"/>
  <c r="S21" i="1"/>
  <c r="S20" i="1"/>
  <c r="S19" i="1"/>
  <c r="S18" i="1"/>
  <c r="S17" i="1"/>
  <c r="S16" i="1"/>
  <c r="S15" i="1"/>
  <c r="T847" i="1"/>
  <c r="T846" i="1"/>
  <c r="T845" i="1"/>
  <c r="T843" i="1"/>
  <c r="T842" i="1"/>
  <c r="T839" i="1"/>
  <c r="T837" i="1"/>
  <c r="T836" i="1"/>
  <c r="T835" i="1"/>
  <c r="T831" i="1"/>
  <c r="T829" i="1"/>
  <c r="T828" i="1"/>
  <c r="T827" i="1"/>
  <c r="T825" i="1"/>
  <c r="T824" i="1"/>
  <c r="T820" i="1"/>
  <c r="T819" i="1"/>
  <c r="T814" i="1"/>
  <c r="T813" i="1"/>
  <c r="T812" i="1"/>
  <c r="T810" i="1"/>
  <c r="T809" i="1"/>
  <c r="T808" i="1"/>
  <c r="T806" i="1"/>
  <c r="T805" i="1"/>
  <c r="T804" i="1"/>
  <c r="T802" i="1"/>
  <c r="T801" i="1"/>
  <c r="T800" i="1"/>
  <c r="T798" i="1"/>
  <c r="T796" i="1"/>
  <c r="T795" i="1"/>
  <c r="T794" i="1"/>
  <c r="T792" i="1"/>
  <c r="T791" i="1"/>
  <c r="T790" i="1"/>
  <c r="T788" i="1"/>
  <c r="T787" i="1"/>
  <c r="T785" i="1"/>
  <c r="T784" i="1"/>
  <c r="T783" i="1"/>
  <c r="T781" i="1"/>
  <c r="T780" i="1"/>
  <c r="T779" i="1"/>
  <c r="T777" i="1"/>
  <c r="T776" i="1"/>
  <c r="T775" i="1"/>
  <c r="T773" i="1"/>
  <c r="T772" i="1"/>
  <c r="T770" i="1"/>
  <c r="T769" i="1"/>
  <c r="T767" i="1"/>
  <c r="T766" i="1"/>
  <c r="T765" i="1"/>
  <c r="T761" i="1"/>
  <c r="T760" i="1"/>
  <c r="T758" i="1"/>
  <c r="T757" i="1"/>
  <c r="T756" i="1"/>
  <c r="T754" i="1"/>
  <c r="T753" i="1"/>
  <c r="T749" i="1"/>
  <c r="T748" i="1" s="1"/>
  <c r="T747" i="1"/>
  <c r="T746" i="1"/>
  <c r="T745" i="1"/>
  <c r="T741" i="1"/>
  <c r="T740" i="1"/>
  <c r="T738" i="1"/>
  <c r="T737" i="1"/>
  <c r="T736" i="1"/>
  <c r="T734" i="1"/>
  <c r="T733" i="1" s="1"/>
  <c r="T732" i="1"/>
  <c r="T730" i="1"/>
  <c r="T729" i="1"/>
  <c r="T728" i="1"/>
  <c r="T723" i="1"/>
  <c r="T722" i="1"/>
  <c r="T721" i="1"/>
  <c r="T718" i="1"/>
  <c r="T713" i="1"/>
  <c r="T711" i="1"/>
  <c r="T707" i="1"/>
  <c r="T702" i="1"/>
  <c r="T701" i="1"/>
  <c r="T698" i="1"/>
  <c r="T697" i="1"/>
  <c r="T694" i="1"/>
  <c r="T690" i="1"/>
  <c r="T689" i="1" s="1"/>
  <c r="T688" i="1" s="1"/>
  <c r="T687" i="1"/>
  <c r="T686" i="1"/>
  <c r="T685" i="1"/>
  <c r="T682" i="1"/>
  <c r="T681" i="1"/>
  <c r="T680" i="1"/>
  <c r="T676" i="1"/>
  <c r="T675" i="1"/>
  <c r="T673" i="1"/>
  <c r="T672" i="1"/>
  <c r="T671" i="1"/>
  <c r="T670" i="1"/>
  <c r="T669" i="1"/>
  <c r="T668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5" i="1"/>
  <c r="T524" i="1" s="1"/>
  <c r="T523" i="1" s="1"/>
  <c r="T522" i="1" s="1"/>
  <c r="T521" i="1"/>
  <c r="T520" i="1"/>
  <c r="T518" i="1"/>
  <c r="T517" i="1"/>
  <c r="T515" i="1"/>
  <c r="T514" i="1"/>
  <c r="T513" i="1"/>
  <c r="T511" i="1"/>
  <c r="T510" i="1" s="1"/>
  <c r="T509" i="1"/>
  <c r="T508" i="1"/>
  <c r="T507" i="1"/>
  <c r="T505" i="1"/>
  <c r="T504" i="1"/>
  <c r="T499" i="1"/>
  <c r="T498" i="1"/>
  <c r="T497" i="1"/>
  <c r="T494" i="1"/>
  <c r="T489" i="1"/>
  <c r="T488" i="1"/>
  <c r="T484" i="1"/>
  <c r="T483" i="1"/>
  <c r="T481" i="1"/>
  <c r="T480" i="1"/>
  <c r="T476" i="1"/>
  <c r="T475" i="1"/>
  <c r="T474" i="1"/>
  <c r="T472" i="1"/>
  <c r="T471" i="1"/>
  <c r="T469" i="1"/>
  <c r="T468" i="1"/>
  <c r="T467" i="1"/>
  <c r="T465" i="1"/>
  <c r="T464" i="1"/>
  <c r="T463" i="1"/>
  <c r="T460" i="1"/>
  <c r="T458" i="1"/>
  <c r="T457" i="1"/>
  <c r="T456" i="1"/>
  <c r="T454" i="1"/>
  <c r="T453" i="1"/>
  <c r="T452" i="1"/>
  <c r="T450" i="1"/>
  <c r="T449" i="1"/>
  <c r="T448" i="1"/>
  <c r="T446" i="1"/>
  <c r="T445" i="1"/>
  <c r="T444" i="1"/>
  <c r="T441" i="1"/>
  <c r="T439" i="1"/>
  <c r="T438" i="1"/>
  <c r="T437" i="1"/>
  <c r="T435" i="1"/>
  <c r="T434" i="1"/>
  <c r="T433" i="1"/>
  <c r="T430" i="1"/>
  <c r="T429" i="1"/>
  <c r="T428" i="1"/>
  <c r="T426" i="1"/>
  <c r="T425" i="1"/>
  <c r="T424" i="1"/>
  <c r="T422" i="1"/>
  <c r="T421" i="1"/>
  <c r="T419" i="1"/>
  <c r="T418" i="1"/>
  <c r="T416" i="1"/>
  <c r="T414" i="1"/>
  <c r="T413" i="1"/>
  <c r="T412" i="1"/>
  <c r="T410" i="1"/>
  <c r="T409" i="1"/>
  <c r="T408" i="1"/>
  <c r="T406" i="1"/>
  <c r="T405" i="1"/>
  <c r="T404" i="1"/>
  <c r="T402" i="1"/>
  <c r="T401" i="1"/>
  <c r="T399" i="1"/>
  <c r="T398" i="1"/>
  <c r="T397" i="1"/>
  <c r="T395" i="1"/>
  <c r="T394" i="1"/>
  <c r="T393" i="1"/>
  <c r="T391" i="1"/>
  <c r="T390" i="1"/>
  <c r="T389" i="1"/>
  <c r="T383" i="1"/>
  <c r="T382" i="1" s="1"/>
  <c r="T381" i="1" s="1"/>
  <c r="T380" i="1"/>
  <c r="T379" i="1"/>
  <c r="T375" i="1"/>
  <c r="T374" i="1"/>
  <c r="T370" i="1"/>
  <c r="T369" i="1"/>
  <c r="T368" i="1"/>
  <c r="T364" i="1"/>
  <c r="T363" i="1"/>
  <c r="T361" i="1"/>
  <c r="T359" i="1"/>
  <c r="T358" i="1"/>
  <c r="T357" i="1"/>
  <c r="T352" i="1"/>
  <c r="T351" i="1"/>
  <c r="T349" i="1"/>
  <c r="T348" i="1"/>
  <c r="T347" i="1"/>
  <c r="T344" i="1"/>
  <c r="T343" i="1"/>
  <c r="T342" i="1"/>
  <c r="T337" i="1"/>
  <c r="T335" i="1"/>
  <c r="T332" i="1"/>
  <c r="T331" i="1" s="1"/>
  <c r="T330" i="1" s="1"/>
  <c r="T329" i="1" s="1"/>
  <c r="T328" i="1"/>
  <c r="T323" i="1"/>
  <c r="T322" i="1" s="1"/>
  <c r="T321" i="1" s="1"/>
  <c r="T320" i="1"/>
  <c r="T315" i="1"/>
  <c r="T314" i="1" s="1"/>
  <c r="T313" i="1"/>
  <c r="T873" i="1" s="1"/>
  <c r="T311" i="1"/>
  <c r="T310" i="1"/>
  <c r="T308" i="1"/>
  <c r="T306" i="1"/>
  <c r="T305" i="1"/>
  <c r="T302" i="1"/>
  <c r="T300" i="1"/>
  <c r="T299" i="1" s="1"/>
  <c r="T298" i="1"/>
  <c r="T297" i="1"/>
  <c r="T295" i="1"/>
  <c r="T294" i="1"/>
  <c r="T293" i="1"/>
  <c r="T292" i="1"/>
  <c r="T291" i="1"/>
  <c r="T288" i="1"/>
  <c r="T287" i="1"/>
  <c r="T285" i="1"/>
  <c r="T283" i="1"/>
  <c r="T282" i="1"/>
  <c r="T280" i="1"/>
  <c r="T279" i="1"/>
  <c r="T278" i="1"/>
  <c r="T276" i="1"/>
  <c r="T275" i="1"/>
  <c r="T274" i="1"/>
  <c r="T273" i="1"/>
  <c r="T272" i="1"/>
  <c r="T271" i="1"/>
  <c r="T270" i="1"/>
  <c r="T267" i="1"/>
  <c r="T264" i="1"/>
  <c r="T263" i="1"/>
  <c r="T261" i="1"/>
  <c r="T260" i="1" s="1"/>
  <c r="T259" i="1"/>
  <c r="T256" i="1"/>
  <c r="T255" i="1"/>
  <c r="T254" i="1"/>
  <c r="T253" i="1"/>
  <c r="T252" i="1"/>
  <c r="T251" i="1"/>
  <c r="T250" i="1"/>
  <c r="T249" i="1"/>
  <c r="T248" i="1"/>
  <c r="T247" i="1"/>
  <c r="T245" i="1"/>
  <c r="T243" i="1"/>
  <c r="T242" i="1"/>
  <c r="T241" i="1"/>
  <c r="T237" i="1"/>
  <c r="T236" i="1"/>
  <c r="T234" i="1"/>
  <c r="T233" i="1"/>
  <c r="T232" i="1"/>
  <c r="T230" i="1"/>
  <c r="T229" i="1"/>
  <c r="T228" i="1" s="1"/>
  <c r="T227" i="1"/>
  <c r="T226" i="1"/>
  <c r="T225" i="1"/>
  <c r="T224" i="1"/>
  <c r="T220" i="1"/>
  <c r="T219" i="1" s="1"/>
  <c r="T218" i="1"/>
  <c r="T217" i="1" s="1"/>
  <c r="T216" i="1"/>
  <c r="T215" i="1"/>
  <c r="T213" i="1"/>
  <c r="T212" i="1"/>
  <c r="T210" i="1"/>
  <c r="T207" i="1"/>
  <c r="T206" i="1"/>
  <c r="T205" i="1"/>
  <c r="T204" i="1"/>
  <c r="T203" i="1"/>
  <c r="T200" i="1"/>
  <c r="T199" i="1"/>
  <c r="T197" i="1"/>
  <c r="T196" i="1"/>
  <c r="T194" i="1"/>
  <c r="T193" i="1"/>
  <c r="T192" i="1"/>
  <c r="T191" i="1"/>
  <c r="T189" i="1"/>
  <c r="T188" i="1"/>
  <c r="T187" i="1"/>
  <c r="T186" i="1"/>
  <c r="T185" i="1"/>
  <c r="T183" i="1"/>
  <c r="T181" i="1"/>
  <c r="T180" i="1"/>
  <c r="T179" i="1"/>
  <c r="T178" i="1"/>
  <c r="T177" i="1"/>
  <c r="T176" i="1"/>
  <c r="T175" i="1"/>
  <c r="T172" i="1"/>
  <c r="T171" i="1"/>
  <c r="T170" i="1"/>
  <c r="T169" i="1"/>
  <c r="T168" i="1"/>
  <c r="T166" i="1"/>
  <c r="T165" i="1"/>
  <c r="T164" i="1"/>
  <c r="T161" i="1"/>
  <c r="T160" i="1"/>
  <c r="T158" i="1"/>
  <c r="T157" i="1"/>
  <c r="T156" i="1"/>
  <c r="T155" i="1"/>
  <c r="T154" i="1"/>
  <c r="T153" i="1"/>
  <c r="T152" i="1"/>
  <c r="T149" i="1"/>
  <c r="T148" i="1"/>
  <c r="T147" i="1"/>
  <c r="T142" i="1"/>
  <c r="T141" i="1"/>
  <c r="T140" i="1" s="1"/>
  <c r="T138" i="1"/>
  <c r="T135" i="1"/>
  <c r="T133" i="1"/>
  <c r="T132" i="1"/>
  <c r="T130" i="1"/>
  <c r="T129" i="1"/>
  <c r="T127" i="1"/>
  <c r="T126" i="1"/>
  <c r="T125" i="1"/>
  <c r="T124" i="1"/>
  <c r="T123" i="1"/>
  <c r="T121" i="1"/>
  <c r="T119" i="1"/>
  <c r="T118" i="1"/>
  <c r="T117" i="1"/>
  <c r="T116" i="1"/>
  <c r="T114" i="1"/>
  <c r="T113" i="1"/>
  <c r="T112" i="1"/>
  <c r="T109" i="1"/>
  <c r="T108" i="1"/>
  <c r="T101" i="1"/>
  <c r="T100" i="1"/>
  <c r="T99" i="1"/>
  <c r="T96" i="1"/>
  <c r="T93" i="1"/>
  <c r="T92" i="1"/>
  <c r="T89" i="1"/>
  <c r="T88" i="1"/>
  <c r="T85" i="1"/>
  <c r="T84" i="1"/>
  <c r="T81" i="1"/>
  <c r="T80" i="1"/>
  <c r="T78" i="1"/>
  <c r="T77" i="1"/>
  <c r="T73" i="1"/>
  <c r="T72" i="1"/>
  <c r="T71" i="1"/>
  <c r="T69" i="1"/>
  <c r="T68" i="1"/>
  <c r="T66" i="1"/>
  <c r="T64" i="1"/>
  <c r="T63" i="1" s="1"/>
  <c r="T62" i="1"/>
  <c r="T60" i="1"/>
  <c r="T59" i="1" s="1"/>
  <c r="T58" i="1"/>
  <c r="T57" i="1"/>
  <c r="T55" i="1"/>
  <c r="T54" i="1"/>
  <c r="T53" i="1"/>
  <c r="T48" i="1"/>
  <c r="T47" i="1"/>
  <c r="T46" i="1"/>
  <c r="T45" i="1"/>
  <c r="T44" i="1"/>
  <c r="T43" i="1"/>
  <c r="T40" i="1"/>
  <c r="T38" i="1"/>
  <c r="T36" i="1"/>
  <c r="T34" i="1"/>
  <c r="T32" i="1"/>
  <c r="T31" i="1" s="1"/>
  <c r="T30" i="1"/>
  <c r="T27" i="1"/>
  <c r="T26" i="1"/>
  <c r="T24" i="1"/>
  <c r="T23" i="1"/>
  <c r="T22" i="1"/>
  <c r="T21" i="1"/>
  <c r="T20" i="1"/>
  <c r="T19" i="1"/>
  <c r="T18" i="1"/>
  <c r="T17" i="1"/>
  <c r="T16" i="1"/>
  <c r="T15" i="1"/>
  <c r="S33" i="1"/>
  <c r="Q847" i="1"/>
  <c r="Q846" i="1"/>
  <c r="Q845" i="1"/>
  <c r="Q843" i="1"/>
  <c r="Q842" i="1"/>
  <c r="Q839" i="1"/>
  <c r="Q837" i="1"/>
  <c r="Q836" i="1"/>
  <c r="Q835" i="1"/>
  <c r="Q831" i="1"/>
  <c r="Q829" i="1"/>
  <c r="Q828" i="1"/>
  <c r="Q827" i="1"/>
  <c r="Q825" i="1"/>
  <c r="Q824" i="1"/>
  <c r="Q820" i="1"/>
  <c r="Q819" i="1"/>
  <c r="Q814" i="1"/>
  <c r="Q813" i="1"/>
  <c r="Q812" i="1"/>
  <c r="Q810" i="1"/>
  <c r="Q809" i="1"/>
  <c r="Q808" i="1"/>
  <c r="Q806" i="1"/>
  <c r="Q805" i="1"/>
  <c r="Q804" i="1"/>
  <c r="Q802" i="1"/>
  <c r="Q801" i="1"/>
  <c r="Q800" i="1"/>
  <c r="Q798" i="1"/>
  <c r="Q796" i="1"/>
  <c r="Q795" i="1"/>
  <c r="Q794" i="1"/>
  <c r="Q792" i="1"/>
  <c r="Q791" i="1"/>
  <c r="Q790" i="1"/>
  <c r="Q788" i="1"/>
  <c r="Q787" i="1"/>
  <c r="Q785" i="1"/>
  <c r="Q784" i="1"/>
  <c r="Q783" i="1"/>
  <c r="Q781" i="1"/>
  <c r="Q780" i="1"/>
  <c r="Q779" i="1"/>
  <c r="Q777" i="1"/>
  <c r="Q776" i="1"/>
  <c r="Q775" i="1"/>
  <c r="Q773" i="1"/>
  <c r="Q772" i="1"/>
  <c r="Q770" i="1"/>
  <c r="Q769" i="1"/>
  <c r="Q767" i="1"/>
  <c r="Q766" i="1"/>
  <c r="Q765" i="1"/>
  <c r="Q761" i="1"/>
  <c r="Q760" i="1"/>
  <c r="Q758" i="1"/>
  <c r="Q757" i="1"/>
  <c r="Q756" i="1"/>
  <c r="Q754" i="1"/>
  <c r="Q753" i="1"/>
  <c r="Q749" i="1"/>
  <c r="Q747" i="1"/>
  <c r="Q746" i="1"/>
  <c r="Q745" i="1"/>
  <c r="Q741" i="1"/>
  <c r="Q740" i="1"/>
  <c r="Q738" i="1"/>
  <c r="Q737" i="1"/>
  <c r="Q736" i="1"/>
  <c r="Q734" i="1"/>
  <c r="Q732" i="1"/>
  <c r="Q730" i="1"/>
  <c r="Q729" i="1"/>
  <c r="Q728" i="1"/>
  <c r="Q723" i="1"/>
  <c r="Q722" i="1"/>
  <c r="Q721" i="1"/>
  <c r="Q718" i="1"/>
  <c r="Q713" i="1"/>
  <c r="Q711" i="1"/>
  <c r="Q707" i="1"/>
  <c r="Q702" i="1"/>
  <c r="Q701" i="1"/>
  <c r="Q698" i="1"/>
  <c r="Q697" i="1"/>
  <c r="Q694" i="1"/>
  <c r="Q690" i="1"/>
  <c r="Q687" i="1"/>
  <c r="Q686" i="1"/>
  <c r="Q685" i="1"/>
  <c r="Q682" i="1"/>
  <c r="Q681" i="1"/>
  <c r="Q680" i="1"/>
  <c r="Q676" i="1"/>
  <c r="Q675" i="1"/>
  <c r="Q673" i="1"/>
  <c r="Q672" i="1"/>
  <c r="Q671" i="1"/>
  <c r="Q670" i="1"/>
  <c r="Q669" i="1"/>
  <c r="Q668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5" i="1"/>
  <c r="Q521" i="1"/>
  <c r="Q520" i="1"/>
  <c r="Q518" i="1"/>
  <c r="Q517" i="1"/>
  <c r="Q515" i="1"/>
  <c r="Q514" i="1"/>
  <c r="Q513" i="1"/>
  <c r="Q511" i="1"/>
  <c r="Q509" i="1"/>
  <c r="Q508" i="1"/>
  <c r="Q507" i="1"/>
  <c r="Q505" i="1"/>
  <c r="Q504" i="1"/>
  <c r="Q499" i="1"/>
  <c r="Q498" i="1"/>
  <c r="Q497" i="1"/>
  <c r="Q494" i="1"/>
  <c r="Q489" i="1"/>
  <c r="Q488" i="1"/>
  <c r="Q484" i="1"/>
  <c r="Q483" i="1"/>
  <c r="Q481" i="1"/>
  <c r="Q480" i="1"/>
  <c r="Q476" i="1"/>
  <c r="Q475" i="1"/>
  <c r="Q474" i="1"/>
  <c r="Q472" i="1"/>
  <c r="Q471" i="1"/>
  <c r="Q469" i="1"/>
  <c r="Q468" i="1"/>
  <c r="Q467" i="1"/>
  <c r="Q465" i="1"/>
  <c r="Q464" i="1"/>
  <c r="Q463" i="1"/>
  <c r="Q460" i="1"/>
  <c r="Q458" i="1"/>
  <c r="Q457" i="1"/>
  <c r="Q456" i="1"/>
  <c r="Q454" i="1"/>
  <c r="Q453" i="1"/>
  <c r="Q452" i="1"/>
  <c r="Q450" i="1"/>
  <c r="Q449" i="1"/>
  <c r="Q448" i="1"/>
  <c r="Q446" i="1"/>
  <c r="Q445" i="1"/>
  <c r="Q444" i="1"/>
  <c r="Q441" i="1"/>
  <c r="Q439" i="1"/>
  <c r="Q438" i="1"/>
  <c r="Q437" i="1"/>
  <c r="Q435" i="1"/>
  <c r="Q434" i="1"/>
  <c r="Q433" i="1"/>
  <c r="Q430" i="1"/>
  <c r="Q429" i="1"/>
  <c r="Q428" i="1"/>
  <c r="Q426" i="1"/>
  <c r="Q425" i="1"/>
  <c r="Q424" i="1"/>
  <c r="Q422" i="1"/>
  <c r="Q421" i="1"/>
  <c r="Q419" i="1"/>
  <c r="Q418" i="1"/>
  <c r="Q416" i="1"/>
  <c r="Q414" i="1"/>
  <c r="Q413" i="1"/>
  <c r="Q412" i="1"/>
  <c r="Q410" i="1"/>
  <c r="Q409" i="1"/>
  <c r="Q408" i="1"/>
  <c r="Q406" i="1"/>
  <c r="Q405" i="1"/>
  <c r="Q404" i="1"/>
  <c r="Q402" i="1"/>
  <c r="Q401" i="1"/>
  <c r="Q399" i="1"/>
  <c r="Q398" i="1"/>
  <c r="Q397" i="1"/>
  <c r="Q395" i="1"/>
  <c r="Q394" i="1"/>
  <c r="Q393" i="1"/>
  <c r="Q391" i="1"/>
  <c r="Q390" i="1"/>
  <c r="Q389" i="1"/>
  <c r="Q383" i="1"/>
  <c r="Q380" i="1"/>
  <c r="Q379" i="1"/>
  <c r="Q375" i="1"/>
  <c r="Q374" i="1"/>
  <c r="Q370" i="1"/>
  <c r="Q369" i="1"/>
  <c r="Q368" i="1"/>
  <c r="Q364" i="1"/>
  <c r="Q363" i="1"/>
  <c r="Q361" i="1"/>
  <c r="Q359" i="1"/>
  <c r="Q358" i="1"/>
  <c r="Q357" i="1"/>
  <c r="Q352" i="1"/>
  <c r="Q351" i="1"/>
  <c r="Q349" i="1"/>
  <c r="Q348" i="1"/>
  <c r="Q347" i="1"/>
  <c r="Q344" i="1"/>
  <c r="Q343" i="1"/>
  <c r="Q342" i="1"/>
  <c r="Q337" i="1"/>
  <c r="Q335" i="1"/>
  <c r="Q332" i="1"/>
  <c r="Q328" i="1"/>
  <c r="Q323" i="1"/>
  <c r="Q320" i="1"/>
  <c r="Q315" i="1"/>
  <c r="Q864" i="1" s="1"/>
  <c r="Q313" i="1"/>
  <c r="Q873" i="1" s="1"/>
  <c r="Q311" i="1"/>
  <c r="Q310" i="1"/>
  <c r="Q308" i="1"/>
  <c r="Q306" i="1"/>
  <c r="Q305" i="1"/>
  <c r="Q302" i="1"/>
  <c r="Q300" i="1"/>
  <c r="Q298" i="1"/>
  <c r="Q297" i="1"/>
  <c r="Q295" i="1"/>
  <c r="Q294" i="1"/>
  <c r="Q293" i="1"/>
  <c r="Q292" i="1"/>
  <c r="Q291" i="1"/>
  <c r="Q288" i="1"/>
  <c r="Q287" i="1"/>
  <c r="Q285" i="1"/>
  <c r="Q283" i="1"/>
  <c r="Q282" i="1"/>
  <c r="Q280" i="1"/>
  <c r="Q279" i="1"/>
  <c r="Q278" i="1"/>
  <c r="Q276" i="1"/>
  <c r="Q275" i="1"/>
  <c r="Q274" i="1"/>
  <c r="Q273" i="1"/>
  <c r="Q272" i="1"/>
  <c r="Q271" i="1"/>
  <c r="Q270" i="1"/>
  <c r="Q267" i="1"/>
  <c r="Q264" i="1"/>
  <c r="Q263" i="1"/>
  <c r="Q261" i="1"/>
  <c r="Q259" i="1"/>
  <c r="Q256" i="1"/>
  <c r="Q255" i="1"/>
  <c r="Q254" i="1"/>
  <c r="Q253" i="1"/>
  <c r="Q252" i="1"/>
  <c r="Q251" i="1"/>
  <c r="Q250" i="1"/>
  <c r="Q249" i="1"/>
  <c r="Q248" i="1"/>
  <c r="Q247" i="1"/>
  <c r="Q245" i="1"/>
  <c r="Q243" i="1"/>
  <c r="Q242" i="1"/>
  <c r="Q241" i="1"/>
  <c r="Q237" i="1"/>
  <c r="Q236" i="1"/>
  <c r="Q234" i="1"/>
  <c r="Q233" i="1"/>
  <c r="Q232" i="1"/>
  <c r="Q230" i="1"/>
  <c r="Q229" i="1"/>
  <c r="Q227" i="1"/>
  <c r="Q226" i="1"/>
  <c r="Q225" i="1"/>
  <c r="Q224" i="1"/>
  <c r="Q220" i="1"/>
  <c r="Q218" i="1"/>
  <c r="Q216" i="1"/>
  <c r="Q215" i="1"/>
  <c r="Q213" i="1"/>
  <c r="Q212" i="1"/>
  <c r="Q210" i="1"/>
  <c r="Q207" i="1"/>
  <c r="Q206" i="1"/>
  <c r="Q205" i="1"/>
  <c r="Q204" i="1"/>
  <c r="Q203" i="1"/>
  <c r="Q200" i="1"/>
  <c r="Q199" i="1"/>
  <c r="Q197" i="1"/>
  <c r="Q196" i="1"/>
  <c r="Q194" i="1"/>
  <c r="Q193" i="1"/>
  <c r="Q192" i="1"/>
  <c r="Q191" i="1"/>
  <c r="Q189" i="1"/>
  <c r="Q188" i="1"/>
  <c r="Q187" i="1"/>
  <c r="Q186" i="1"/>
  <c r="Q185" i="1"/>
  <c r="Q183" i="1"/>
  <c r="Q181" i="1"/>
  <c r="Q180" i="1"/>
  <c r="Q179" i="1"/>
  <c r="Q178" i="1"/>
  <c r="Q177" i="1"/>
  <c r="Q176" i="1"/>
  <c r="Q175" i="1"/>
  <c r="Q172" i="1"/>
  <c r="Q171" i="1"/>
  <c r="Q170" i="1"/>
  <c r="Q169" i="1"/>
  <c r="Q168" i="1"/>
  <c r="Q166" i="1"/>
  <c r="Q165" i="1"/>
  <c r="Q164" i="1"/>
  <c r="Q161" i="1"/>
  <c r="Q160" i="1"/>
  <c r="Q158" i="1"/>
  <c r="Q157" i="1"/>
  <c r="Q156" i="1"/>
  <c r="Q155" i="1"/>
  <c r="Q154" i="1"/>
  <c r="Q153" i="1"/>
  <c r="Q152" i="1"/>
  <c r="Q149" i="1"/>
  <c r="Q148" i="1"/>
  <c r="Q147" i="1"/>
  <c r="Q142" i="1"/>
  <c r="Q141" i="1"/>
  <c r="Q138" i="1"/>
  <c r="Q135" i="1"/>
  <c r="Q133" i="1"/>
  <c r="Q132" i="1"/>
  <c r="Q130" i="1"/>
  <c r="Q129" i="1"/>
  <c r="Q127" i="1"/>
  <c r="Q126" i="1"/>
  <c r="Q125" i="1"/>
  <c r="Q124" i="1"/>
  <c r="Q123" i="1"/>
  <c r="Q121" i="1"/>
  <c r="Q119" i="1"/>
  <c r="Q118" i="1"/>
  <c r="Q117" i="1"/>
  <c r="Q116" i="1"/>
  <c r="Q114" i="1"/>
  <c r="Q113" i="1"/>
  <c r="Q112" i="1"/>
  <c r="Q109" i="1"/>
  <c r="Q108" i="1"/>
  <c r="Q101" i="1"/>
  <c r="Q100" i="1"/>
  <c r="Q99" i="1"/>
  <c r="Q96" i="1"/>
  <c r="Q93" i="1"/>
  <c r="Q92" i="1"/>
  <c r="Q89" i="1"/>
  <c r="Q88" i="1"/>
  <c r="Q85" i="1"/>
  <c r="Q84" i="1"/>
  <c r="Q81" i="1"/>
  <c r="Q80" i="1"/>
  <c r="Q78" i="1"/>
  <c r="Q77" i="1"/>
  <c r="Q73" i="1"/>
  <c r="Q72" i="1"/>
  <c r="Q71" i="1"/>
  <c r="Q69" i="1"/>
  <c r="Q68" i="1"/>
  <c r="Q66" i="1"/>
  <c r="Q64" i="1"/>
  <c r="Q62" i="1"/>
  <c r="Q60" i="1"/>
  <c r="Q58" i="1"/>
  <c r="Q57" i="1"/>
  <c r="Q55" i="1"/>
  <c r="Q54" i="1"/>
  <c r="Q53" i="1"/>
  <c r="Q48" i="1"/>
  <c r="Q47" i="1"/>
  <c r="Q46" i="1"/>
  <c r="Q45" i="1"/>
  <c r="Q44" i="1"/>
  <c r="Q43" i="1"/>
  <c r="Q40" i="1"/>
  <c r="Q38" i="1"/>
  <c r="Q36" i="1"/>
  <c r="Q34" i="1"/>
  <c r="Q32" i="1"/>
  <c r="Q30" i="1"/>
  <c r="Q27" i="1"/>
  <c r="Q26" i="1"/>
  <c r="Q24" i="1"/>
  <c r="Q23" i="1"/>
  <c r="Q22" i="1"/>
  <c r="Q21" i="1"/>
  <c r="Q20" i="1"/>
  <c r="Q19" i="1"/>
  <c r="Q18" i="1"/>
  <c r="Q17" i="1"/>
  <c r="Q16" i="1"/>
  <c r="P844" i="1"/>
  <c r="O844" i="1"/>
  <c r="P841" i="1"/>
  <c r="O841" i="1"/>
  <c r="P838" i="1"/>
  <c r="O838" i="1"/>
  <c r="P834" i="1"/>
  <c r="P833" i="1" s="1"/>
  <c r="O834" i="1"/>
  <c r="O833" i="1" s="1"/>
  <c r="P830" i="1"/>
  <c r="O830" i="1"/>
  <c r="P826" i="1"/>
  <c r="O826" i="1"/>
  <c r="P823" i="1"/>
  <c r="O823" i="1"/>
  <c r="P818" i="1"/>
  <c r="P817" i="1" s="1"/>
  <c r="P816" i="1" s="1"/>
  <c r="P815" i="1" s="1"/>
  <c r="I935" i="1" s="1"/>
  <c r="O818" i="1"/>
  <c r="O817" i="1" s="1"/>
  <c r="O816" i="1" s="1"/>
  <c r="O815" i="1" s="1"/>
  <c r="P811" i="1"/>
  <c r="O811" i="1"/>
  <c r="P807" i="1"/>
  <c r="O807" i="1"/>
  <c r="P803" i="1"/>
  <c r="O803" i="1"/>
  <c r="P799" i="1"/>
  <c r="O799" i="1"/>
  <c r="P797" i="1"/>
  <c r="O797" i="1"/>
  <c r="P793" i="1"/>
  <c r="O793" i="1"/>
  <c r="P789" i="1"/>
  <c r="O789" i="1"/>
  <c r="P786" i="1"/>
  <c r="O786" i="1"/>
  <c r="P782" i="1"/>
  <c r="O782" i="1"/>
  <c r="P778" i="1"/>
  <c r="O778" i="1"/>
  <c r="P774" i="1"/>
  <c r="O774" i="1"/>
  <c r="P771" i="1"/>
  <c r="O771" i="1"/>
  <c r="P768" i="1"/>
  <c r="O768" i="1"/>
  <c r="P764" i="1"/>
  <c r="O764" i="1"/>
  <c r="P759" i="1"/>
  <c r="O759" i="1"/>
  <c r="P755" i="1"/>
  <c r="O755" i="1"/>
  <c r="P752" i="1"/>
  <c r="O752" i="1"/>
  <c r="P748" i="1"/>
  <c r="O748" i="1"/>
  <c r="P744" i="1"/>
  <c r="O744" i="1"/>
  <c r="P739" i="1"/>
  <c r="O739" i="1"/>
  <c r="P735" i="1"/>
  <c r="O735" i="1"/>
  <c r="P733" i="1"/>
  <c r="O733" i="1"/>
  <c r="P731" i="1"/>
  <c r="O731" i="1"/>
  <c r="P727" i="1"/>
  <c r="O727" i="1"/>
  <c r="P720" i="1"/>
  <c r="P719" i="1" s="1"/>
  <c r="O720" i="1"/>
  <c r="O719" i="1" s="1"/>
  <c r="P717" i="1"/>
  <c r="P716" i="1" s="1"/>
  <c r="P715" i="1" s="1"/>
  <c r="O717" i="1"/>
  <c r="O716" i="1" s="1"/>
  <c r="O715" i="1" s="1"/>
  <c r="P712" i="1"/>
  <c r="O712" i="1"/>
  <c r="P710" i="1"/>
  <c r="O710" i="1"/>
  <c r="P700" i="1"/>
  <c r="P699" i="1" s="1"/>
  <c r="O700" i="1"/>
  <c r="O699" i="1" s="1"/>
  <c r="P696" i="1"/>
  <c r="P695" i="1" s="1"/>
  <c r="O696" i="1"/>
  <c r="O695" i="1" s="1"/>
  <c r="P693" i="1"/>
  <c r="P692" i="1" s="1"/>
  <c r="O693" i="1"/>
  <c r="O692" i="1" s="1"/>
  <c r="P689" i="1"/>
  <c r="P688" i="1" s="1"/>
  <c r="O689" i="1"/>
  <c r="O688" i="1" s="1"/>
  <c r="P684" i="1"/>
  <c r="P683" i="1" s="1"/>
  <c r="O684" i="1"/>
  <c r="O683" i="1" s="1"/>
  <c r="P679" i="1"/>
  <c r="P678" i="1" s="1"/>
  <c r="O679" i="1"/>
  <c r="O678" i="1" s="1"/>
  <c r="P674" i="1"/>
  <c r="O674" i="1"/>
  <c r="P667" i="1"/>
  <c r="O667" i="1"/>
  <c r="P524" i="1"/>
  <c r="P523" i="1" s="1"/>
  <c r="P522" i="1" s="1"/>
  <c r="O524" i="1"/>
  <c r="O523" i="1" s="1"/>
  <c r="O522" i="1" s="1"/>
  <c r="P519" i="1"/>
  <c r="O519" i="1"/>
  <c r="P516" i="1"/>
  <c r="O516" i="1"/>
  <c r="P512" i="1"/>
  <c r="O512" i="1"/>
  <c r="P510" i="1"/>
  <c r="O510" i="1"/>
  <c r="P506" i="1"/>
  <c r="O506" i="1"/>
  <c r="P503" i="1"/>
  <c r="O503" i="1"/>
  <c r="P496" i="1"/>
  <c r="P495" i="1" s="1"/>
  <c r="O496" i="1"/>
  <c r="O495" i="1" s="1"/>
  <c r="P493" i="1"/>
  <c r="P492" i="1" s="1"/>
  <c r="O493" i="1"/>
  <c r="O492" i="1" s="1"/>
  <c r="P487" i="1"/>
  <c r="P486" i="1" s="1"/>
  <c r="P485" i="1" s="1"/>
  <c r="O487" i="1"/>
  <c r="O486" i="1" s="1"/>
  <c r="O485" i="1" s="1"/>
  <c r="P482" i="1"/>
  <c r="O482" i="1"/>
  <c r="P479" i="1"/>
  <c r="O479" i="1"/>
  <c r="P473" i="1"/>
  <c r="O473" i="1"/>
  <c r="P470" i="1"/>
  <c r="O470" i="1"/>
  <c r="P466" i="1"/>
  <c r="O466" i="1"/>
  <c r="P462" i="1"/>
  <c r="O462" i="1"/>
  <c r="P459" i="1"/>
  <c r="O459" i="1"/>
  <c r="P455" i="1"/>
  <c r="O455" i="1"/>
  <c r="P451" i="1"/>
  <c r="O451" i="1"/>
  <c r="P447" i="1"/>
  <c r="O447" i="1"/>
  <c r="P443" i="1"/>
  <c r="O443" i="1"/>
  <c r="P440" i="1"/>
  <c r="O440" i="1"/>
  <c r="P436" i="1"/>
  <c r="O436" i="1"/>
  <c r="P432" i="1"/>
  <c r="O432" i="1"/>
  <c r="P427" i="1"/>
  <c r="O427" i="1"/>
  <c r="P423" i="1"/>
  <c r="O423" i="1"/>
  <c r="P420" i="1"/>
  <c r="O420" i="1"/>
  <c r="P417" i="1"/>
  <c r="O417" i="1"/>
  <c r="P415" i="1"/>
  <c r="O415" i="1"/>
  <c r="P411" i="1"/>
  <c r="O411" i="1"/>
  <c r="P407" i="1"/>
  <c r="O407" i="1"/>
  <c r="P403" i="1"/>
  <c r="O403" i="1"/>
  <c r="P400" i="1"/>
  <c r="O400" i="1"/>
  <c r="P396" i="1"/>
  <c r="O396" i="1"/>
  <c r="P392" i="1"/>
  <c r="O392" i="1"/>
  <c r="P388" i="1"/>
  <c r="O388" i="1"/>
  <c r="P382" i="1"/>
  <c r="P381" i="1" s="1"/>
  <c r="O382" i="1"/>
  <c r="O381" i="1" s="1"/>
  <c r="P378" i="1"/>
  <c r="P377" i="1" s="1"/>
  <c r="P376" i="1" s="1"/>
  <c r="O378" i="1"/>
  <c r="O377" i="1" s="1"/>
  <c r="O376" i="1" s="1"/>
  <c r="P373" i="1"/>
  <c r="P372" i="1" s="1"/>
  <c r="P371" i="1" s="1"/>
  <c r="O373" i="1"/>
  <c r="O372" i="1" s="1"/>
  <c r="O371" i="1" s="1"/>
  <c r="P367" i="1"/>
  <c r="P366" i="1" s="1"/>
  <c r="O367" i="1"/>
  <c r="O366" i="1" s="1"/>
  <c r="P362" i="1"/>
  <c r="O362" i="1"/>
  <c r="P360" i="1"/>
  <c r="O360" i="1"/>
  <c r="P356" i="1"/>
  <c r="O356" i="1"/>
  <c r="P350" i="1"/>
  <c r="O350" i="1"/>
  <c r="P346" i="1"/>
  <c r="O346" i="1"/>
  <c r="P341" i="1"/>
  <c r="O341" i="1"/>
  <c r="P336" i="1"/>
  <c r="O336" i="1"/>
  <c r="P334" i="1"/>
  <c r="O334" i="1"/>
  <c r="P331" i="1"/>
  <c r="P330" i="1" s="1"/>
  <c r="P329" i="1" s="1"/>
  <c r="O331" i="1"/>
  <c r="O330" i="1" s="1"/>
  <c r="O329" i="1" s="1"/>
  <c r="P327" i="1"/>
  <c r="P326" i="1" s="1"/>
  <c r="P325" i="1" s="1"/>
  <c r="O327" i="1"/>
  <c r="O326" i="1" s="1"/>
  <c r="O325" i="1" s="1"/>
  <c r="P322" i="1"/>
  <c r="P321" i="1" s="1"/>
  <c r="O322" i="1"/>
  <c r="O321" i="1" s="1"/>
  <c r="P319" i="1"/>
  <c r="P318" i="1" s="1"/>
  <c r="P317" i="1" s="1"/>
  <c r="O319" i="1"/>
  <c r="O318" i="1" s="1"/>
  <c r="O317" i="1" s="1"/>
  <c r="P312" i="1"/>
  <c r="O312" i="1"/>
  <c r="P309" i="1"/>
  <c r="O309" i="1"/>
  <c r="P307" i="1"/>
  <c r="O307" i="1"/>
  <c r="P304" i="1"/>
  <c r="O304" i="1"/>
  <c r="P301" i="1"/>
  <c r="O301" i="1"/>
  <c r="P299" i="1"/>
  <c r="O299" i="1"/>
  <c r="P296" i="1"/>
  <c r="O296" i="1"/>
  <c r="P290" i="1"/>
  <c r="O290" i="1"/>
  <c r="P286" i="1"/>
  <c r="O286" i="1"/>
  <c r="P284" i="1"/>
  <c r="P281" i="1" s="1"/>
  <c r="O284" i="1"/>
  <c r="O281" i="1" s="1"/>
  <c r="P277" i="1"/>
  <c r="O277" i="1"/>
  <c r="P269" i="1"/>
  <c r="P268" i="1" s="1"/>
  <c r="O269" i="1"/>
  <c r="O268" i="1" s="1"/>
  <c r="P266" i="1"/>
  <c r="O266" i="1"/>
  <c r="P262" i="1"/>
  <c r="O262" i="1"/>
  <c r="P260" i="1"/>
  <c r="O260" i="1"/>
  <c r="P258" i="1"/>
  <c r="O258" i="1"/>
  <c r="P246" i="1"/>
  <c r="P244" i="1" s="1"/>
  <c r="O246" i="1"/>
  <c r="O244" i="1" s="1"/>
  <c r="P240" i="1"/>
  <c r="O240" i="1"/>
  <c r="P235" i="1"/>
  <c r="O235" i="1"/>
  <c r="P231" i="1"/>
  <c r="O231" i="1"/>
  <c r="P228" i="1"/>
  <c r="O228" i="1"/>
  <c r="P223" i="1"/>
  <c r="O223" i="1"/>
  <c r="P219" i="1"/>
  <c r="O219" i="1"/>
  <c r="P217" i="1"/>
  <c r="O217" i="1"/>
  <c r="P214" i="1"/>
  <c r="O214" i="1"/>
  <c r="P211" i="1"/>
  <c r="O211" i="1"/>
  <c r="P209" i="1"/>
  <c r="O209" i="1"/>
  <c r="P202" i="1"/>
  <c r="P201" i="1" s="1"/>
  <c r="O202" i="1"/>
  <c r="O201" i="1" s="1"/>
  <c r="P198" i="1"/>
  <c r="O198" i="1"/>
  <c r="P195" i="1"/>
  <c r="O195" i="1"/>
  <c r="P190" i="1"/>
  <c r="O190" i="1"/>
  <c r="P184" i="1"/>
  <c r="O184" i="1"/>
  <c r="P182" i="1"/>
  <c r="O182" i="1"/>
  <c r="P174" i="1"/>
  <c r="O174" i="1"/>
  <c r="P167" i="1"/>
  <c r="O167" i="1"/>
  <c r="P163" i="1"/>
  <c r="O163" i="1"/>
  <c r="P159" i="1"/>
  <c r="O159" i="1"/>
  <c r="P151" i="1"/>
  <c r="P150" i="1" s="1"/>
  <c r="O151" i="1"/>
  <c r="O150" i="1" s="1"/>
  <c r="P146" i="1"/>
  <c r="O146" i="1"/>
  <c r="P140" i="1"/>
  <c r="P139" i="1" s="1"/>
  <c r="P137" i="1" s="1"/>
  <c r="P136" i="1" s="1"/>
  <c r="O140" i="1"/>
  <c r="O139" i="1" s="1"/>
  <c r="O137" i="1" s="1"/>
  <c r="O136" i="1" s="1"/>
  <c r="P134" i="1"/>
  <c r="O134" i="1"/>
  <c r="P131" i="1"/>
  <c r="O131" i="1"/>
  <c r="P128" i="1"/>
  <c r="O128" i="1"/>
  <c r="P122" i="1"/>
  <c r="O122" i="1"/>
  <c r="P120" i="1"/>
  <c r="O120" i="1"/>
  <c r="P115" i="1"/>
  <c r="O115" i="1"/>
  <c r="P111" i="1"/>
  <c r="O111" i="1"/>
  <c r="P107" i="1"/>
  <c r="P106" i="1" s="1"/>
  <c r="P105" i="1" s="1"/>
  <c r="O107" i="1"/>
  <c r="O106" i="1" s="1"/>
  <c r="O105" i="1" s="1"/>
  <c r="P98" i="1"/>
  <c r="P97" i="1" s="1"/>
  <c r="O98" i="1"/>
  <c r="O97" i="1" s="1"/>
  <c r="P95" i="1"/>
  <c r="P94" i="1" s="1"/>
  <c r="O95" i="1"/>
  <c r="O94" i="1" s="1"/>
  <c r="P91" i="1"/>
  <c r="P90" i="1" s="1"/>
  <c r="O91" i="1"/>
  <c r="O90" i="1" s="1"/>
  <c r="P87" i="1"/>
  <c r="P86" i="1" s="1"/>
  <c r="O87" i="1"/>
  <c r="O86" i="1" s="1"/>
  <c r="P83" i="1"/>
  <c r="P82" i="1" s="1"/>
  <c r="O83" i="1"/>
  <c r="O82" i="1" s="1"/>
  <c r="P79" i="1"/>
  <c r="O79" i="1"/>
  <c r="P76" i="1"/>
  <c r="P75" i="1" s="1"/>
  <c r="O76" i="1"/>
  <c r="O75" i="1" s="1"/>
  <c r="P70" i="1"/>
  <c r="O70" i="1"/>
  <c r="P67" i="1"/>
  <c r="O67" i="1"/>
  <c r="P65" i="1"/>
  <c r="O65" i="1"/>
  <c r="P63" i="1"/>
  <c r="O63" i="1"/>
  <c r="P61" i="1"/>
  <c r="O61" i="1"/>
  <c r="P59" i="1"/>
  <c r="O59" i="1"/>
  <c r="P56" i="1"/>
  <c r="O56" i="1"/>
  <c r="P52" i="1"/>
  <c r="O52" i="1"/>
  <c r="P42" i="1"/>
  <c r="P41" i="1" s="1"/>
  <c r="O42" i="1"/>
  <c r="O41" i="1" s="1"/>
  <c r="P39" i="1"/>
  <c r="O39" i="1"/>
  <c r="P37" i="1"/>
  <c r="O37" i="1"/>
  <c r="P35" i="1"/>
  <c r="O35" i="1"/>
  <c r="P33" i="1"/>
  <c r="O33" i="1"/>
  <c r="P31" i="1"/>
  <c r="O31" i="1"/>
  <c r="P29" i="1"/>
  <c r="O29" i="1"/>
  <c r="P25" i="1"/>
  <c r="O25" i="1"/>
  <c r="P14" i="1"/>
  <c r="O14" i="1"/>
  <c r="P706" i="1"/>
  <c r="P705" i="1" s="1"/>
  <c r="P704" i="1" s="1"/>
  <c r="O706" i="1"/>
  <c r="O705" i="1" s="1"/>
  <c r="O704" i="1" s="1"/>
  <c r="P631" i="1"/>
  <c r="P630" i="1" s="1"/>
  <c r="P902" i="1" s="1"/>
  <c r="I930" i="1" s="1"/>
  <c r="O631" i="1"/>
  <c r="O630" i="1" s="1"/>
  <c r="O902" i="1" s="1"/>
  <c r="P617" i="1"/>
  <c r="O617" i="1"/>
  <c r="P602" i="1"/>
  <c r="O602" i="1"/>
  <c r="P314" i="1"/>
  <c r="O314" i="1"/>
  <c r="Q15" i="1"/>
  <c r="M844" i="1"/>
  <c r="L844" i="1"/>
  <c r="J844" i="1"/>
  <c r="I844" i="1"/>
  <c r="G844" i="1"/>
  <c r="F844" i="1"/>
  <c r="E844" i="1"/>
  <c r="D844" i="1"/>
  <c r="M841" i="1"/>
  <c r="L841" i="1"/>
  <c r="J841" i="1"/>
  <c r="I841" i="1"/>
  <c r="G841" i="1"/>
  <c r="F841" i="1"/>
  <c r="E841" i="1"/>
  <c r="D841" i="1"/>
  <c r="M838" i="1"/>
  <c r="L838" i="1"/>
  <c r="J838" i="1"/>
  <c r="I838" i="1"/>
  <c r="G838" i="1"/>
  <c r="F838" i="1"/>
  <c r="E838" i="1"/>
  <c r="D838" i="1"/>
  <c r="M834" i="1"/>
  <c r="M833" i="1" s="1"/>
  <c r="L834" i="1"/>
  <c r="L833" i="1" s="1"/>
  <c r="J834" i="1"/>
  <c r="J833" i="1" s="1"/>
  <c r="I834" i="1"/>
  <c r="I833" i="1" s="1"/>
  <c r="G834" i="1"/>
  <c r="G833" i="1" s="1"/>
  <c r="F834" i="1"/>
  <c r="E834" i="1"/>
  <c r="E833" i="1" s="1"/>
  <c r="D834" i="1"/>
  <c r="D833" i="1" s="1"/>
  <c r="M830" i="1"/>
  <c r="L830" i="1"/>
  <c r="J830" i="1"/>
  <c r="I830" i="1"/>
  <c r="G830" i="1"/>
  <c r="F830" i="1"/>
  <c r="E830" i="1"/>
  <c r="D830" i="1"/>
  <c r="M826" i="1"/>
  <c r="L826" i="1"/>
  <c r="J826" i="1"/>
  <c r="I826" i="1"/>
  <c r="G826" i="1"/>
  <c r="F826" i="1"/>
  <c r="E826" i="1"/>
  <c r="D826" i="1"/>
  <c r="M823" i="1"/>
  <c r="L823" i="1"/>
  <c r="J823" i="1"/>
  <c r="I823" i="1"/>
  <c r="G823" i="1"/>
  <c r="F823" i="1"/>
  <c r="E823" i="1"/>
  <c r="D823" i="1"/>
  <c r="M818" i="1"/>
  <c r="M817" i="1" s="1"/>
  <c r="M816" i="1" s="1"/>
  <c r="M815" i="1" s="1"/>
  <c r="L818" i="1"/>
  <c r="L817" i="1" s="1"/>
  <c r="L816" i="1" s="1"/>
  <c r="L815" i="1" s="1"/>
  <c r="J818" i="1"/>
  <c r="J817" i="1" s="1"/>
  <c r="J816" i="1" s="1"/>
  <c r="J815" i="1" s="1"/>
  <c r="J935" i="1" s="1"/>
  <c r="I818" i="1"/>
  <c r="I817" i="1" s="1"/>
  <c r="I816" i="1" s="1"/>
  <c r="I815" i="1" s="1"/>
  <c r="G818" i="1"/>
  <c r="G817" i="1" s="1"/>
  <c r="G816" i="1" s="1"/>
  <c r="G815" i="1" s="1"/>
  <c r="G935" i="1" s="1"/>
  <c r="F818" i="1"/>
  <c r="E818" i="1"/>
  <c r="E817" i="1" s="1"/>
  <c r="E816" i="1" s="1"/>
  <c r="E815" i="1" s="1"/>
  <c r="E935" i="1" s="1"/>
  <c r="D818" i="1"/>
  <c r="D817" i="1" s="1"/>
  <c r="D816" i="1" s="1"/>
  <c r="D815" i="1" s="1"/>
  <c r="D935" i="1" s="1"/>
  <c r="M811" i="1"/>
  <c r="L811" i="1"/>
  <c r="J811" i="1"/>
  <c r="I811" i="1"/>
  <c r="G811" i="1"/>
  <c r="F811" i="1"/>
  <c r="E811" i="1"/>
  <c r="D811" i="1"/>
  <c r="M807" i="1"/>
  <c r="L807" i="1"/>
  <c r="J807" i="1"/>
  <c r="I807" i="1"/>
  <c r="G807" i="1"/>
  <c r="F807" i="1"/>
  <c r="E807" i="1"/>
  <c r="D807" i="1"/>
  <c r="M803" i="1"/>
  <c r="L803" i="1"/>
  <c r="J803" i="1"/>
  <c r="I803" i="1"/>
  <c r="G803" i="1"/>
  <c r="F803" i="1"/>
  <c r="E803" i="1"/>
  <c r="D803" i="1"/>
  <c r="M799" i="1"/>
  <c r="L799" i="1"/>
  <c r="J799" i="1"/>
  <c r="I799" i="1"/>
  <c r="G799" i="1"/>
  <c r="F799" i="1"/>
  <c r="E799" i="1"/>
  <c r="D799" i="1"/>
  <c r="M797" i="1"/>
  <c r="L797" i="1"/>
  <c r="J797" i="1"/>
  <c r="I797" i="1"/>
  <c r="G797" i="1"/>
  <c r="F797" i="1"/>
  <c r="E797" i="1"/>
  <c r="D797" i="1"/>
  <c r="M793" i="1"/>
  <c r="L793" i="1"/>
  <c r="J793" i="1"/>
  <c r="I793" i="1"/>
  <c r="G793" i="1"/>
  <c r="F793" i="1"/>
  <c r="E793" i="1"/>
  <c r="D793" i="1"/>
  <c r="M789" i="1"/>
  <c r="L789" i="1"/>
  <c r="J789" i="1"/>
  <c r="I789" i="1"/>
  <c r="G789" i="1"/>
  <c r="F789" i="1"/>
  <c r="E789" i="1"/>
  <c r="D789" i="1"/>
  <c r="M786" i="1"/>
  <c r="L786" i="1"/>
  <c r="J786" i="1"/>
  <c r="I786" i="1"/>
  <c r="G786" i="1"/>
  <c r="F786" i="1"/>
  <c r="E786" i="1"/>
  <c r="D786" i="1"/>
  <c r="M782" i="1"/>
  <c r="L782" i="1"/>
  <c r="J782" i="1"/>
  <c r="I782" i="1"/>
  <c r="G782" i="1"/>
  <c r="F782" i="1"/>
  <c r="E782" i="1"/>
  <c r="D782" i="1"/>
  <c r="M778" i="1"/>
  <c r="L778" i="1"/>
  <c r="J778" i="1"/>
  <c r="I778" i="1"/>
  <c r="G778" i="1"/>
  <c r="F778" i="1"/>
  <c r="E778" i="1"/>
  <c r="D778" i="1"/>
  <c r="M774" i="1"/>
  <c r="L774" i="1"/>
  <c r="J774" i="1"/>
  <c r="I774" i="1"/>
  <c r="G774" i="1"/>
  <c r="F774" i="1"/>
  <c r="E774" i="1"/>
  <c r="D774" i="1"/>
  <c r="M771" i="1"/>
  <c r="L771" i="1"/>
  <c r="J771" i="1"/>
  <c r="I771" i="1"/>
  <c r="G771" i="1"/>
  <c r="F771" i="1"/>
  <c r="E771" i="1"/>
  <c r="D771" i="1"/>
  <c r="M768" i="1"/>
  <c r="L768" i="1"/>
  <c r="J768" i="1"/>
  <c r="I768" i="1"/>
  <c r="G768" i="1"/>
  <c r="F768" i="1"/>
  <c r="E768" i="1"/>
  <c r="D768" i="1"/>
  <c r="M764" i="1"/>
  <c r="L764" i="1"/>
  <c r="J764" i="1"/>
  <c r="I764" i="1"/>
  <c r="G764" i="1"/>
  <c r="F764" i="1"/>
  <c r="E764" i="1"/>
  <c r="D764" i="1"/>
  <c r="M759" i="1"/>
  <c r="L759" i="1"/>
  <c r="J759" i="1"/>
  <c r="I759" i="1"/>
  <c r="G759" i="1"/>
  <c r="F759" i="1"/>
  <c r="E759" i="1"/>
  <c r="D759" i="1"/>
  <c r="M755" i="1"/>
  <c r="L755" i="1"/>
  <c r="J755" i="1"/>
  <c r="I755" i="1"/>
  <c r="G755" i="1"/>
  <c r="F755" i="1"/>
  <c r="E755" i="1"/>
  <c r="D755" i="1"/>
  <c r="M752" i="1"/>
  <c r="L752" i="1"/>
  <c r="J752" i="1"/>
  <c r="I752" i="1"/>
  <c r="G752" i="1"/>
  <c r="F752" i="1"/>
  <c r="E752" i="1"/>
  <c r="D752" i="1"/>
  <c r="M748" i="1"/>
  <c r="L748" i="1"/>
  <c r="J748" i="1"/>
  <c r="I748" i="1"/>
  <c r="G748" i="1"/>
  <c r="F748" i="1"/>
  <c r="E748" i="1"/>
  <c r="D748" i="1"/>
  <c r="M744" i="1"/>
  <c r="L744" i="1"/>
  <c r="J744" i="1"/>
  <c r="I744" i="1"/>
  <c r="G744" i="1"/>
  <c r="F744" i="1"/>
  <c r="E744" i="1"/>
  <c r="D744" i="1"/>
  <c r="M739" i="1"/>
  <c r="L739" i="1"/>
  <c r="J739" i="1"/>
  <c r="I739" i="1"/>
  <c r="G739" i="1"/>
  <c r="F739" i="1"/>
  <c r="E739" i="1"/>
  <c r="D739" i="1"/>
  <c r="M735" i="1"/>
  <c r="L735" i="1"/>
  <c r="J735" i="1"/>
  <c r="I735" i="1"/>
  <c r="G735" i="1"/>
  <c r="F735" i="1"/>
  <c r="E735" i="1"/>
  <c r="D735" i="1"/>
  <c r="M733" i="1"/>
  <c r="L733" i="1"/>
  <c r="J733" i="1"/>
  <c r="I733" i="1"/>
  <c r="G733" i="1"/>
  <c r="F733" i="1"/>
  <c r="E733" i="1"/>
  <c r="D733" i="1"/>
  <c r="M731" i="1"/>
  <c r="L731" i="1"/>
  <c r="J731" i="1"/>
  <c r="I731" i="1"/>
  <c r="G731" i="1"/>
  <c r="F731" i="1"/>
  <c r="E731" i="1"/>
  <c r="D731" i="1"/>
  <c r="M727" i="1"/>
  <c r="L727" i="1"/>
  <c r="J727" i="1"/>
  <c r="I727" i="1"/>
  <c r="G727" i="1"/>
  <c r="F727" i="1"/>
  <c r="E727" i="1"/>
  <c r="D727" i="1"/>
  <c r="M720" i="1"/>
  <c r="M719" i="1" s="1"/>
  <c r="L720" i="1"/>
  <c r="L719" i="1" s="1"/>
  <c r="J720" i="1"/>
  <c r="J719" i="1" s="1"/>
  <c r="I720" i="1"/>
  <c r="I719" i="1" s="1"/>
  <c r="G720" i="1"/>
  <c r="G719" i="1" s="1"/>
  <c r="F720" i="1"/>
  <c r="F719" i="1" s="1"/>
  <c r="E720" i="1"/>
  <c r="E719" i="1" s="1"/>
  <c r="D720" i="1"/>
  <c r="D719" i="1" s="1"/>
  <c r="M717" i="1"/>
  <c r="M716" i="1" s="1"/>
  <c r="M715" i="1" s="1"/>
  <c r="L717" i="1"/>
  <c r="L716" i="1" s="1"/>
  <c r="L715" i="1" s="1"/>
  <c r="J717" i="1"/>
  <c r="J716" i="1" s="1"/>
  <c r="J715" i="1" s="1"/>
  <c r="I717" i="1"/>
  <c r="I716" i="1" s="1"/>
  <c r="I715" i="1" s="1"/>
  <c r="G717" i="1"/>
  <c r="G716" i="1" s="1"/>
  <c r="G715" i="1" s="1"/>
  <c r="F717" i="1"/>
  <c r="E717" i="1"/>
  <c r="E716" i="1" s="1"/>
  <c r="E715" i="1" s="1"/>
  <c r="D717" i="1"/>
  <c r="D716" i="1" s="1"/>
  <c r="D715" i="1" s="1"/>
  <c r="M712" i="1"/>
  <c r="L712" i="1"/>
  <c r="J712" i="1"/>
  <c r="I712" i="1"/>
  <c r="G712" i="1"/>
  <c r="F712" i="1"/>
  <c r="E712" i="1"/>
  <c r="D712" i="1"/>
  <c r="M710" i="1"/>
  <c r="L710" i="1"/>
  <c r="J710" i="1"/>
  <c r="I710" i="1"/>
  <c r="G710" i="1"/>
  <c r="F710" i="1"/>
  <c r="E710" i="1"/>
  <c r="D710" i="1"/>
  <c r="M700" i="1"/>
  <c r="M699" i="1" s="1"/>
  <c r="L700" i="1"/>
  <c r="L699" i="1" s="1"/>
  <c r="J700" i="1"/>
  <c r="J699" i="1" s="1"/>
  <c r="I700" i="1"/>
  <c r="I699" i="1" s="1"/>
  <c r="G700" i="1"/>
  <c r="G699" i="1" s="1"/>
  <c r="F700" i="1"/>
  <c r="E700" i="1"/>
  <c r="E699" i="1" s="1"/>
  <c r="D700" i="1"/>
  <c r="D699" i="1" s="1"/>
  <c r="M696" i="1"/>
  <c r="M695" i="1" s="1"/>
  <c r="L696" i="1"/>
  <c r="L695" i="1" s="1"/>
  <c r="J696" i="1"/>
  <c r="J695" i="1" s="1"/>
  <c r="I696" i="1"/>
  <c r="I695" i="1" s="1"/>
  <c r="G696" i="1"/>
  <c r="G695" i="1" s="1"/>
  <c r="F696" i="1"/>
  <c r="E696" i="1"/>
  <c r="E695" i="1" s="1"/>
  <c r="D696" i="1"/>
  <c r="D695" i="1" s="1"/>
  <c r="M693" i="1"/>
  <c r="M692" i="1" s="1"/>
  <c r="L693" i="1"/>
  <c r="L692" i="1" s="1"/>
  <c r="J693" i="1"/>
  <c r="J692" i="1" s="1"/>
  <c r="I693" i="1"/>
  <c r="I692" i="1" s="1"/>
  <c r="G693" i="1"/>
  <c r="G692" i="1" s="1"/>
  <c r="F693" i="1"/>
  <c r="E693" i="1"/>
  <c r="E692" i="1" s="1"/>
  <c r="D693" i="1"/>
  <c r="D692" i="1" s="1"/>
  <c r="M689" i="1"/>
  <c r="M688" i="1" s="1"/>
  <c r="L689" i="1"/>
  <c r="L688" i="1" s="1"/>
  <c r="J689" i="1"/>
  <c r="J688" i="1" s="1"/>
  <c r="I689" i="1"/>
  <c r="I688" i="1" s="1"/>
  <c r="G689" i="1"/>
  <c r="G688" i="1" s="1"/>
  <c r="F689" i="1"/>
  <c r="E689" i="1"/>
  <c r="E688" i="1" s="1"/>
  <c r="D689" i="1"/>
  <c r="D688" i="1" s="1"/>
  <c r="M684" i="1"/>
  <c r="M683" i="1" s="1"/>
  <c r="L684" i="1"/>
  <c r="L683" i="1" s="1"/>
  <c r="J684" i="1"/>
  <c r="J683" i="1" s="1"/>
  <c r="I684" i="1"/>
  <c r="I683" i="1" s="1"/>
  <c r="G684" i="1"/>
  <c r="G683" i="1" s="1"/>
  <c r="F684" i="1"/>
  <c r="E684" i="1"/>
  <c r="E683" i="1" s="1"/>
  <c r="D684" i="1"/>
  <c r="D683" i="1" s="1"/>
  <c r="M679" i="1"/>
  <c r="M678" i="1" s="1"/>
  <c r="L679" i="1"/>
  <c r="L678" i="1" s="1"/>
  <c r="J679" i="1"/>
  <c r="J678" i="1" s="1"/>
  <c r="I679" i="1"/>
  <c r="I678" i="1" s="1"/>
  <c r="G679" i="1"/>
  <c r="G678" i="1" s="1"/>
  <c r="F679" i="1"/>
  <c r="F678" i="1" s="1"/>
  <c r="E679" i="1"/>
  <c r="E678" i="1" s="1"/>
  <c r="D679" i="1"/>
  <c r="D678" i="1" s="1"/>
  <c r="M674" i="1"/>
  <c r="L674" i="1"/>
  <c r="J674" i="1"/>
  <c r="I674" i="1"/>
  <c r="G674" i="1"/>
  <c r="F674" i="1"/>
  <c r="E674" i="1"/>
  <c r="D674" i="1"/>
  <c r="M667" i="1"/>
  <c r="L667" i="1"/>
  <c r="J667" i="1"/>
  <c r="I667" i="1"/>
  <c r="G667" i="1"/>
  <c r="F667" i="1"/>
  <c r="E667" i="1"/>
  <c r="D667" i="1"/>
  <c r="M524" i="1"/>
  <c r="M523" i="1" s="1"/>
  <c r="M522" i="1" s="1"/>
  <c r="L524" i="1"/>
  <c r="L523" i="1" s="1"/>
  <c r="L522" i="1" s="1"/>
  <c r="J524" i="1"/>
  <c r="J523" i="1" s="1"/>
  <c r="J522" i="1" s="1"/>
  <c r="I524" i="1"/>
  <c r="I523" i="1" s="1"/>
  <c r="I522" i="1" s="1"/>
  <c r="G524" i="1"/>
  <c r="G523" i="1" s="1"/>
  <c r="G522" i="1" s="1"/>
  <c r="F524" i="1"/>
  <c r="F523" i="1" s="1"/>
  <c r="F522" i="1" s="1"/>
  <c r="E524" i="1"/>
  <c r="E523" i="1" s="1"/>
  <c r="E522" i="1" s="1"/>
  <c r="D524" i="1"/>
  <c r="D523" i="1" s="1"/>
  <c r="D522" i="1" s="1"/>
  <c r="M519" i="1"/>
  <c r="L519" i="1"/>
  <c r="J519" i="1"/>
  <c r="I519" i="1"/>
  <c r="G519" i="1"/>
  <c r="F519" i="1"/>
  <c r="E519" i="1"/>
  <c r="D519" i="1"/>
  <c r="M516" i="1"/>
  <c r="L516" i="1"/>
  <c r="J516" i="1"/>
  <c r="I516" i="1"/>
  <c r="G516" i="1"/>
  <c r="F516" i="1"/>
  <c r="E516" i="1"/>
  <c r="D516" i="1"/>
  <c r="M512" i="1"/>
  <c r="L512" i="1"/>
  <c r="J512" i="1"/>
  <c r="I512" i="1"/>
  <c r="G512" i="1"/>
  <c r="F512" i="1"/>
  <c r="E512" i="1"/>
  <c r="D512" i="1"/>
  <c r="M510" i="1"/>
  <c r="L510" i="1"/>
  <c r="J510" i="1"/>
  <c r="I510" i="1"/>
  <c r="G510" i="1"/>
  <c r="F510" i="1"/>
  <c r="E510" i="1"/>
  <c r="D510" i="1"/>
  <c r="M506" i="1"/>
  <c r="L506" i="1"/>
  <c r="J506" i="1"/>
  <c r="I506" i="1"/>
  <c r="G506" i="1"/>
  <c r="F506" i="1"/>
  <c r="E506" i="1"/>
  <c r="D506" i="1"/>
  <c r="M503" i="1"/>
  <c r="L503" i="1"/>
  <c r="J503" i="1"/>
  <c r="I503" i="1"/>
  <c r="G503" i="1"/>
  <c r="F503" i="1"/>
  <c r="E503" i="1"/>
  <c r="D503" i="1"/>
  <c r="M496" i="1"/>
  <c r="M495" i="1" s="1"/>
  <c r="L496" i="1"/>
  <c r="L495" i="1" s="1"/>
  <c r="J496" i="1"/>
  <c r="J495" i="1" s="1"/>
  <c r="I496" i="1"/>
  <c r="I495" i="1" s="1"/>
  <c r="G496" i="1"/>
  <c r="G495" i="1" s="1"/>
  <c r="F496" i="1"/>
  <c r="F495" i="1" s="1"/>
  <c r="E496" i="1"/>
  <c r="E495" i="1" s="1"/>
  <c r="D496" i="1"/>
  <c r="D495" i="1" s="1"/>
  <c r="M493" i="1"/>
  <c r="M492" i="1" s="1"/>
  <c r="L493" i="1"/>
  <c r="L492" i="1" s="1"/>
  <c r="J493" i="1"/>
  <c r="J492" i="1" s="1"/>
  <c r="I493" i="1"/>
  <c r="I492" i="1" s="1"/>
  <c r="G493" i="1"/>
  <c r="G492" i="1" s="1"/>
  <c r="F493" i="1"/>
  <c r="E493" i="1"/>
  <c r="E492" i="1" s="1"/>
  <c r="D493" i="1"/>
  <c r="D492" i="1" s="1"/>
  <c r="M487" i="1"/>
  <c r="M486" i="1" s="1"/>
  <c r="M485" i="1" s="1"/>
  <c r="L487" i="1"/>
  <c r="L486" i="1" s="1"/>
  <c r="L485" i="1" s="1"/>
  <c r="J487" i="1"/>
  <c r="J486" i="1" s="1"/>
  <c r="J485" i="1" s="1"/>
  <c r="I487" i="1"/>
  <c r="I486" i="1" s="1"/>
  <c r="I485" i="1" s="1"/>
  <c r="G487" i="1"/>
  <c r="G486" i="1" s="1"/>
  <c r="G485" i="1" s="1"/>
  <c r="F487" i="1"/>
  <c r="E487" i="1"/>
  <c r="E486" i="1" s="1"/>
  <c r="E485" i="1" s="1"/>
  <c r="D487" i="1"/>
  <c r="D486" i="1" s="1"/>
  <c r="D485" i="1" s="1"/>
  <c r="M482" i="1"/>
  <c r="L482" i="1"/>
  <c r="J482" i="1"/>
  <c r="I482" i="1"/>
  <c r="G482" i="1"/>
  <c r="F482" i="1"/>
  <c r="E482" i="1"/>
  <c r="D482" i="1"/>
  <c r="M479" i="1"/>
  <c r="L479" i="1"/>
  <c r="J479" i="1"/>
  <c r="I479" i="1"/>
  <c r="G479" i="1"/>
  <c r="F479" i="1"/>
  <c r="E479" i="1"/>
  <c r="D479" i="1"/>
  <c r="M473" i="1"/>
  <c r="L473" i="1"/>
  <c r="J473" i="1"/>
  <c r="I473" i="1"/>
  <c r="G473" i="1"/>
  <c r="F473" i="1"/>
  <c r="E473" i="1"/>
  <c r="D473" i="1"/>
  <c r="M470" i="1"/>
  <c r="L470" i="1"/>
  <c r="J470" i="1"/>
  <c r="I470" i="1"/>
  <c r="G470" i="1"/>
  <c r="F470" i="1"/>
  <c r="E470" i="1"/>
  <c r="D470" i="1"/>
  <c r="M466" i="1"/>
  <c r="L466" i="1"/>
  <c r="J466" i="1"/>
  <c r="I466" i="1"/>
  <c r="G466" i="1"/>
  <c r="F466" i="1"/>
  <c r="E466" i="1"/>
  <c r="D466" i="1"/>
  <c r="M462" i="1"/>
  <c r="L462" i="1"/>
  <c r="J462" i="1"/>
  <c r="I462" i="1"/>
  <c r="G462" i="1"/>
  <c r="F462" i="1"/>
  <c r="E462" i="1"/>
  <c r="D462" i="1"/>
  <c r="M459" i="1"/>
  <c r="L459" i="1"/>
  <c r="J459" i="1"/>
  <c r="I459" i="1"/>
  <c r="G459" i="1"/>
  <c r="F459" i="1"/>
  <c r="E459" i="1"/>
  <c r="D459" i="1"/>
  <c r="M455" i="1"/>
  <c r="L455" i="1"/>
  <c r="J455" i="1"/>
  <c r="I455" i="1"/>
  <c r="G455" i="1"/>
  <c r="F455" i="1"/>
  <c r="E455" i="1"/>
  <c r="D455" i="1"/>
  <c r="M451" i="1"/>
  <c r="L451" i="1"/>
  <c r="J451" i="1"/>
  <c r="I451" i="1"/>
  <c r="G451" i="1"/>
  <c r="F451" i="1"/>
  <c r="E451" i="1"/>
  <c r="D451" i="1"/>
  <c r="M447" i="1"/>
  <c r="L447" i="1"/>
  <c r="J447" i="1"/>
  <c r="I447" i="1"/>
  <c r="G447" i="1"/>
  <c r="F447" i="1"/>
  <c r="E447" i="1"/>
  <c r="D447" i="1"/>
  <c r="M443" i="1"/>
  <c r="L443" i="1"/>
  <c r="J443" i="1"/>
  <c r="I443" i="1"/>
  <c r="G443" i="1"/>
  <c r="F443" i="1"/>
  <c r="E443" i="1"/>
  <c r="D443" i="1"/>
  <c r="M440" i="1"/>
  <c r="L440" i="1"/>
  <c r="J440" i="1"/>
  <c r="I440" i="1"/>
  <c r="G440" i="1"/>
  <c r="F440" i="1"/>
  <c r="E440" i="1"/>
  <c r="D440" i="1"/>
  <c r="M436" i="1"/>
  <c r="L436" i="1"/>
  <c r="J436" i="1"/>
  <c r="I436" i="1"/>
  <c r="G436" i="1"/>
  <c r="F436" i="1"/>
  <c r="E436" i="1"/>
  <c r="D436" i="1"/>
  <c r="M432" i="1"/>
  <c r="L432" i="1"/>
  <c r="J432" i="1"/>
  <c r="I432" i="1"/>
  <c r="G432" i="1"/>
  <c r="F432" i="1"/>
  <c r="E432" i="1"/>
  <c r="D432" i="1"/>
  <c r="M427" i="1"/>
  <c r="L427" i="1"/>
  <c r="J427" i="1"/>
  <c r="I427" i="1"/>
  <c r="G427" i="1"/>
  <c r="F427" i="1"/>
  <c r="E427" i="1"/>
  <c r="D427" i="1"/>
  <c r="M423" i="1"/>
  <c r="L423" i="1"/>
  <c r="J423" i="1"/>
  <c r="I423" i="1"/>
  <c r="G423" i="1"/>
  <c r="F423" i="1"/>
  <c r="E423" i="1"/>
  <c r="D423" i="1"/>
  <c r="M420" i="1"/>
  <c r="L420" i="1"/>
  <c r="J420" i="1"/>
  <c r="I420" i="1"/>
  <c r="G420" i="1"/>
  <c r="F420" i="1"/>
  <c r="E420" i="1"/>
  <c r="D420" i="1"/>
  <c r="M417" i="1"/>
  <c r="L417" i="1"/>
  <c r="J417" i="1"/>
  <c r="I417" i="1"/>
  <c r="G417" i="1"/>
  <c r="F417" i="1"/>
  <c r="E417" i="1"/>
  <c r="D417" i="1"/>
  <c r="M415" i="1"/>
  <c r="L415" i="1"/>
  <c r="J415" i="1"/>
  <c r="I415" i="1"/>
  <c r="G415" i="1"/>
  <c r="F415" i="1"/>
  <c r="E415" i="1"/>
  <c r="D415" i="1"/>
  <c r="M411" i="1"/>
  <c r="L411" i="1"/>
  <c r="J411" i="1"/>
  <c r="I411" i="1"/>
  <c r="G411" i="1"/>
  <c r="F411" i="1"/>
  <c r="E411" i="1"/>
  <c r="D411" i="1"/>
  <c r="M407" i="1"/>
  <c r="L407" i="1"/>
  <c r="J407" i="1"/>
  <c r="I407" i="1"/>
  <c r="G407" i="1"/>
  <c r="F407" i="1"/>
  <c r="E407" i="1"/>
  <c r="D407" i="1"/>
  <c r="M403" i="1"/>
  <c r="L403" i="1"/>
  <c r="J403" i="1"/>
  <c r="I403" i="1"/>
  <c r="G403" i="1"/>
  <c r="F403" i="1"/>
  <c r="E403" i="1"/>
  <c r="D403" i="1"/>
  <c r="M400" i="1"/>
  <c r="L400" i="1"/>
  <c r="J400" i="1"/>
  <c r="I400" i="1"/>
  <c r="G400" i="1"/>
  <c r="F400" i="1"/>
  <c r="E400" i="1"/>
  <c r="D400" i="1"/>
  <c r="M396" i="1"/>
  <c r="L396" i="1"/>
  <c r="J396" i="1"/>
  <c r="I396" i="1"/>
  <c r="G396" i="1"/>
  <c r="F396" i="1"/>
  <c r="E396" i="1"/>
  <c r="D396" i="1"/>
  <c r="M392" i="1"/>
  <c r="L392" i="1"/>
  <c r="J392" i="1"/>
  <c r="I392" i="1"/>
  <c r="G392" i="1"/>
  <c r="F392" i="1"/>
  <c r="E392" i="1"/>
  <c r="D392" i="1"/>
  <c r="M388" i="1"/>
  <c r="L388" i="1"/>
  <c r="J388" i="1"/>
  <c r="I388" i="1"/>
  <c r="G388" i="1"/>
  <c r="F388" i="1"/>
  <c r="E388" i="1"/>
  <c r="D388" i="1"/>
  <c r="M382" i="1"/>
  <c r="M381" i="1" s="1"/>
  <c r="L382" i="1"/>
  <c r="L381" i="1" s="1"/>
  <c r="J382" i="1"/>
  <c r="J381" i="1" s="1"/>
  <c r="I382" i="1"/>
  <c r="I381" i="1" s="1"/>
  <c r="G382" i="1"/>
  <c r="G381" i="1" s="1"/>
  <c r="F382" i="1"/>
  <c r="E382" i="1"/>
  <c r="E381" i="1" s="1"/>
  <c r="D382" i="1"/>
  <c r="D381" i="1" s="1"/>
  <c r="M378" i="1"/>
  <c r="M377" i="1" s="1"/>
  <c r="M376" i="1" s="1"/>
  <c r="L378" i="1"/>
  <c r="L377" i="1" s="1"/>
  <c r="L376" i="1" s="1"/>
  <c r="J378" i="1"/>
  <c r="J377" i="1" s="1"/>
  <c r="J376" i="1" s="1"/>
  <c r="I378" i="1"/>
  <c r="I377" i="1" s="1"/>
  <c r="I376" i="1" s="1"/>
  <c r="G378" i="1"/>
  <c r="G377" i="1" s="1"/>
  <c r="G376" i="1" s="1"/>
  <c r="F378" i="1"/>
  <c r="E378" i="1"/>
  <c r="E377" i="1" s="1"/>
  <c r="E376" i="1" s="1"/>
  <c r="D378" i="1"/>
  <c r="D377" i="1" s="1"/>
  <c r="D376" i="1" s="1"/>
  <c r="M373" i="1"/>
  <c r="M372" i="1" s="1"/>
  <c r="M371" i="1" s="1"/>
  <c r="L373" i="1"/>
  <c r="L372" i="1" s="1"/>
  <c r="L371" i="1" s="1"/>
  <c r="J373" i="1"/>
  <c r="J372" i="1" s="1"/>
  <c r="J371" i="1" s="1"/>
  <c r="I373" i="1"/>
  <c r="I372" i="1" s="1"/>
  <c r="I371" i="1" s="1"/>
  <c r="G373" i="1"/>
  <c r="G372" i="1" s="1"/>
  <c r="G371" i="1" s="1"/>
  <c r="F373" i="1"/>
  <c r="F372" i="1" s="1"/>
  <c r="E373" i="1"/>
  <c r="E372" i="1" s="1"/>
  <c r="E371" i="1" s="1"/>
  <c r="D373" i="1"/>
  <c r="D372" i="1" s="1"/>
  <c r="D371" i="1" s="1"/>
  <c r="M367" i="1"/>
  <c r="M366" i="1" s="1"/>
  <c r="L367" i="1"/>
  <c r="L366" i="1" s="1"/>
  <c r="J367" i="1"/>
  <c r="J366" i="1" s="1"/>
  <c r="I367" i="1"/>
  <c r="I366" i="1" s="1"/>
  <c r="G367" i="1"/>
  <c r="G366" i="1" s="1"/>
  <c r="F367" i="1"/>
  <c r="E367" i="1"/>
  <c r="E366" i="1" s="1"/>
  <c r="D367" i="1"/>
  <c r="D366" i="1" s="1"/>
  <c r="M362" i="1"/>
  <c r="L362" i="1"/>
  <c r="J362" i="1"/>
  <c r="I362" i="1"/>
  <c r="G362" i="1"/>
  <c r="F362" i="1"/>
  <c r="E362" i="1"/>
  <c r="D362" i="1"/>
  <c r="M360" i="1"/>
  <c r="L360" i="1"/>
  <c r="J360" i="1"/>
  <c r="I360" i="1"/>
  <c r="G360" i="1"/>
  <c r="F360" i="1"/>
  <c r="E360" i="1"/>
  <c r="D360" i="1"/>
  <c r="M356" i="1"/>
  <c r="L356" i="1"/>
  <c r="J356" i="1"/>
  <c r="I356" i="1"/>
  <c r="G356" i="1"/>
  <c r="F356" i="1"/>
  <c r="E356" i="1"/>
  <c r="D356" i="1"/>
  <c r="M350" i="1"/>
  <c r="L350" i="1"/>
  <c r="J350" i="1"/>
  <c r="I350" i="1"/>
  <c r="G350" i="1"/>
  <c r="F350" i="1"/>
  <c r="E350" i="1"/>
  <c r="D350" i="1"/>
  <c r="M346" i="1"/>
  <c r="L346" i="1"/>
  <c r="J346" i="1"/>
  <c r="I346" i="1"/>
  <c r="G346" i="1"/>
  <c r="F346" i="1"/>
  <c r="E346" i="1"/>
  <c r="D346" i="1"/>
  <c r="M341" i="1"/>
  <c r="L341" i="1"/>
  <c r="J341" i="1"/>
  <c r="I341" i="1"/>
  <c r="G341" i="1"/>
  <c r="F341" i="1"/>
  <c r="E341" i="1"/>
  <c r="D341" i="1"/>
  <c r="M336" i="1"/>
  <c r="L336" i="1"/>
  <c r="J336" i="1"/>
  <c r="I336" i="1"/>
  <c r="G336" i="1"/>
  <c r="F336" i="1"/>
  <c r="E336" i="1"/>
  <c r="D336" i="1"/>
  <c r="M334" i="1"/>
  <c r="L334" i="1"/>
  <c r="J334" i="1"/>
  <c r="I334" i="1"/>
  <c r="G334" i="1"/>
  <c r="F334" i="1"/>
  <c r="E334" i="1"/>
  <c r="D334" i="1"/>
  <c r="M331" i="1"/>
  <c r="M330" i="1" s="1"/>
  <c r="M329" i="1" s="1"/>
  <c r="L331" i="1"/>
  <c r="L330" i="1" s="1"/>
  <c r="L329" i="1" s="1"/>
  <c r="J331" i="1"/>
  <c r="J330" i="1" s="1"/>
  <c r="J329" i="1" s="1"/>
  <c r="I331" i="1"/>
  <c r="I330" i="1" s="1"/>
  <c r="I329" i="1" s="1"/>
  <c r="G331" i="1"/>
  <c r="G330" i="1" s="1"/>
  <c r="G329" i="1" s="1"/>
  <c r="F331" i="1"/>
  <c r="F330" i="1" s="1"/>
  <c r="F329" i="1" s="1"/>
  <c r="E331" i="1"/>
  <c r="E330" i="1" s="1"/>
  <c r="E329" i="1" s="1"/>
  <c r="D331" i="1"/>
  <c r="D330" i="1" s="1"/>
  <c r="D329" i="1" s="1"/>
  <c r="M327" i="1"/>
  <c r="M326" i="1" s="1"/>
  <c r="M325" i="1" s="1"/>
  <c r="L327" i="1"/>
  <c r="L326" i="1" s="1"/>
  <c r="L325" i="1" s="1"/>
  <c r="J327" i="1"/>
  <c r="J326" i="1" s="1"/>
  <c r="J325" i="1" s="1"/>
  <c r="I327" i="1"/>
  <c r="I326" i="1" s="1"/>
  <c r="I325" i="1" s="1"/>
  <c r="G327" i="1"/>
  <c r="G326" i="1" s="1"/>
  <c r="G325" i="1" s="1"/>
  <c r="F327" i="1"/>
  <c r="E327" i="1"/>
  <c r="E326" i="1" s="1"/>
  <c r="E325" i="1" s="1"/>
  <c r="D327" i="1"/>
  <c r="D326" i="1" s="1"/>
  <c r="D325" i="1" s="1"/>
  <c r="M322" i="1"/>
  <c r="M321" i="1" s="1"/>
  <c r="L322" i="1"/>
  <c r="L321" i="1" s="1"/>
  <c r="J322" i="1"/>
  <c r="J321" i="1" s="1"/>
  <c r="I322" i="1"/>
  <c r="I321" i="1" s="1"/>
  <c r="G322" i="1"/>
  <c r="G321" i="1" s="1"/>
  <c r="F322" i="1"/>
  <c r="E322" i="1"/>
  <c r="E321" i="1" s="1"/>
  <c r="D322" i="1"/>
  <c r="D321" i="1" s="1"/>
  <c r="M319" i="1"/>
  <c r="M318" i="1" s="1"/>
  <c r="M317" i="1" s="1"/>
  <c r="L319" i="1"/>
  <c r="L318" i="1" s="1"/>
  <c r="L317" i="1" s="1"/>
  <c r="J319" i="1"/>
  <c r="J318" i="1" s="1"/>
  <c r="J317" i="1" s="1"/>
  <c r="I319" i="1"/>
  <c r="I318" i="1" s="1"/>
  <c r="I317" i="1" s="1"/>
  <c r="G319" i="1"/>
  <c r="G318" i="1" s="1"/>
  <c r="G317" i="1" s="1"/>
  <c r="F319" i="1"/>
  <c r="E319" i="1"/>
  <c r="E318" i="1" s="1"/>
  <c r="E317" i="1" s="1"/>
  <c r="D319" i="1"/>
  <c r="D318" i="1" s="1"/>
  <c r="D317" i="1" s="1"/>
  <c r="M312" i="1"/>
  <c r="L312" i="1"/>
  <c r="J312" i="1"/>
  <c r="I312" i="1"/>
  <c r="G312" i="1"/>
  <c r="F312" i="1"/>
  <c r="E312" i="1"/>
  <c r="D312" i="1"/>
  <c r="M309" i="1"/>
  <c r="L309" i="1"/>
  <c r="J309" i="1"/>
  <c r="I309" i="1"/>
  <c r="G309" i="1"/>
  <c r="F309" i="1"/>
  <c r="E309" i="1"/>
  <c r="D309" i="1"/>
  <c r="M307" i="1"/>
  <c r="L307" i="1"/>
  <c r="J307" i="1"/>
  <c r="I307" i="1"/>
  <c r="G307" i="1"/>
  <c r="F307" i="1"/>
  <c r="E307" i="1"/>
  <c r="D307" i="1"/>
  <c r="M304" i="1"/>
  <c r="L304" i="1"/>
  <c r="J304" i="1"/>
  <c r="I304" i="1"/>
  <c r="G304" i="1"/>
  <c r="F304" i="1"/>
  <c r="E304" i="1"/>
  <c r="D304" i="1"/>
  <c r="M301" i="1"/>
  <c r="L301" i="1"/>
  <c r="J301" i="1"/>
  <c r="I301" i="1"/>
  <c r="G301" i="1"/>
  <c r="F301" i="1"/>
  <c r="E301" i="1"/>
  <c r="D301" i="1"/>
  <c r="M299" i="1"/>
  <c r="L299" i="1"/>
  <c r="J299" i="1"/>
  <c r="I299" i="1"/>
  <c r="G299" i="1"/>
  <c r="F299" i="1"/>
  <c r="E299" i="1"/>
  <c r="D299" i="1"/>
  <c r="M296" i="1"/>
  <c r="L296" i="1"/>
  <c r="J296" i="1"/>
  <c r="I296" i="1"/>
  <c r="G296" i="1"/>
  <c r="F296" i="1"/>
  <c r="E296" i="1"/>
  <c r="D296" i="1"/>
  <c r="M290" i="1"/>
  <c r="L290" i="1"/>
  <c r="J290" i="1"/>
  <c r="I290" i="1"/>
  <c r="G290" i="1"/>
  <c r="F290" i="1"/>
  <c r="E290" i="1"/>
  <c r="D290" i="1"/>
  <c r="M286" i="1"/>
  <c r="L286" i="1"/>
  <c r="J286" i="1"/>
  <c r="I286" i="1"/>
  <c r="G286" i="1"/>
  <c r="F286" i="1"/>
  <c r="E286" i="1"/>
  <c r="D286" i="1"/>
  <c r="M284" i="1"/>
  <c r="M281" i="1" s="1"/>
  <c r="L284" i="1"/>
  <c r="L281" i="1" s="1"/>
  <c r="J284" i="1"/>
  <c r="J281" i="1" s="1"/>
  <c r="I284" i="1"/>
  <c r="I281" i="1" s="1"/>
  <c r="G284" i="1"/>
  <c r="G281" i="1" s="1"/>
  <c r="F284" i="1"/>
  <c r="F281" i="1" s="1"/>
  <c r="E284" i="1"/>
  <c r="E281" i="1" s="1"/>
  <c r="D284" i="1"/>
  <c r="D281" i="1" s="1"/>
  <c r="M277" i="1"/>
  <c r="L277" i="1"/>
  <c r="J277" i="1"/>
  <c r="I277" i="1"/>
  <c r="G277" i="1"/>
  <c r="F277" i="1"/>
  <c r="E277" i="1"/>
  <c r="D277" i="1"/>
  <c r="M269" i="1"/>
  <c r="M268" i="1" s="1"/>
  <c r="L269" i="1"/>
  <c r="L268" i="1" s="1"/>
  <c r="J269" i="1"/>
  <c r="J268" i="1" s="1"/>
  <c r="I269" i="1"/>
  <c r="I268" i="1" s="1"/>
  <c r="G269" i="1"/>
  <c r="G268" i="1" s="1"/>
  <c r="F269" i="1"/>
  <c r="F268" i="1" s="1"/>
  <c r="E269" i="1"/>
  <c r="E268" i="1" s="1"/>
  <c r="D269" i="1"/>
  <c r="D268" i="1" s="1"/>
  <c r="M266" i="1"/>
  <c r="L266" i="1"/>
  <c r="J266" i="1"/>
  <c r="I266" i="1"/>
  <c r="G266" i="1"/>
  <c r="F266" i="1"/>
  <c r="E266" i="1"/>
  <c r="D266" i="1"/>
  <c r="M262" i="1"/>
  <c r="L262" i="1"/>
  <c r="J262" i="1"/>
  <c r="I262" i="1"/>
  <c r="G262" i="1"/>
  <c r="F262" i="1"/>
  <c r="E262" i="1"/>
  <c r="D262" i="1"/>
  <c r="M260" i="1"/>
  <c r="L260" i="1"/>
  <c r="J260" i="1"/>
  <c r="I260" i="1"/>
  <c r="G260" i="1"/>
  <c r="F260" i="1"/>
  <c r="E260" i="1"/>
  <c r="D260" i="1"/>
  <c r="M258" i="1"/>
  <c r="L258" i="1"/>
  <c r="J258" i="1"/>
  <c r="I258" i="1"/>
  <c r="G258" i="1"/>
  <c r="F258" i="1"/>
  <c r="E258" i="1"/>
  <c r="D258" i="1"/>
  <c r="M246" i="1"/>
  <c r="M244" i="1" s="1"/>
  <c r="L246" i="1"/>
  <c r="L244" i="1" s="1"/>
  <c r="J246" i="1"/>
  <c r="J244" i="1" s="1"/>
  <c r="I246" i="1"/>
  <c r="I244" i="1" s="1"/>
  <c r="G246" i="1"/>
  <c r="G244" i="1" s="1"/>
  <c r="F246" i="1"/>
  <c r="F244" i="1" s="1"/>
  <c r="E246" i="1"/>
  <c r="E244" i="1" s="1"/>
  <c r="D246" i="1"/>
  <c r="D244" i="1" s="1"/>
  <c r="M240" i="1"/>
  <c r="L240" i="1"/>
  <c r="J240" i="1"/>
  <c r="I240" i="1"/>
  <c r="G240" i="1"/>
  <c r="F240" i="1"/>
  <c r="E240" i="1"/>
  <c r="D240" i="1"/>
  <c r="M235" i="1"/>
  <c r="L235" i="1"/>
  <c r="J235" i="1"/>
  <c r="I235" i="1"/>
  <c r="G235" i="1"/>
  <c r="F235" i="1"/>
  <c r="E235" i="1"/>
  <c r="D235" i="1"/>
  <c r="M231" i="1"/>
  <c r="L231" i="1"/>
  <c r="J231" i="1"/>
  <c r="I231" i="1"/>
  <c r="G231" i="1"/>
  <c r="F231" i="1"/>
  <c r="E231" i="1"/>
  <c r="D231" i="1"/>
  <c r="M228" i="1"/>
  <c r="L228" i="1"/>
  <c r="J228" i="1"/>
  <c r="I228" i="1"/>
  <c r="G228" i="1"/>
  <c r="F228" i="1"/>
  <c r="E228" i="1"/>
  <c r="D228" i="1"/>
  <c r="M223" i="1"/>
  <c r="L223" i="1"/>
  <c r="J223" i="1"/>
  <c r="I223" i="1"/>
  <c r="G223" i="1"/>
  <c r="F223" i="1"/>
  <c r="E223" i="1"/>
  <c r="D223" i="1"/>
  <c r="M219" i="1"/>
  <c r="L219" i="1"/>
  <c r="J219" i="1"/>
  <c r="I219" i="1"/>
  <c r="G219" i="1"/>
  <c r="F219" i="1"/>
  <c r="E219" i="1"/>
  <c r="D219" i="1"/>
  <c r="M217" i="1"/>
  <c r="L217" i="1"/>
  <c r="J217" i="1"/>
  <c r="I217" i="1"/>
  <c r="G217" i="1"/>
  <c r="F217" i="1"/>
  <c r="E217" i="1"/>
  <c r="D217" i="1"/>
  <c r="M214" i="1"/>
  <c r="L214" i="1"/>
  <c r="J214" i="1"/>
  <c r="I214" i="1"/>
  <c r="G214" i="1"/>
  <c r="F214" i="1"/>
  <c r="E214" i="1"/>
  <c r="D214" i="1"/>
  <c r="M211" i="1"/>
  <c r="L211" i="1"/>
  <c r="J211" i="1"/>
  <c r="I211" i="1"/>
  <c r="G211" i="1"/>
  <c r="F211" i="1"/>
  <c r="E211" i="1"/>
  <c r="D211" i="1"/>
  <c r="M209" i="1"/>
  <c r="L209" i="1"/>
  <c r="J209" i="1"/>
  <c r="I209" i="1"/>
  <c r="G209" i="1"/>
  <c r="F209" i="1"/>
  <c r="E209" i="1"/>
  <c r="D209" i="1"/>
  <c r="M202" i="1"/>
  <c r="M201" i="1" s="1"/>
  <c r="L202" i="1"/>
  <c r="L201" i="1" s="1"/>
  <c r="J202" i="1"/>
  <c r="J201" i="1" s="1"/>
  <c r="I202" i="1"/>
  <c r="I201" i="1" s="1"/>
  <c r="G202" i="1"/>
  <c r="G201" i="1" s="1"/>
  <c r="F202" i="1"/>
  <c r="F201" i="1" s="1"/>
  <c r="E202" i="1"/>
  <c r="E201" i="1" s="1"/>
  <c r="D202" i="1"/>
  <c r="D201" i="1" s="1"/>
  <c r="M198" i="1"/>
  <c r="L198" i="1"/>
  <c r="J198" i="1"/>
  <c r="I198" i="1"/>
  <c r="G198" i="1"/>
  <c r="F198" i="1"/>
  <c r="E198" i="1"/>
  <c r="D198" i="1"/>
  <c r="M195" i="1"/>
  <c r="L195" i="1"/>
  <c r="J195" i="1"/>
  <c r="I195" i="1"/>
  <c r="G195" i="1"/>
  <c r="F195" i="1"/>
  <c r="E195" i="1"/>
  <c r="D195" i="1"/>
  <c r="M190" i="1"/>
  <c r="L190" i="1"/>
  <c r="J190" i="1"/>
  <c r="I190" i="1"/>
  <c r="G190" i="1"/>
  <c r="F190" i="1"/>
  <c r="E190" i="1"/>
  <c r="D190" i="1"/>
  <c r="M184" i="1"/>
  <c r="L184" i="1"/>
  <c r="J184" i="1"/>
  <c r="I184" i="1"/>
  <c r="G184" i="1"/>
  <c r="F184" i="1"/>
  <c r="E184" i="1"/>
  <c r="D184" i="1"/>
  <c r="M182" i="1"/>
  <c r="L182" i="1"/>
  <c r="J182" i="1"/>
  <c r="I182" i="1"/>
  <c r="G182" i="1"/>
  <c r="F182" i="1"/>
  <c r="E182" i="1"/>
  <c r="D182" i="1"/>
  <c r="M174" i="1"/>
  <c r="L174" i="1"/>
  <c r="J174" i="1"/>
  <c r="I174" i="1"/>
  <c r="G174" i="1"/>
  <c r="F174" i="1"/>
  <c r="E174" i="1"/>
  <c r="D174" i="1"/>
  <c r="M167" i="1"/>
  <c r="L167" i="1"/>
  <c r="J167" i="1"/>
  <c r="I167" i="1"/>
  <c r="G167" i="1"/>
  <c r="F167" i="1"/>
  <c r="E167" i="1"/>
  <c r="D167" i="1"/>
  <c r="M163" i="1"/>
  <c r="L163" i="1"/>
  <c r="J163" i="1"/>
  <c r="I163" i="1"/>
  <c r="G163" i="1"/>
  <c r="F163" i="1"/>
  <c r="E163" i="1"/>
  <c r="D163" i="1"/>
  <c r="M159" i="1"/>
  <c r="L159" i="1"/>
  <c r="J159" i="1"/>
  <c r="I159" i="1"/>
  <c r="G159" i="1"/>
  <c r="F159" i="1"/>
  <c r="E159" i="1"/>
  <c r="D159" i="1"/>
  <c r="M151" i="1"/>
  <c r="M150" i="1" s="1"/>
  <c r="L151" i="1"/>
  <c r="L150" i="1" s="1"/>
  <c r="J151" i="1"/>
  <c r="J150" i="1" s="1"/>
  <c r="I151" i="1"/>
  <c r="I150" i="1" s="1"/>
  <c r="G151" i="1"/>
  <c r="G150" i="1" s="1"/>
  <c r="F151" i="1"/>
  <c r="F150" i="1" s="1"/>
  <c r="E151" i="1"/>
  <c r="E150" i="1" s="1"/>
  <c r="D151" i="1"/>
  <c r="D150" i="1" s="1"/>
  <c r="M146" i="1"/>
  <c r="L146" i="1"/>
  <c r="J146" i="1"/>
  <c r="I146" i="1"/>
  <c r="G146" i="1"/>
  <c r="F146" i="1"/>
  <c r="E146" i="1"/>
  <c r="D146" i="1"/>
  <c r="M140" i="1"/>
  <c r="M139" i="1" s="1"/>
  <c r="M137" i="1" s="1"/>
  <c r="M136" i="1" s="1"/>
  <c r="L140" i="1"/>
  <c r="L139" i="1" s="1"/>
  <c r="L137" i="1" s="1"/>
  <c r="L136" i="1" s="1"/>
  <c r="J140" i="1"/>
  <c r="J139" i="1" s="1"/>
  <c r="J137" i="1" s="1"/>
  <c r="J136" i="1" s="1"/>
  <c r="I140" i="1"/>
  <c r="I139" i="1" s="1"/>
  <c r="I137" i="1" s="1"/>
  <c r="I136" i="1" s="1"/>
  <c r="G140" i="1"/>
  <c r="G139" i="1" s="1"/>
  <c r="G137" i="1" s="1"/>
  <c r="G136" i="1" s="1"/>
  <c r="F140" i="1"/>
  <c r="F139" i="1" s="1"/>
  <c r="F137" i="1" s="1"/>
  <c r="F136" i="1" s="1"/>
  <c r="E140" i="1"/>
  <c r="E139" i="1" s="1"/>
  <c r="E137" i="1" s="1"/>
  <c r="E136" i="1" s="1"/>
  <c r="D140" i="1"/>
  <c r="D139" i="1" s="1"/>
  <c r="D137" i="1" s="1"/>
  <c r="D136" i="1" s="1"/>
  <c r="M134" i="1"/>
  <c r="L134" i="1"/>
  <c r="J134" i="1"/>
  <c r="I134" i="1"/>
  <c r="G134" i="1"/>
  <c r="F134" i="1"/>
  <c r="E134" i="1"/>
  <c r="D134" i="1"/>
  <c r="M131" i="1"/>
  <c r="L131" i="1"/>
  <c r="J131" i="1"/>
  <c r="I131" i="1"/>
  <c r="G131" i="1"/>
  <c r="F131" i="1"/>
  <c r="E131" i="1"/>
  <c r="D131" i="1"/>
  <c r="M128" i="1"/>
  <c r="L128" i="1"/>
  <c r="J128" i="1"/>
  <c r="I128" i="1"/>
  <c r="G128" i="1"/>
  <c r="F128" i="1"/>
  <c r="E128" i="1"/>
  <c r="D128" i="1"/>
  <c r="M122" i="1"/>
  <c r="L122" i="1"/>
  <c r="J122" i="1"/>
  <c r="I122" i="1"/>
  <c r="G122" i="1"/>
  <c r="F122" i="1"/>
  <c r="E122" i="1"/>
  <c r="D122" i="1"/>
  <c r="M120" i="1"/>
  <c r="L120" i="1"/>
  <c r="J120" i="1"/>
  <c r="I120" i="1"/>
  <c r="G120" i="1"/>
  <c r="F120" i="1"/>
  <c r="E120" i="1"/>
  <c r="D120" i="1"/>
  <c r="M115" i="1"/>
  <c r="L115" i="1"/>
  <c r="J115" i="1"/>
  <c r="I115" i="1"/>
  <c r="G115" i="1"/>
  <c r="F115" i="1"/>
  <c r="E115" i="1"/>
  <c r="D115" i="1"/>
  <c r="M111" i="1"/>
  <c r="L111" i="1"/>
  <c r="J111" i="1"/>
  <c r="I111" i="1"/>
  <c r="G111" i="1"/>
  <c r="F111" i="1"/>
  <c r="E111" i="1"/>
  <c r="D111" i="1"/>
  <c r="M107" i="1"/>
  <c r="M106" i="1" s="1"/>
  <c r="M105" i="1" s="1"/>
  <c r="L107" i="1"/>
  <c r="L106" i="1" s="1"/>
  <c r="L105" i="1" s="1"/>
  <c r="J107" i="1"/>
  <c r="J106" i="1" s="1"/>
  <c r="J105" i="1" s="1"/>
  <c r="I107" i="1"/>
  <c r="I106" i="1" s="1"/>
  <c r="I105" i="1" s="1"/>
  <c r="G107" i="1"/>
  <c r="G106" i="1" s="1"/>
  <c r="G105" i="1" s="1"/>
  <c r="F107" i="1"/>
  <c r="F106" i="1" s="1"/>
  <c r="F105" i="1" s="1"/>
  <c r="E107" i="1"/>
  <c r="E106" i="1" s="1"/>
  <c r="E105" i="1" s="1"/>
  <c r="D107" i="1"/>
  <c r="D106" i="1" s="1"/>
  <c r="D105" i="1" s="1"/>
  <c r="M98" i="1"/>
  <c r="M97" i="1" s="1"/>
  <c r="L98" i="1"/>
  <c r="L97" i="1" s="1"/>
  <c r="J98" i="1"/>
  <c r="J97" i="1" s="1"/>
  <c r="I98" i="1"/>
  <c r="I97" i="1" s="1"/>
  <c r="G98" i="1"/>
  <c r="G97" i="1" s="1"/>
  <c r="F98" i="1"/>
  <c r="E98" i="1"/>
  <c r="E97" i="1" s="1"/>
  <c r="D98" i="1"/>
  <c r="D97" i="1" s="1"/>
  <c r="M95" i="1"/>
  <c r="M94" i="1" s="1"/>
  <c r="L95" i="1"/>
  <c r="L94" i="1" s="1"/>
  <c r="J95" i="1"/>
  <c r="J94" i="1" s="1"/>
  <c r="I95" i="1"/>
  <c r="I94" i="1" s="1"/>
  <c r="G95" i="1"/>
  <c r="G94" i="1" s="1"/>
  <c r="F95" i="1"/>
  <c r="E95" i="1"/>
  <c r="E94" i="1" s="1"/>
  <c r="D95" i="1"/>
  <c r="D94" i="1" s="1"/>
  <c r="M91" i="1"/>
  <c r="M90" i="1" s="1"/>
  <c r="L91" i="1"/>
  <c r="L90" i="1" s="1"/>
  <c r="J91" i="1"/>
  <c r="J90" i="1" s="1"/>
  <c r="I91" i="1"/>
  <c r="I90" i="1" s="1"/>
  <c r="G91" i="1"/>
  <c r="G90" i="1" s="1"/>
  <c r="F91" i="1"/>
  <c r="F90" i="1" s="1"/>
  <c r="E91" i="1"/>
  <c r="E90" i="1" s="1"/>
  <c r="D91" i="1"/>
  <c r="D90" i="1" s="1"/>
  <c r="M87" i="1"/>
  <c r="M86" i="1" s="1"/>
  <c r="L87" i="1"/>
  <c r="L86" i="1" s="1"/>
  <c r="J87" i="1"/>
  <c r="J86" i="1" s="1"/>
  <c r="I87" i="1"/>
  <c r="I86" i="1" s="1"/>
  <c r="G87" i="1"/>
  <c r="G86" i="1" s="1"/>
  <c r="F87" i="1"/>
  <c r="F86" i="1" s="1"/>
  <c r="E87" i="1"/>
  <c r="E86" i="1" s="1"/>
  <c r="D87" i="1"/>
  <c r="D86" i="1" s="1"/>
  <c r="M83" i="1"/>
  <c r="M82" i="1" s="1"/>
  <c r="L83" i="1"/>
  <c r="L82" i="1" s="1"/>
  <c r="J83" i="1"/>
  <c r="J82" i="1" s="1"/>
  <c r="I83" i="1"/>
  <c r="I82" i="1" s="1"/>
  <c r="G83" i="1"/>
  <c r="G82" i="1" s="1"/>
  <c r="F83" i="1"/>
  <c r="F82" i="1" s="1"/>
  <c r="E83" i="1"/>
  <c r="E82" i="1" s="1"/>
  <c r="D83" i="1"/>
  <c r="D82" i="1" s="1"/>
  <c r="M79" i="1"/>
  <c r="L79" i="1"/>
  <c r="J79" i="1"/>
  <c r="I79" i="1"/>
  <c r="G79" i="1"/>
  <c r="F79" i="1"/>
  <c r="E79" i="1"/>
  <c r="D79" i="1"/>
  <c r="M76" i="1"/>
  <c r="M75" i="1" s="1"/>
  <c r="L76" i="1"/>
  <c r="L75" i="1" s="1"/>
  <c r="J76" i="1"/>
  <c r="J75" i="1" s="1"/>
  <c r="I76" i="1"/>
  <c r="I75" i="1" s="1"/>
  <c r="G76" i="1"/>
  <c r="G75" i="1" s="1"/>
  <c r="F76" i="1"/>
  <c r="F75" i="1" s="1"/>
  <c r="E76" i="1"/>
  <c r="E75" i="1" s="1"/>
  <c r="D76" i="1"/>
  <c r="D75" i="1" s="1"/>
  <c r="M70" i="1"/>
  <c r="L70" i="1"/>
  <c r="J70" i="1"/>
  <c r="I70" i="1"/>
  <c r="G70" i="1"/>
  <c r="F70" i="1"/>
  <c r="E70" i="1"/>
  <c r="D70" i="1"/>
  <c r="M67" i="1"/>
  <c r="L67" i="1"/>
  <c r="J67" i="1"/>
  <c r="I67" i="1"/>
  <c r="G67" i="1"/>
  <c r="F67" i="1"/>
  <c r="E67" i="1"/>
  <c r="D67" i="1"/>
  <c r="M65" i="1"/>
  <c r="L65" i="1"/>
  <c r="J65" i="1"/>
  <c r="I65" i="1"/>
  <c r="G65" i="1"/>
  <c r="F65" i="1"/>
  <c r="E65" i="1"/>
  <c r="D65" i="1"/>
  <c r="M63" i="1"/>
  <c r="L63" i="1"/>
  <c r="J63" i="1"/>
  <c r="I63" i="1"/>
  <c r="G63" i="1"/>
  <c r="F63" i="1"/>
  <c r="E63" i="1"/>
  <c r="D63" i="1"/>
  <c r="M61" i="1"/>
  <c r="L61" i="1"/>
  <c r="J61" i="1"/>
  <c r="I61" i="1"/>
  <c r="G61" i="1"/>
  <c r="F61" i="1"/>
  <c r="E61" i="1"/>
  <c r="D61" i="1"/>
  <c r="M59" i="1"/>
  <c r="L59" i="1"/>
  <c r="J59" i="1"/>
  <c r="I59" i="1"/>
  <c r="G59" i="1"/>
  <c r="F59" i="1"/>
  <c r="E59" i="1"/>
  <c r="D59" i="1"/>
  <c r="M56" i="1"/>
  <c r="L56" i="1"/>
  <c r="J56" i="1"/>
  <c r="I56" i="1"/>
  <c r="G56" i="1"/>
  <c r="F56" i="1"/>
  <c r="E56" i="1"/>
  <c r="D56" i="1"/>
  <c r="M52" i="1"/>
  <c r="L52" i="1"/>
  <c r="J52" i="1"/>
  <c r="I52" i="1"/>
  <c r="G52" i="1"/>
  <c r="F52" i="1"/>
  <c r="E52" i="1"/>
  <c r="D52" i="1"/>
  <c r="M42" i="1"/>
  <c r="M41" i="1" s="1"/>
  <c r="L42" i="1"/>
  <c r="L41" i="1" s="1"/>
  <c r="J42" i="1"/>
  <c r="J41" i="1" s="1"/>
  <c r="I42" i="1"/>
  <c r="I41" i="1" s="1"/>
  <c r="G42" i="1"/>
  <c r="G41" i="1" s="1"/>
  <c r="F42" i="1"/>
  <c r="F41" i="1" s="1"/>
  <c r="E42" i="1"/>
  <c r="E41" i="1" s="1"/>
  <c r="D42" i="1"/>
  <c r="D41" i="1" s="1"/>
  <c r="M39" i="1"/>
  <c r="L39" i="1"/>
  <c r="J39" i="1"/>
  <c r="I39" i="1"/>
  <c r="G39" i="1"/>
  <c r="F39" i="1"/>
  <c r="E39" i="1"/>
  <c r="D39" i="1"/>
  <c r="M37" i="1"/>
  <c r="L37" i="1"/>
  <c r="J37" i="1"/>
  <c r="I37" i="1"/>
  <c r="G37" i="1"/>
  <c r="F37" i="1"/>
  <c r="E37" i="1"/>
  <c r="D37" i="1"/>
  <c r="M35" i="1"/>
  <c r="L35" i="1"/>
  <c r="J35" i="1"/>
  <c r="I35" i="1"/>
  <c r="G35" i="1"/>
  <c r="F35" i="1"/>
  <c r="E35" i="1"/>
  <c r="D35" i="1"/>
  <c r="M33" i="1"/>
  <c r="L33" i="1"/>
  <c r="J33" i="1"/>
  <c r="I33" i="1"/>
  <c r="G33" i="1"/>
  <c r="F33" i="1"/>
  <c r="E33" i="1"/>
  <c r="D33" i="1"/>
  <c r="M31" i="1"/>
  <c r="L31" i="1"/>
  <c r="J31" i="1"/>
  <c r="I31" i="1"/>
  <c r="G31" i="1"/>
  <c r="F31" i="1"/>
  <c r="E31" i="1"/>
  <c r="D31" i="1"/>
  <c r="M29" i="1"/>
  <c r="L29" i="1"/>
  <c r="J29" i="1"/>
  <c r="I29" i="1"/>
  <c r="G29" i="1"/>
  <c r="F29" i="1"/>
  <c r="E29" i="1"/>
  <c r="D29" i="1"/>
  <c r="M25" i="1"/>
  <c r="L25" i="1"/>
  <c r="J25" i="1"/>
  <c r="I25" i="1"/>
  <c r="G25" i="1"/>
  <c r="F25" i="1"/>
  <c r="E25" i="1"/>
  <c r="D25" i="1"/>
  <c r="M14" i="1"/>
  <c r="L14" i="1"/>
  <c r="J14" i="1"/>
  <c r="I14" i="1"/>
  <c r="G14" i="1"/>
  <c r="F14" i="1"/>
  <c r="E14" i="1"/>
  <c r="D14" i="1"/>
  <c r="C844" i="1"/>
  <c r="C841" i="1"/>
  <c r="C838" i="1"/>
  <c r="C834" i="1"/>
  <c r="C830" i="1"/>
  <c r="C826" i="1"/>
  <c r="C823" i="1"/>
  <c r="C818" i="1"/>
  <c r="C811" i="1"/>
  <c r="C807" i="1"/>
  <c r="C803" i="1"/>
  <c r="C799" i="1"/>
  <c r="C797" i="1"/>
  <c r="C793" i="1"/>
  <c r="C789" i="1"/>
  <c r="C786" i="1"/>
  <c r="C782" i="1"/>
  <c r="C778" i="1"/>
  <c r="C774" i="1"/>
  <c r="C771" i="1"/>
  <c r="C768" i="1"/>
  <c r="C764" i="1"/>
  <c r="C759" i="1"/>
  <c r="C755" i="1"/>
  <c r="C752" i="1"/>
  <c r="C748" i="1"/>
  <c r="C744" i="1"/>
  <c r="C739" i="1"/>
  <c r="C735" i="1"/>
  <c r="C733" i="1"/>
  <c r="C731" i="1"/>
  <c r="C727" i="1"/>
  <c r="C720" i="1"/>
  <c r="C717" i="1"/>
  <c r="C712" i="1"/>
  <c r="C710" i="1"/>
  <c r="C700" i="1"/>
  <c r="C696" i="1"/>
  <c r="C693" i="1"/>
  <c r="C689" i="1"/>
  <c r="C684" i="1"/>
  <c r="C679" i="1"/>
  <c r="C674" i="1"/>
  <c r="C667" i="1"/>
  <c r="C524" i="1"/>
  <c r="C519" i="1"/>
  <c r="C516" i="1"/>
  <c r="C512" i="1"/>
  <c r="C510" i="1"/>
  <c r="C506" i="1"/>
  <c r="C503" i="1"/>
  <c r="C496" i="1"/>
  <c r="C493" i="1"/>
  <c r="C487" i="1"/>
  <c r="C482" i="1"/>
  <c r="C479" i="1"/>
  <c r="C473" i="1"/>
  <c r="C470" i="1"/>
  <c r="C466" i="1"/>
  <c r="C462" i="1"/>
  <c r="C459" i="1"/>
  <c r="C455" i="1"/>
  <c r="C451" i="1"/>
  <c r="C447" i="1"/>
  <c r="C443" i="1"/>
  <c r="C440" i="1"/>
  <c r="C436" i="1"/>
  <c r="C432" i="1"/>
  <c r="C427" i="1"/>
  <c r="C423" i="1"/>
  <c r="C420" i="1"/>
  <c r="C417" i="1"/>
  <c r="C415" i="1"/>
  <c r="C411" i="1"/>
  <c r="C407" i="1"/>
  <c r="C403" i="1"/>
  <c r="C400" i="1"/>
  <c r="C396" i="1"/>
  <c r="C392" i="1"/>
  <c r="C388" i="1"/>
  <c r="C382" i="1"/>
  <c r="C378" i="1"/>
  <c r="C373" i="1"/>
  <c r="C372" i="1" s="1"/>
  <c r="C367" i="1"/>
  <c r="C362" i="1"/>
  <c r="C360" i="1"/>
  <c r="C356" i="1"/>
  <c r="C350" i="1"/>
  <c r="C346" i="1"/>
  <c r="C341" i="1"/>
  <c r="C336" i="1"/>
  <c r="C334" i="1"/>
  <c r="C331" i="1"/>
  <c r="C327" i="1"/>
  <c r="C322" i="1"/>
  <c r="C319" i="1"/>
  <c r="C312" i="1"/>
  <c r="C309" i="1"/>
  <c r="C307" i="1"/>
  <c r="C304" i="1"/>
  <c r="C301" i="1"/>
  <c r="C299" i="1"/>
  <c r="C296" i="1"/>
  <c r="C290" i="1"/>
  <c r="C286" i="1"/>
  <c r="C284" i="1"/>
  <c r="C281" i="1" s="1"/>
  <c r="C277" i="1"/>
  <c r="C269" i="1"/>
  <c r="C268" i="1" s="1"/>
  <c r="C266" i="1"/>
  <c r="C262" i="1"/>
  <c r="C260" i="1"/>
  <c r="C258" i="1"/>
  <c r="C246" i="1"/>
  <c r="C244" i="1" s="1"/>
  <c r="C240" i="1"/>
  <c r="C235" i="1"/>
  <c r="C231" i="1"/>
  <c r="C228" i="1"/>
  <c r="C223" i="1"/>
  <c r="C219" i="1"/>
  <c r="C217" i="1"/>
  <c r="C214" i="1"/>
  <c r="C211" i="1"/>
  <c r="C209" i="1"/>
  <c r="C202" i="1"/>
  <c r="C201" i="1" s="1"/>
  <c r="C198" i="1"/>
  <c r="C195" i="1"/>
  <c r="C190" i="1"/>
  <c r="C184" i="1"/>
  <c r="C182" i="1"/>
  <c r="C174" i="1"/>
  <c r="C167" i="1"/>
  <c r="C163" i="1"/>
  <c r="C159" i="1"/>
  <c r="C151" i="1"/>
  <c r="C150" i="1" s="1"/>
  <c r="C146" i="1"/>
  <c r="C140" i="1"/>
  <c r="C139" i="1" s="1"/>
  <c r="C137" i="1" s="1"/>
  <c r="C136" i="1" s="1"/>
  <c r="C134" i="1"/>
  <c r="C131" i="1"/>
  <c r="C128" i="1"/>
  <c r="C122" i="1"/>
  <c r="C120" i="1"/>
  <c r="C115" i="1"/>
  <c r="C111" i="1"/>
  <c r="C107" i="1"/>
  <c r="C106" i="1" s="1"/>
  <c r="C105" i="1" s="1"/>
  <c r="C98" i="1"/>
  <c r="C95" i="1"/>
  <c r="C94" i="1" s="1"/>
  <c r="C91" i="1"/>
  <c r="C90" i="1" s="1"/>
  <c r="C87" i="1"/>
  <c r="C86" i="1" s="1"/>
  <c r="C83" i="1"/>
  <c r="C82" i="1" s="1"/>
  <c r="C79" i="1"/>
  <c r="C76" i="1"/>
  <c r="C75" i="1" s="1"/>
  <c r="C70" i="1"/>
  <c r="C67" i="1"/>
  <c r="C65" i="1"/>
  <c r="C63" i="1"/>
  <c r="C61" i="1"/>
  <c r="C59" i="1"/>
  <c r="C56" i="1"/>
  <c r="C52" i="1"/>
  <c r="C42" i="1"/>
  <c r="C39" i="1"/>
  <c r="C37" i="1"/>
  <c r="C35" i="1"/>
  <c r="C33" i="1"/>
  <c r="C31" i="1"/>
  <c r="C29" i="1"/>
  <c r="C25" i="1"/>
  <c r="C14" i="1"/>
  <c r="M706" i="1"/>
  <c r="M705" i="1" s="1"/>
  <c r="M704" i="1" s="1"/>
  <c r="L706" i="1"/>
  <c r="L705" i="1" s="1"/>
  <c r="L704" i="1" s="1"/>
  <c r="J706" i="1"/>
  <c r="J705" i="1" s="1"/>
  <c r="J704" i="1" s="1"/>
  <c r="I706" i="1"/>
  <c r="I705" i="1" s="1"/>
  <c r="I704" i="1" s="1"/>
  <c r="G706" i="1"/>
  <c r="G705" i="1" s="1"/>
  <c r="G704" i="1" s="1"/>
  <c r="F706" i="1"/>
  <c r="F705" i="1" s="1"/>
  <c r="E706" i="1"/>
  <c r="E705" i="1" s="1"/>
  <c r="E704" i="1" s="1"/>
  <c r="D706" i="1"/>
  <c r="D705" i="1" s="1"/>
  <c r="D704" i="1" s="1"/>
  <c r="M631" i="1"/>
  <c r="M630" i="1" s="1"/>
  <c r="M902" i="1" s="1"/>
  <c r="L631" i="1"/>
  <c r="L630" i="1" s="1"/>
  <c r="L902" i="1" s="1"/>
  <c r="J631" i="1"/>
  <c r="J630" i="1" s="1"/>
  <c r="J902" i="1" s="1"/>
  <c r="J930" i="1" s="1"/>
  <c r="I631" i="1"/>
  <c r="I630" i="1" s="1"/>
  <c r="I902" i="1" s="1"/>
  <c r="G631" i="1"/>
  <c r="G630" i="1" s="1"/>
  <c r="G902" i="1" s="1"/>
  <c r="G930" i="1" s="1"/>
  <c r="F631" i="1"/>
  <c r="F630" i="1" s="1"/>
  <c r="F902" i="1" s="1"/>
  <c r="F930" i="1" s="1"/>
  <c r="E631" i="1"/>
  <c r="E630" i="1" s="1"/>
  <c r="E902" i="1" s="1"/>
  <c r="E930" i="1" s="1"/>
  <c r="D631" i="1"/>
  <c r="D630" i="1" s="1"/>
  <c r="D902" i="1" s="1"/>
  <c r="D930" i="1" s="1"/>
  <c r="M617" i="1"/>
  <c r="L617" i="1"/>
  <c r="J617" i="1"/>
  <c r="I617" i="1"/>
  <c r="G617" i="1"/>
  <c r="F617" i="1"/>
  <c r="E617" i="1"/>
  <c r="D617" i="1"/>
  <c r="M602" i="1"/>
  <c r="L602" i="1"/>
  <c r="J602" i="1"/>
  <c r="I602" i="1"/>
  <c r="G602" i="1"/>
  <c r="F602" i="1"/>
  <c r="E602" i="1"/>
  <c r="D602" i="1"/>
  <c r="M314" i="1"/>
  <c r="L314" i="1"/>
  <c r="J314" i="1"/>
  <c r="I314" i="1"/>
  <c r="G314" i="1"/>
  <c r="F314" i="1"/>
  <c r="E314" i="1"/>
  <c r="D314" i="1"/>
  <c r="C706" i="1"/>
  <c r="C705" i="1" s="1"/>
  <c r="C704" i="1" s="1"/>
  <c r="C631" i="1"/>
  <c r="C630" i="1" s="1"/>
  <c r="C617" i="1"/>
  <c r="C602" i="1"/>
  <c r="C314" i="1"/>
  <c r="H280" i="6" l="1"/>
  <c r="J283" i="6"/>
  <c r="J295" i="6"/>
  <c r="J297" i="6"/>
  <c r="J289" i="6"/>
  <c r="J299" i="6"/>
  <c r="J292" i="6"/>
  <c r="J291" i="6"/>
  <c r="J284" i="6"/>
  <c r="J282" i="6"/>
  <c r="J294" i="6"/>
  <c r="J300" i="6"/>
  <c r="J288" i="6"/>
  <c r="J290" i="6"/>
  <c r="J286" i="6"/>
  <c r="J287" i="6"/>
  <c r="J298" i="6"/>
  <c r="J293" i="6"/>
  <c r="J285" i="6"/>
  <c r="J296" i="6"/>
  <c r="J281" i="6"/>
  <c r="K13" i="6"/>
  <c r="J12" i="6"/>
  <c r="V43" i="6"/>
  <c r="W43" i="6" s="1"/>
  <c r="W153" i="6"/>
  <c r="V197" i="6"/>
  <c r="W197" i="6" s="1"/>
  <c r="W198" i="6"/>
  <c r="J197" i="6"/>
  <c r="K197" i="6" s="1"/>
  <c r="K198" i="6"/>
  <c r="J255" i="6"/>
  <c r="K130" i="6"/>
  <c r="W14" i="6"/>
  <c r="V13" i="6"/>
  <c r="I280" i="6"/>
  <c r="J153" i="6"/>
  <c r="K154" i="6"/>
  <c r="J280" i="6"/>
  <c r="F276" i="6"/>
  <c r="T79" i="1"/>
  <c r="S128" i="1"/>
  <c r="S872" i="1"/>
  <c r="Q863" i="1"/>
  <c r="T892" i="1"/>
  <c r="T863" i="1"/>
  <c r="H874" i="1"/>
  <c r="Q892" i="1"/>
  <c r="T875" i="1"/>
  <c r="S739" i="1"/>
  <c r="Q875" i="1"/>
  <c r="T868" i="1"/>
  <c r="S892" i="1"/>
  <c r="T871" i="1"/>
  <c r="S862" i="1"/>
  <c r="S865" i="1"/>
  <c r="E866" i="1"/>
  <c r="M866" i="1"/>
  <c r="H872" i="1"/>
  <c r="G894" i="1"/>
  <c r="G929" i="1" s="1"/>
  <c r="H871" i="1"/>
  <c r="Q870" i="1"/>
  <c r="T870" i="1"/>
  <c r="H869" i="1"/>
  <c r="Q869" i="1"/>
  <c r="T869" i="1"/>
  <c r="S868" i="1"/>
  <c r="T25" i="1"/>
  <c r="S98" i="1"/>
  <c r="S97" i="1" s="1"/>
  <c r="S139" i="1"/>
  <c r="S137" i="1" s="1"/>
  <c r="S136" i="1" s="1"/>
  <c r="S159" i="1"/>
  <c r="S759" i="1"/>
  <c r="Q871" i="1"/>
  <c r="Q862" i="1"/>
  <c r="T865" i="1"/>
  <c r="S867" i="1"/>
  <c r="Q872" i="1"/>
  <c r="Q865" i="1"/>
  <c r="T862" i="1"/>
  <c r="T874" i="1"/>
  <c r="S874" i="1"/>
  <c r="Q867" i="1"/>
  <c r="T867" i="1"/>
  <c r="G866" i="1"/>
  <c r="S875" i="1"/>
  <c r="Q874" i="1"/>
  <c r="Q868" i="1"/>
  <c r="S871" i="1"/>
  <c r="T872" i="1"/>
  <c r="S870" i="1"/>
  <c r="S818" i="1"/>
  <c r="S817" i="1" s="1"/>
  <c r="S816" i="1" s="1"/>
  <c r="S815" i="1" s="1"/>
  <c r="L866" i="1"/>
  <c r="S211" i="1"/>
  <c r="T864" i="1"/>
  <c r="J866" i="1"/>
  <c r="S863" i="1"/>
  <c r="T139" i="1"/>
  <c r="T137" i="1" s="1"/>
  <c r="T136" i="1" s="1"/>
  <c r="S79" i="1"/>
  <c r="S107" i="1"/>
  <c r="S106" i="1" s="1"/>
  <c r="S105" i="1" s="1"/>
  <c r="S195" i="1"/>
  <c r="S214" i="1"/>
  <c r="I866" i="1"/>
  <c r="F866" i="1"/>
  <c r="D866" i="1"/>
  <c r="S866" i="1"/>
  <c r="S873" i="1"/>
  <c r="S869" i="1"/>
  <c r="P866" i="1"/>
  <c r="S235" i="1"/>
  <c r="T128" i="1"/>
  <c r="O866" i="1"/>
  <c r="S407" i="1"/>
  <c r="T786" i="1"/>
  <c r="T70" i="1"/>
  <c r="S56" i="1"/>
  <c r="S111" i="1"/>
  <c r="T83" i="1"/>
  <c r="T82" i="1" s="1"/>
  <c r="T111" i="1"/>
  <c r="T198" i="1"/>
  <c r="T411" i="1"/>
  <c r="T727" i="1"/>
  <c r="T768" i="1"/>
  <c r="T823" i="1"/>
  <c r="T844" i="1"/>
  <c r="S67" i="1"/>
  <c r="S131" i="1"/>
  <c r="S316" i="1"/>
  <c r="S350" i="1"/>
  <c r="S451" i="1"/>
  <c r="S674" i="1"/>
  <c r="S789" i="1"/>
  <c r="S122" i="1"/>
  <c r="S782" i="1"/>
  <c r="S841" i="1"/>
  <c r="C866" i="1"/>
  <c r="S744" i="1"/>
  <c r="S743" i="1" s="1"/>
  <c r="S742" i="1" s="1"/>
  <c r="T818" i="1"/>
  <c r="T817" i="1" s="1"/>
  <c r="T816" i="1" s="1"/>
  <c r="T815" i="1" s="1"/>
  <c r="S487" i="1"/>
  <c r="S486" i="1" s="1"/>
  <c r="S485" i="1" s="1"/>
  <c r="S696" i="1"/>
  <c r="S695" i="1" s="1"/>
  <c r="S786" i="1"/>
  <c r="S844" i="1"/>
  <c r="S700" i="1"/>
  <c r="S699" i="1" s="1"/>
  <c r="S76" i="1"/>
  <c r="S75" i="1" s="1"/>
  <c r="S25" i="1"/>
  <c r="S91" i="1"/>
  <c r="S90" i="1" s="1"/>
  <c r="T834" i="1"/>
  <c r="T833" i="1" s="1"/>
  <c r="S341" i="1"/>
  <c r="S479" i="1"/>
  <c r="S667" i="1"/>
  <c r="P709" i="1"/>
  <c r="P708" i="1" s="1"/>
  <c r="P703" i="1" s="1"/>
  <c r="I932" i="1" s="1"/>
  <c r="S314" i="1"/>
  <c r="S83" i="1"/>
  <c r="S82" i="1" s="1"/>
  <c r="S198" i="1"/>
  <c r="S346" i="1"/>
  <c r="S345" i="1" s="1"/>
  <c r="S411" i="1"/>
  <c r="S447" i="1"/>
  <c r="S727" i="1"/>
  <c r="S768" i="1"/>
  <c r="S823" i="1"/>
  <c r="T190" i="1"/>
  <c r="S392" i="1"/>
  <c r="S462" i="1"/>
  <c r="S799" i="1"/>
  <c r="S309" i="1"/>
  <c r="S367" i="1"/>
  <c r="S366" i="1" s="1"/>
  <c r="S427" i="1"/>
  <c r="S482" i="1"/>
  <c r="T755" i="1"/>
  <c r="T774" i="1"/>
  <c r="S388" i="1"/>
  <c r="S503" i="1"/>
  <c r="S778" i="1"/>
  <c r="S811" i="1"/>
  <c r="S296" i="1"/>
  <c r="S400" i="1"/>
  <c r="S516" i="1"/>
  <c r="S231" i="1"/>
  <c r="S269" i="1"/>
  <c r="S268" i="1" s="1"/>
  <c r="S304" i="1"/>
  <c r="S378" i="1"/>
  <c r="S377" i="1" s="1"/>
  <c r="S376" i="1" s="1"/>
  <c r="S417" i="1"/>
  <c r="S470" i="1"/>
  <c r="S286" i="1"/>
  <c r="S443" i="1"/>
  <c r="S14" i="1"/>
  <c r="S190" i="1"/>
  <c r="S519" i="1"/>
  <c r="S793" i="1"/>
  <c r="T174" i="1"/>
  <c r="T356" i="1"/>
  <c r="T679" i="1"/>
  <c r="T678" i="1" s="1"/>
  <c r="T735" i="1"/>
  <c r="S281" i="1"/>
  <c r="S423" i="1"/>
  <c r="S684" i="1"/>
  <c r="S683" i="1" s="1"/>
  <c r="S146" i="1"/>
  <c r="S163" i="1"/>
  <c r="S362" i="1"/>
  <c r="S506" i="1"/>
  <c r="S720" i="1"/>
  <c r="S719" i="1" s="1"/>
  <c r="S714" i="1" s="1"/>
  <c r="S764" i="1"/>
  <c r="T309" i="1"/>
  <c r="T367" i="1"/>
  <c r="T366" i="1" s="1"/>
  <c r="S42" i="1"/>
  <c r="S41" i="1" s="1"/>
  <c r="S87" i="1"/>
  <c r="S86" i="1" s="1"/>
  <c r="S115" i="1"/>
  <c r="S151" i="1"/>
  <c r="S150" i="1" s="1"/>
  <c r="S167" i="1"/>
  <c r="S202" i="1"/>
  <c r="S201" i="1" s="1"/>
  <c r="S223" i="1"/>
  <c r="S240" i="1"/>
  <c r="S290" i="1"/>
  <c r="S373" i="1"/>
  <c r="S372" i="1" s="1"/>
  <c r="S371" i="1" s="1"/>
  <c r="S396" i="1"/>
  <c r="S432" i="1"/>
  <c r="S466" i="1"/>
  <c r="S512" i="1"/>
  <c r="S617" i="1"/>
  <c r="S631" i="1"/>
  <c r="S630" i="1" s="1"/>
  <c r="S902" i="1" s="1"/>
  <c r="S752" i="1"/>
  <c r="S771" i="1"/>
  <c r="S803" i="1"/>
  <c r="S826" i="1"/>
  <c r="S807" i="1"/>
  <c r="S70" i="1"/>
  <c r="S174" i="1"/>
  <c r="S246" i="1"/>
  <c r="S244" i="1" s="1"/>
  <c r="S356" i="1"/>
  <c r="S355" i="1" s="1"/>
  <c r="S436" i="1"/>
  <c r="S496" i="1"/>
  <c r="S495" i="1" s="1"/>
  <c r="S491" i="1" s="1"/>
  <c r="S490" i="1" s="1"/>
  <c r="S679" i="1"/>
  <c r="S678" i="1" s="1"/>
  <c r="S677" i="1" s="1"/>
  <c r="S735" i="1"/>
  <c r="S755" i="1"/>
  <c r="S774" i="1"/>
  <c r="T696" i="1"/>
  <c r="T695" i="1" s="1"/>
  <c r="S184" i="1"/>
  <c r="S277" i="1"/>
  <c r="S602" i="1"/>
  <c r="T693" i="1"/>
  <c r="T692" i="1" s="1"/>
  <c r="T830" i="1"/>
  <c r="T447" i="1"/>
  <c r="S52" i="1"/>
  <c r="S262" i="1"/>
  <c r="S403" i="1"/>
  <c r="S420" i="1"/>
  <c r="S455" i="1"/>
  <c r="S473" i="1"/>
  <c r="S834" i="1"/>
  <c r="S833" i="1" s="1"/>
  <c r="T487" i="1"/>
  <c r="T486" i="1" s="1"/>
  <c r="T485" i="1" s="1"/>
  <c r="T182" i="1"/>
  <c r="T61" i="1"/>
  <c r="T312" i="1"/>
  <c r="T95" i="1"/>
  <c r="T94" i="1" s="1"/>
  <c r="T65" i="1"/>
  <c r="T482" i="1"/>
  <c r="T346" i="1"/>
  <c r="T262" i="1"/>
  <c r="S257" i="1"/>
  <c r="T360" i="1"/>
  <c r="T235" i="1"/>
  <c r="S333" i="1"/>
  <c r="S324" i="1" s="1"/>
  <c r="T29" i="1"/>
  <c r="T362" i="1"/>
  <c r="T427" i="1"/>
  <c r="T392" i="1"/>
  <c r="T519" i="1"/>
  <c r="T710" i="1"/>
  <c r="T440" i="1"/>
  <c r="T459" i="1"/>
  <c r="T39" i="1"/>
  <c r="D709" i="1"/>
  <c r="D708" i="1" s="1"/>
  <c r="D703" i="1" s="1"/>
  <c r="D932" i="1" s="1"/>
  <c r="T807" i="1"/>
  <c r="T107" i="1"/>
  <c r="T106" i="1" s="1"/>
  <c r="T105" i="1" s="1"/>
  <c r="S28" i="1"/>
  <c r="T420" i="1"/>
  <c r="T417" i="1"/>
  <c r="T388" i="1"/>
  <c r="T98" i="1"/>
  <c r="T97" i="1" s="1"/>
  <c r="T799" i="1"/>
  <c r="T37" i="1"/>
  <c r="T782" i="1"/>
  <c r="T407" i="1"/>
  <c r="T290" i="1"/>
  <c r="T764" i="1"/>
  <c r="T286" i="1"/>
  <c r="T214" i="1"/>
  <c r="E709" i="1"/>
  <c r="E708" i="1" s="1"/>
  <c r="E703" i="1" s="1"/>
  <c r="E932" i="1" s="1"/>
  <c r="T731" i="1"/>
  <c r="T462" i="1"/>
  <c r="T334" i="1"/>
  <c r="T674" i="1"/>
  <c r="T700" i="1"/>
  <c r="T699" i="1" s="1"/>
  <c r="T496" i="1"/>
  <c r="T495" i="1" s="1"/>
  <c r="T91" i="1"/>
  <c r="T90" i="1" s="1"/>
  <c r="T296" i="1"/>
  <c r="T378" i="1"/>
  <c r="T377" i="1" s="1"/>
  <c r="T376" i="1" s="1"/>
  <c r="T400" i="1"/>
  <c r="T470" i="1"/>
  <c r="T516" i="1"/>
  <c r="T151" i="1"/>
  <c r="T150" i="1" s="1"/>
  <c r="T277" i="1"/>
  <c r="T617" i="1"/>
  <c r="T115" i="1"/>
  <c r="T258" i="1"/>
  <c r="T257" i="1" s="1"/>
  <c r="T793" i="1"/>
  <c r="T56" i="1"/>
  <c r="T838" i="1"/>
  <c r="T202" i="1"/>
  <c r="T201" i="1" s="1"/>
  <c r="T350" i="1"/>
  <c r="T512" i="1"/>
  <c r="T436" i="1"/>
  <c r="T134" i="1"/>
  <c r="T14" i="1"/>
  <c r="T209" i="1"/>
  <c r="T266" i="1"/>
  <c r="T284" i="1"/>
  <c r="T281" i="1" s="1"/>
  <c r="T33" i="1"/>
  <c r="T76" i="1"/>
  <c r="T75" i="1" s="1"/>
  <c r="T146" i="1"/>
  <c r="T717" i="1"/>
  <c r="T716" i="1" s="1"/>
  <c r="T715" i="1" s="1"/>
  <c r="T759" i="1"/>
  <c r="T42" i="1"/>
  <c r="T41" i="1" s="1"/>
  <c r="T131" i="1"/>
  <c r="T184" i="1"/>
  <c r="T240" i="1"/>
  <c r="T466" i="1"/>
  <c r="T771" i="1"/>
  <c r="T415" i="1"/>
  <c r="T602" i="1"/>
  <c r="T803" i="1"/>
  <c r="T826" i="1"/>
  <c r="T327" i="1"/>
  <c r="T326" i="1" s="1"/>
  <c r="T325" i="1" s="1"/>
  <c r="T120" i="1"/>
  <c r="T403" i="1"/>
  <c r="T811" i="1"/>
  <c r="T122" i="1"/>
  <c r="T211" i="1"/>
  <c r="T231" i="1"/>
  <c r="T269" i="1"/>
  <c r="T268" i="1" s="1"/>
  <c r="T423" i="1"/>
  <c r="T739" i="1"/>
  <c r="T304" i="1"/>
  <c r="T246" i="1"/>
  <c r="T244" i="1" s="1"/>
  <c r="T52" i="1"/>
  <c r="T35" i="1"/>
  <c r="T506" i="1"/>
  <c r="T67" i="1"/>
  <c r="T797" i="1"/>
  <c r="T301" i="1"/>
  <c r="T706" i="1"/>
  <c r="T705" i="1" s="1"/>
  <c r="T704" i="1" s="1"/>
  <c r="T631" i="1"/>
  <c r="T630" i="1" s="1"/>
  <c r="T902" i="1" s="1"/>
  <c r="T396" i="1"/>
  <c r="T336" i="1"/>
  <c r="T223" i="1"/>
  <c r="T493" i="1"/>
  <c r="T492" i="1" s="1"/>
  <c r="T789" i="1"/>
  <c r="T432" i="1"/>
  <c r="T163" i="1"/>
  <c r="T341" i="1"/>
  <c r="T443" i="1"/>
  <c r="T667" i="1"/>
  <c r="T720" i="1"/>
  <c r="T719" i="1" s="1"/>
  <c r="T455" i="1"/>
  <c r="T319" i="1"/>
  <c r="T318" i="1" s="1"/>
  <c r="T317" i="1" s="1"/>
  <c r="T316" i="1" s="1"/>
  <c r="T778" i="1"/>
  <c r="T167" i="1"/>
  <c r="T684" i="1"/>
  <c r="T683" i="1" s="1"/>
  <c r="T712" i="1"/>
  <c r="T479" i="1"/>
  <c r="T451" i="1"/>
  <c r="T373" i="1"/>
  <c r="T372" i="1" s="1"/>
  <c r="T371" i="1" s="1"/>
  <c r="T752" i="1"/>
  <c r="T503" i="1"/>
  <c r="T473" i="1"/>
  <c r="T159" i="1"/>
  <c r="T87" i="1"/>
  <c r="T86" i="1" s="1"/>
  <c r="T307" i="1"/>
  <c r="T195" i="1"/>
  <c r="T841" i="1"/>
  <c r="T744" i="1"/>
  <c r="T743" i="1" s="1"/>
  <c r="T742" i="1" s="1"/>
  <c r="F345" i="1"/>
  <c r="F340" i="1" s="1"/>
  <c r="E345" i="1"/>
  <c r="E340" i="1" s="1"/>
  <c r="M333" i="1"/>
  <c r="M324" i="1" s="1"/>
  <c r="J355" i="1"/>
  <c r="J354" i="1" s="1"/>
  <c r="J353" i="1" s="1"/>
  <c r="E840" i="1"/>
  <c r="E832" i="1" s="1"/>
  <c r="P840" i="1"/>
  <c r="P832" i="1" s="1"/>
  <c r="P13" i="1"/>
  <c r="P822" i="1"/>
  <c r="O822" i="1"/>
  <c r="O345" i="1"/>
  <c r="O340" i="1" s="1"/>
  <c r="O13" i="1"/>
  <c r="O751" i="1"/>
  <c r="O750" i="1" s="1"/>
  <c r="M666" i="1"/>
  <c r="M665" i="1" s="1"/>
  <c r="J743" i="1"/>
  <c r="J742" i="1" s="1"/>
  <c r="O461" i="1"/>
  <c r="O709" i="1"/>
  <c r="O708" i="1" s="1"/>
  <c r="O703" i="1" s="1"/>
  <c r="P461" i="1"/>
  <c r="P751" i="1"/>
  <c r="P750" i="1" s="1"/>
  <c r="P257" i="1"/>
  <c r="E478" i="1"/>
  <c r="E477" i="1" s="1"/>
  <c r="J709" i="1"/>
  <c r="J708" i="1" s="1"/>
  <c r="J703" i="1" s="1"/>
  <c r="J932" i="1" s="1"/>
  <c r="O289" i="1"/>
  <c r="O265" i="1" s="1"/>
  <c r="O333" i="1"/>
  <c r="O324" i="1" s="1"/>
  <c r="O478" i="1"/>
  <c r="O477" i="1" s="1"/>
  <c r="O666" i="1"/>
  <c r="O665" i="1" s="1"/>
  <c r="O840" i="1"/>
  <c r="O832" i="1" s="1"/>
  <c r="P478" i="1"/>
  <c r="P477" i="1" s="1"/>
  <c r="P666" i="1"/>
  <c r="P665" i="1" s="1"/>
  <c r="O162" i="1"/>
  <c r="I162" i="1"/>
  <c r="P162" i="1"/>
  <c r="P289" i="1"/>
  <c r="P265" i="1" s="1"/>
  <c r="G13" i="1"/>
  <c r="P431" i="1"/>
  <c r="O431" i="1"/>
  <c r="P387" i="1"/>
  <c r="P386" i="1" s="1"/>
  <c r="P502" i="1"/>
  <c r="P501" i="1" s="1"/>
  <c r="P500" i="1" s="1"/>
  <c r="O743" i="1"/>
  <c r="O742" i="1" s="1"/>
  <c r="O387" i="1"/>
  <c r="O386" i="1" s="1"/>
  <c r="O726" i="1"/>
  <c r="O725" i="1" s="1"/>
  <c r="P726" i="1"/>
  <c r="P725" i="1" s="1"/>
  <c r="P355" i="1"/>
  <c r="P354" i="1" s="1"/>
  <c r="P353" i="1" s="1"/>
  <c r="P743" i="1"/>
  <c r="P742" i="1" s="1"/>
  <c r="P345" i="1"/>
  <c r="P340" i="1" s="1"/>
  <c r="J822" i="1"/>
  <c r="M822" i="1"/>
  <c r="P527" i="1"/>
  <c r="P526" i="1" s="1"/>
  <c r="P145" i="1"/>
  <c r="P208" i="1"/>
  <c r="O303" i="1"/>
  <c r="P442" i="1"/>
  <c r="L478" i="1"/>
  <c r="L477" i="1" s="1"/>
  <c r="O173" i="1"/>
  <c r="M478" i="1"/>
  <c r="M477" i="1" s="1"/>
  <c r="P110" i="1"/>
  <c r="P104" i="1" s="1"/>
  <c r="P103" i="1" s="1"/>
  <c r="O442" i="1"/>
  <c r="L345" i="1"/>
  <c r="L340" i="1" s="1"/>
  <c r="O110" i="1"/>
  <c r="O104" i="1" s="1"/>
  <c r="O103" i="1" s="1"/>
  <c r="O208" i="1"/>
  <c r="P365" i="1"/>
  <c r="P222" i="1"/>
  <c r="P303" i="1"/>
  <c r="O316" i="1"/>
  <c r="L527" i="1"/>
  <c r="L526" i="1" s="1"/>
  <c r="P51" i="1"/>
  <c r="P50" i="1" s="1"/>
  <c r="O145" i="1"/>
  <c r="O355" i="1"/>
  <c r="O354" i="1" s="1"/>
  <c r="O353" i="1" s="1"/>
  <c r="O502" i="1"/>
  <c r="O501" i="1" s="1"/>
  <c r="O500" i="1" s="1"/>
  <c r="L666" i="1"/>
  <c r="L665" i="1" s="1"/>
  <c r="I743" i="1"/>
  <c r="I742" i="1" s="1"/>
  <c r="O28" i="1"/>
  <c r="O51" i="1"/>
  <c r="O50" i="1" s="1"/>
  <c r="O239" i="1"/>
  <c r="P28" i="1"/>
  <c r="P239" i="1"/>
  <c r="P333" i="1"/>
  <c r="P324" i="1" s="1"/>
  <c r="M13" i="1"/>
  <c r="P173" i="1"/>
  <c r="O763" i="1"/>
  <c r="O762" i="1" s="1"/>
  <c r="O222" i="1"/>
  <c r="P763" i="1"/>
  <c r="P762" i="1" s="1"/>
  <c r="O257" i="1"/>
  <c r="O491" i="1"/>
  <c r="O490" i="1" s="1"/>
  <c r="P74" i="1"/>
  <c r="O74" i="1"/>
  <c r="O677" i="1"/>
  <c r="O365" i="1"/>
  <c r="P491" i="1"/>
  <c r="P490" i="1" s="1"/>
  <c r="O714" i="1"/>
  <c r="P714" i="1"/>
  <c r="I933" i="1" s="1"/>
  <c r="I51" i="1"/>
  <c r="I50" i="1" s="1"/>
  <c r="F492" i="1"/>
  <c r="F491" i="1" s="1"/>
  <c r="F490" i="1" s="1"/>
  <c r="M743" i="1"/>
  <c r="M742" i="1" s="1"/>
  <c r="D822" i="1"/>
  <c r="J442" i="1"/>
  <c r="G709" i="1"/>
  <c r="G708" i="1" s="1"/>
  <c r="G703" i="1" s="1"/>
  <c r="G932" i="1" s="1"/>
  <c r="O527" i="1"/>
  <c r="O526" i="1" s="1"/>
  <c r="P677" i="1"/>
  <c r="J51" i="1"/>
  <c r="J50" i="1" s="1"/>
  <c r="F478" i="1"/>
  <c r="F477" i="1" s="1"/>
  <c r="I822" i="1"/>
  <c r="P316" i="1"/>
  <c r="O691" i="1"/>
  <c r="L13" i="1"/>
  <c r="P691" i="1"/>
  <c r="C527" i="1"/>
  <c r="C526" i="1" s="1"/>
  <c r="D289" i="1"/>
  <c r="D265" i="1" s="1"/>
  <c r="F162" i="1"/>
  <c r="E333" i="1"/>
  <c r="E324" i="1" s="1"/>
  <c r="M345" i="1"/>
  <c r="M340" i="1" s="1"/>
  <c r="D431" i="1"/>
  <c r="I709" i="1"/>
  <c r="I708" i="1" s="1"/>
  <c r="I703" i="1" s="1"/>
  <c r="D840" i="1"/>
  <c r="D832" i="1" s="1"/>
  <c r="E431" i="1"/>
  <c r="M527" i="1"/>
  <c r="M526" i="1" s="1"/>
  <c r="I13" i="1"/>
  <c r="J162" i="1"/>
  <c r="G239" i="1"/>
  <c r="I333" i="1"/>
  <c r="I324" i="1" s="1"/>
  <c r="G431" i="1"/>
  <c r="E743" i="1"/>
  <c r="E742" i="1" s="1"/>
  <c r="G840" i="1"/>
  <c r="G832" i="1" s="1"/>
  <c r="J527" i="1"/>
  <c r="J526" i="1" s="1"/>
  <c r="F257" i="1"/>
  <c r="E726" i="1"/>
  <c r="E725" i="1" s="1"/>
  <c r="J13" i="1"/>
  <c r="G355" i="1"/>
  <c r="G354" i="1" s="1"/>
  <c r="G353" i="1" s="1"/>
  <c r="I431" i="1"/>
  <c r="I478" i="1"/>
  <c r="I477" i="1" s="1"/>
  <c r="S709" i="1"/>
  <c r="S708" i="1" s="1"/>
  <c r="S703" i="1" s="1"/>
  <c r="L751" i="1"/>
  <c r="L750" i="1" s="1"/>
  <c r="L822" i="1"/>
  <c r="F289" i="1"/>
  <c r="I355" i="1"/>
  <c r="I354" i="1" s="1"/>
  <c r="I353" i="1" s="1"/>
  <c r="J478" i="1"/>
  <c r="J477" i="1" s="1"/>
  <c r="J666" i="1"/>
  <c r="J665" i="1" s="1"/>
  <c r="G743" i="1"/>
  <c r="G742" i="1" s="1"/>
  <c r="G162" i="1"/>
  <c r="F110" i="1"/>
  <c r="L726" i="1"/>
  <c r="L725" i="1" s="1"/>
  <c r="L239" i="1"/>
  <c r="E442" i="1"/>
  <c r="J502" i="1"/>
  <c r="J501" i="1" s="1"/>
  <c r="J500" i="1" s="1"/>
  <c r="M239" i="1"/>
  <c r="F486" i="1"/>
  <c r="F485" i="1" s="1"/>
  <c r="E461" i="1"/>
  <c r="F377" i="1"/>
  <c r="F376" i="1" s="1"/>
  <c r="M726" i="1"/>
  <c r="M725" i="1" s="1"/>
  <c r="L840" i="1"/>
  <c r="L832" i="1" s="1"/>
  <c r="F94" i="1"/>
  <c r="D257" i="1"/>
  <c r="L743" i="1"/>
  <c r="L742" i="1" s="1"/>
  <c r="C257" i="1"/>
  <c r="M840" i="1"/>
  <c r="M832" i="1" s="1"/>
  <c r="C355" i="1"/>
  <c r="E208" i="1"/>
  <c r="D145" i="1"/>
  <c r="J461" i="1"/>
  <c r="J763" i="1"/>
  <c r="J762" i="1" s="1"/>
  <c r="F371" i="1"/>
  <c r="J145" i="1"/>
  <c r="E28" i="1"/>
  <c r="I145" i="1"/>
  <c r="M387" i="1"/>
  <c r="M386" i="1" s="1"/>
  <c r="M431" i="1"/>
  <c r="J751" i="1"/>
  <c r="J750" i="1" s="1"/>
  <c r="F833" i="1"/>
  <c r="F28" i="1"/>
  <c r="L461" i="1"/>
  <c r="M502" i="1"/>
  <c r="M501" i="1" s="1"/>
  <c r="M500" i="1" s="1"/>
  <c r="L709" i="1"/>
  <c r="L708" i="1" s="1"/>
  <c r="L703" i="1" s="1"/>
  <c r="I28" i="1"/>
  <c r="G28" i="1"/>
  <c r="L257" i="1"/>
  <c r="M709" i="1"/>
  <c r="M708" i="1" s="1"/>
  <c r="M703" i="1" s="1"/>
  <c r="J110" i="1"/>
  <c r="J104" i="1" s="1"/>
  <c r="J103" i="1" s="1"/>
  <c r="E239" i="1"/>
  <c r="D478" i="1"/>
  <c r="D477" i="1" s="1"/>
  <c r="D502" i="1"/>
  <c r="D501" i="1" s="1"/>
  <c r="D500" i="1" s="1"/>
  <c r="F527" i="1"/>
  <c r="F526" i="1" s="1"/>
  <c r="M145" i="1"/>
  <c r="E502" i="1"/>
  <c r="E501" i="1" s="1"/>
  <c r="E500" i="1" s="1"/>
  <c r="D666" i="1"/>
  <c r="D665" i="1" s="1"/>
  <c r="D743" i="1"/>
  <c r="D742" i="1" s="1"/>
  <c r="D751" i="1"/>
  <c r="D750" i="1" s="1"/>
  <c r="E822" i="1"/>
  <c r="M110" i="1"/>
  <c r="M104" i="1" s="1"/>
  <c r="M103" i="1" s="1"/>
  <c r="E145" i="1"/>
  <c r="E666" i="1"/>
  <c r="E665" i="1" s="1"/>
  <c r="E751" i="1"/>
  <c r="E750" i="1" s="1"/>
  <c r="E13" i="1"/>
  <c r="L431" i="1"/>
  <c r="I222" i="1"/>
  <c r="F145" i="1"/>
  <c r="J173" i="1"/>
  <c r="G461" i="1"/>
  <c r="G478" i="1"/>
  <c r="G477" i="1" s="1"/>
  <c r="F666" i="1"/>
  <c r="F665" i="1" s="1"/>
  <c r="F726" i="1"/>
  <c r="F725" i="1" s="1"/>
  <c r="L714" i="1"/>
  <c r="I666" i="1"/>
  <c r="I665" i="1" s="1"/>
  <c r="J222" i="1"/>
  <c r="D239" i="1"/>
  <c r="C162" i="1"/>
  <c r="D13" i="1"/>
  <c r="D28" i="1"/>
  <c r="M162" i="1"/>
  <c r="D208" i="1"/>
  <c r="D355" i="1"/>
  <c r="D354" i="1" s="1"/>
  <c r="D353" i="1" s="1"/>
  <c r="G666" i="1"/>
  <c r="G665" i="1" s="1"/>
  <c r="G751" i="1"/>
  <c r="G750" i="1" s="1"/>
  <c r="G677" i="1"/>
  <c r="C289" i="1"/>
  <c r="L28" i="1"/>
  <c r="E387" i="1"/>
  <c r="E386" i="1" s="1"/>
  <c r="M442" i="1"/>
  <c r="L502" i="1"/>
  <c r="L501" i="1" s="1"/>
  <c r="L500" i="1" s="1"/>
  <c r="J491" i="1"/>
  <c r="J490" i="1" s="1"/>
  <c r="G527" i="1"/>
  <c r="G526" i="1" s="1"/>
  <c r="C145" i="1"/>
  <c r="G222" i="1"/>
  <c r="J28" i="1"/>
  <c r="D763" i="1"/>
  <c r="D762" i="1" s="1"/>
  <c r="C110" i="1"/>
  <c r="M28" i="1"/>
  <c r="D51" i="1"/>
  <c r="D50" i="1" s="1"/>
  <c r="J714" i="1"/>
  <c r="J933" i="1" s="1"/>
  <c r="L387" i="1"/>
  <c r="L386" i="1" s="1"/>
  <c r="D387" i="1"/>
  <c r="D386" i="1" s="1"/>
  <c r="I491" i="1"/>
  <c r="I490" i="1" s="1"/>
  <c r="I763" i="1"/>
  <c r="I762" i="1" s="1"/>
  <c r="F387" i="1"/>
  <c r="G442" i="1"/>
  <c r="I502" i="1"/>
  <c r="I501" i="1" s="1"/>
  <c r="I500" i="1" s="1"/>
  <c r="G691" i="1"/>
  <c r="I751" i="1"/>
  <c r="I750" i="1" s="1"/>
  <c r="C208" i="1"/>
  <c r="C387" i="1"/>
  <c r="F239" i="1"/>
  <c r="J239" i="1"/>
  <c r="J387" i="1"/>
  <c r="J386" i="1" s="1"/>
  <c r="L442" i="1"/>
  <c r="L677" i="1"/>
  <c r="D726" i="1"/>
  <c r="D725" i="1" s="1"/>
  <c r="M763" i="1"/>
  <c r="M762" i="1" s="1"/>
  <c r="E110" i="1"/>
  <c r="E104" i="1" s="1"/>
  <c r="E103" i="1" s="1"/>
  <c r="L110" i="1"/>
  <c r="L104" i="1" s="1"/>
  <c r="L103" i="1" s="1"/>
  <c r="I239" i="1"/>
  <c r="D461" i="1"/>
  <c r="L763" i="1"/>
  <c r="L762" i="1" s="1"/>
  <c r="I316" i="1"/>
  <c r="C51" i="1"/>
  <c r="C173" i="1"/>
  <c r="E51" i="1"/>
  <c r="E50" i="1" s="1"/>
  <c r="L51" i="1"/>
  <c r="L50" i="1" s="1"/>
  <c r="G51" i="1"/>
  <c r="G50" i="1" s="1"/>
  <c r="L74" i="1"/>
  <c r="I257" i="1"/>
  <c r="L316" i="1"/>
  <c r="G502" i="1"/>
  <c r="G501" i="1" s="1"/>
  <c r="G500" i="1" s="1"/>
  <c r="F51" i="1"/>
  <c r="M51" i="1"/>
  <c r="M50" i="1" s="1"/>
  <c r="M173" i="1"/>
  <c r="J431" i="1"/>
  <c r="D442" i="1"/>
  <c r="M461" i="1"/>
  <c r="F502" i="1"/>
  <c r="F501" i="1" s="1"/>
  <c r="F500" i="1" s="1"/>
  <c r="J677" i="1"/>
  <c r="I110" i="1"/>
  <c r="I104" i="1" s="1"/>
  <c r="I103" i="1" s="1"/>
  <c r="D110" i="1"/>
  <c r="D104" i="1" s="1"/>
  <c r="D103" i="1" s="1"/>
  <c r="I208" i="1"/>
  <c r="I289" i="1"/>
  <c r="I265" i="1" s="1"/>
  <c r="I387" i="1"/>
  <c r="I386" i="1" s="1"/>
  <c r="G387" i="1"/>
  <c r="G386" i="1" s="1"/>
  <c r="I726" i="1"/>
  <c r="I725" i="1" s="1"/>
  <c r="G726" i="1"/>
  <c r="G725" i="1" s="1"/>
  <c r="G822" i="1"/>
  <c r="E527" i="1"/>
  <c r="E526" i="1" s="1"/>
  <c r="C239" i="1"/>
  <c r="J208" i="1"/>
  <c r="M257" i="1"/>
  <c r="D333" i="1"/>
  <c r="D324" i="1" s="1"/>
  <c r="I442" i="1"/>
  <c r="I173" i="1"/>
  <c r="D173" i="1"/>
  <c r="G257" i="1"/>
  <c r="G145" i="1"/>
  <c r="M289" i="1"/>
  <c r="M265" i="1" s="1"/>
  <c r="E303" i="1"/>
  <c r="L303" i="1"/>
  <c r="L145" i="1"/>
  <c r="L289" i="1"/>
  <c r="L265" i="1" s="1"/>
  <c r="G289" i="1"/>
  <c r="G265" i="1" s="1"/>
  <c r="F303" i="1"/>
  <c r="M303" i="1"/>
  <c r="L333" i="1"/>
  <c r="L324" i="1" s="1"/>
  <c r="G333" i="1"/>
  <c r="G324" i="1" s="1"/>
  <c r="I345" i="1"/>
  <c r="I340" i="1" s="1"/>
  <c r="D345" i="1"/>
  <c r="D340" i="1" s="1"/>
  <c r="E173" i="1"/>
  <c r="L173" i="1"/>
  <c r="G173" i="1"/>
  <c r="F208" i="1"/>
  <c r="M208" i="1"/>
  <c r="L222" i="1"/>
  <c r="J257" i="1"/>
  <c r="E257" i="1"/>
  <c r="G110" i="1"/>
  <c r="G104" i="1" s="1"/>
  <c r="G103" i="1" s="1"/>
  <c r="D162" i="1"/>
  <c r="L208" i="1"/>
  <c r="G208" i="1"/>
  <c r="D222" i="1"/>
  <c r="E355" i="1"/>
  <c r="E354" i="1" s="1"/>
  <c r="E353" i="1" s="1"/>
  <c r="L355" i="1"/>
  <c r="L354" i="1" s="1"/>
  <c r="L353" i="1" s="1"/>
  <c r="E162" i="1"/>
  <c r="L162" i="1"/>
  <c r="J289" i="1"/>
  <c r="J265" i="1" s="1"/>
  <c r="E289" i="1"/>
  <c r="E265" i="1" s="1"/>
  <c r="G303" i="1"/>
  <c r="I303" i="1"/>
  <c r="D303" i="1"/>
  <c r="J333" i="1"/>
  <c r="J324" i="1" s="1"/>
  <c r="G345" i="1"/>
  <c r="G340" i="1" s="1"/>
  <c r="F355" i="1"/>
  <c r="M355" i="1"/>
  <c r="M354" i="1" s="1"/>
  <c r="M353" i="1" s="1"/>
  <c r="F173" i="1"/>
  <c r="J365" i="1"/>
  <c r="D316" i="1"/>
  <c r="I365" i="1"/>
  <c r="M714" i="1"/>
  <c r="L365" i="1"/>
  <c r="F97" i="1"/>
  <c r="M365" i="1"/>
  <c r="L491" i="1"/>
  <c r="L490" i="1" s="1"/>
  <c r="M491" i="1"/>
  <c r="M490" i="1" s="1"/>
  <c r="D714" i="1"/>
  <c r="D933" i="1" s="1"/>
  <c r="M691" i="1"/>
  <c r="I714" i="1"/>
  <c r="E316" i="1"/>
  <c r="E74" i="1"/>
  <c r="D491" i="1"/>
  <c r="D490" i="1" s="1"/>
  <c r="E491" i="1"/>
  <c r="E490" i="1" s="1"/>
  <c r="D677" i="1"/>
  <c r="E714" i="1"/>
  <c r="E933" i="1" s="1"/>
  <c r="D691" i="1"/>
  <c r="J74" i="1"/>
  <c r="D74" i="1"/>
  <c r="I461" i="1"/>
  <c r="I677" i="1"/>
  <c r="I691" i="1"/>
  <c r="G74" i="1"/>
  <c r="J726" i="1"/>
  <c r="J725" i="1" s="1"/>
  <c r="I840" i="1"/>
  <c r="I832" i="1" s="1"/>
  <c r="G491" i="1"/>
  <c r="G490" i="1" s="1"/>
  <c r="I74" i="1"/>
  <c r="L691" i="1"/>
  <c r="J840" i="1"/>
  <c r="J832" i="1" s="1"/>
  <c r="F222" i="1"/>
  <c r="J345" i="1"/>
  <c r="J340" i="1" s="1"/>
  <c r="M316" i="1"/>
  <c r="M677" i="1"/>
  <c r="J316" i="1"/>
  <c r="J691" i="1"/>
  <c r="J303" i="1"/>
  <c r="F817" i="1"/>
  <c r="F816" i="1" s="1"/>
  <c r="F815" i="1" s="1"/>
  <c r="F935" i="1" s="1"/>
  <c r="M74" i="1"/>
  <c r="E222" i="1"/>
  <c r="D365" i="1"/>
  <c r="G365" i="1"/>
  <c r="F822" i="1"/>
  <c r="E365" i="1"/>
  <c r="E677" i="1"/>
  <c r="E691" i="1"/>
  <c r="E763" i="1"/>
  <c r="E762" i="1" s="1"/>
  <c r="F318" i="1"/>
  <c r="F317" i="1" s="1"/>
  <c r="F321" i="1"/>
  <c r="F326" i="1"/>
  <c r="F325" i="1" s="1"/>
  <c r="F333" i="1"/>
  <c r="F381" i="1"/>
  <c r="F431" i="1"/>
  <c r="F442" i="1"/>
  <c r="F461" i="1"/>
  <c r="F763" i="1"/>
  <c r="F762" i="1" s="1"/>
  <c r="F13" i="1"/>
  <c r="Q602" i="1"/>
  <c r="M222" i="1"/>
  <c r="G316" i="1"/>
  <c r="G714" i="1"/>
  <c r="G933" i="1" s="1"/>
  <c r="G763" i="1"/>
  <c r="G762" i="1" s="1"/>
  <c r="F840" i="1"/>
  <c r="F366" i="1"/>
  <c r="M751" i="1"/>
  <c r="M750" i="1" s="1"/>
  <c r="F699" i="1"/>
  <c r="F683" i="1"/>
  <c r="I527" i="1"/>
  <c r="I526" i="1" s="1"/>
  <c r="F692" i="1"/>
  <c r="F709" i="1"/>
  <c r="F708" i="1" s="1"/>
  <c r="F751" i="1"/>
  <c r="F750" i="1" s="1"/>
  <c r="F688" i="1"/>
  <c r="F695" i="1"/>
  <c r="F716" i="1"/>
  <c r="F715" i="1" s="1"/>
  <c r="F714" i="1" s="1"/>
  <c r="F933" i="1" s="1"/>
  <c r="F743" i="1"/>
  <c r="F742" i="1" s="1"/>
  <c r="D527" i="1"/>
  <c r="D526" i="1" s="1"/>
  <c r="F704" i="1"/>
  <c r="J11" i="6" l="1"/>
  <c r="K12" i="6"/>
  <c r="V12" i="6"/>
  <c r="W13" i="6"/>
  <c r="K153" i="6"/>
  <c r="J152" i="6"/>
  <c r="K152" i="6" s="1"/>
  <c r="V152" i="6"/>
  <c r="W152" i="6" s="1"/>
  <c r="T478" i="1"/>
  <c r="T477" i="1" s="1"/>
  <c r="T13" i="1"/>
  <c r="S208" i="1"/>
  <c r="T840" i="1"/>
  <c r="T832" i="1" s="1"/>
  <c r="S51" i="1"/>
  <c r="S50" i="1" s="1"/>
  <c r="S666" i="1"/>
  <c r="S665" i="1" s="1"/>
  <c r="S303" i="1"/>
  <c r="H866" i="1"/>
  <c r="S145" i="1"/>
  <c r="S222" i="1"/>
  <c r="T866" i="1"/>
  <c r="S340" i="1"/>
  <c r="S162" i="1"/>
  <c r="S822" i="1"/>
  <c r="S13" i="1"/>
  <c r="S12" i="1" s="1"/>
  <c r="S858" i="1" s="1"/>
  <c r="S691" i="1"/>
  <c r="S840" i="1"/>
  <c r="S832" i="1" s="1"/>
  <c r="S726" i="1"/>
  <c r="S725" i="1" s="1"/>
  <c r="S110" i="1"/>
  <c r="S104" i="1" s="1"/>
  <c r="S103" i="1" s="1"/>
  <c r="S478" i="1"/>
  <c r="S477" i="1" s="1"/>
  <c r="S763" i="1"/>
  <c r="S762" i="1" s="1"/>
  <c r="T355" i="1"/>
  <c r="T354" i="1" s="1"/>
  <c r="T353" i="1" s="1"/>
  <c r="S751" i="1"/>
  <c r="S750" i="1" s="1"/>
  <c r="S387" i="1"/>
  <c r="S386" i="1" s="1"/>
  <c r="S502" i="1"/>
  <c r="S501" i="1" s="1"/>
  <c r="S500" i="1" s="1"/>
  <c r="S74" i="1"/>
  <c r="S442" i="1"/>
  <c r="S354" i="1"/>
  <c r="S353" i="1" s="1"/>
  <c r="S527" i="1"/>
  <c r="S526" i="1" s="1"/>
  <c r="S173" i="1"/>
  <c r="S431" i="1"/>
  <c r="S365" i="1"/>
  <c r="S289" i="1"/>
  <c r="S265" i="1" s="1"/>
  <c r="T239" i="1"/>
  <c r="T238" i="1" s="1"/>
  <c r="S239" i="1"/>
  <c r="S238" i="1" s="1"/>
  <c r="T333" i="1"/>
  <c r="T324" i="1" s="1"/>
  <c r="T677" i="1"/>
  <c r="T714" i="1"/>
  <c r="S461" i="1"/>
  <c r="T666" i="1"/>
  <c r="T665" i="1" s="1"/>
  <c r="T365" i="1"/>
  <c r="T51" i="1"/>
  <c r="T50" i="1" s="1"/>
  <c r="T822" i="1"/>
  <c r="T726" i="1"/>
  <c r="T725" i="1" s="1"/>
  <c r="T345" i="1"/>
  <c r="T340" i="1" s="1"/>
  <c r="T431" i="1"/>
  <c r="T491" i="1"/>
  <c r="T490" i="1" s="1"/>
  <c r="T461" i="1"/>
  <c r="T691" i="1"/>
  <c r="T222" i="1"/>
  <c r="T709" i="1"/>
  <c r="T708" i="1" s="1"/>
  <c r="T703" i="1" s="1"/>
  <c r="T208" i="1"/>
  <c r="T28" i="1"/>
  <c r="T12" i="1" s="1"/>
  <c r="T858" i="1" s="1"/>
  <c r="T763" i="1"/>
  <c r="T762" i="1" s="1"/>
  <c r="T751" i="1"/>
  <c r="T750" i="1" s="1"/>
  <c r="T173" i="1"/>
  <c r="T110" i="1"/>
  <c r="T104" i="1" s="1"/>
  <c r="T103" i="1" s="1"/>
  <c r="T74" i="1"/>
  <c r="T387" i="1"/>
  <c r="T386" i="1" s="1"/>
  <c r="T303" i="1"/>
  <c r="T527" i="1"/>
  <c r="T526" i="1" s="1"/>
  <c r="T289" i="1"/>
  <c r="T265" i="1" s="1"/>
  <c r="T145" i="1"/>
  <c r="T502" i="1"/>
  <c r="T501" i="1" s="1"/>
  <c r="T500" i="1" s="1"/>
  <c r="T442" i="1"/>
  <c r="T162" i="1"/>
  <c r="P12" i="1"/>
  <c r="P858" i="1" s="1"/>
  <c r="J821" i="1"/>
  <c r="J936" i="1" s="1"/>
  <c r="G12" i="1"/>
  <c r="G858" i="1" s="1"/>
  <c r="G920" i="1" s="1"/>
  <c r="M821" i="1"/>
  <c r="P821" i="1"/>
  <c r="I936" i="1" s="1"/>
  <c r="O821" i="1"/>
  <c r="I821" i="1"/>
  <c r="P238" i="1"/>
  <c r="P221" i="1" s="1"/>
  <c r="O12" i="1"/>
  <c r="O858" i="1" s="1"/>
  <c r="P724" i="1"/>
  <c r="I934" i="1" s="1"/>
  <c r="P385" i="1"/>
  <c r="P384" i="1" s="1"/>
  <c r="O385" i="1"/>
  <c r="O384" i="1" s="1"/>
  <c r="M724" i="1"/>
  <c r="D12" i="1"/>
  <c r="D858" i="1" s="1"/>
  <c r="D920" i="1" s="1"/>
  <c r="O49" i="1"/>
  <c r="O859" i="1" s="1"/>
  <c r="O724" i="1"/>
  <c r="P339" i="1"/>
  <c r="P877" i="1" s="1"/>
  <c r="I925" i="1" s="1"/>
  <c r="L821" i="1"/>
  <c r="O339" i="1"/>
  <c r="O877" i="1" s="1"/>
  <c r="P144" i="1"/>
  <c r="P861" i="1" s="1"/>
  <c r="P860" i="1" s="1"/>
  <c r="I922" i="1" s="1"/>
  <c r="O144" i="1"/>
  <c r="O861" i="1" s="1"/>
  <c r="O860" i="1" s="1"/>
  <c r="P49" i="1"/>
  <c r="P859" i="1" s="1"/>
  <c r="I921" i="1" s="1"/>
  <c r="M12" i="1"/>
  <c r="M858" i="1" s="1"/>
  <c r="P664" i="1"/>
  <c r="I931" i="1" s="1"/>
  <c r="O238" i="1"/>
  <c r="O221" i="1" s="1"/>
  <c r="G238" i="1"/>
  <c r="G221" i="1" s="1"/>
  <c r="I12" i="1"/>
  <c r="I858" i="1" s="1"/>
  <c r="O664" i="1"/>
  <c r="J49" i="1"/>
  <c r="J859" i="1" s="1"/>
  <c r="E385" i="1"/>
  <c r="E384" i="1" s="1"/>
  <c r="L724" i="1"/>
  <c r="L12" i="1"/>
  <c r="L858" i="1" s="1"/>
  <c r="M49" i="1"/>
  <c r="M859" i="1" s="1"/>
  <c r="E12" i="1"/>
  <c r="E858" i="1" s="1"/>
  <c r="E920" i="1" s="1"/>
  <c r="I238" i="1"/>
  <c r="I221" i="1" s="1"/>
  <c r="D821" i="1"/>
  <c r="D936" i="1" s="1"/>
  <c r="J238" i="1"/>
  <c r="J221" i="1" s="1"/>
  <c r="F12" i="1"/>
  <c r="F858" i="1" s="1"/>
  <c r="F920" i="1" s="1"/>
  <c r="E724" i="1"/>
  <c r="E934" i="1" s="1"/>
  <c r="D238" i="1"/>
  <c r="D221" i="1" s="1"/>
  <c r="F365" i="1"/>
  <c r="I664" i="1"/>
  <c r="J724" i="1"/>
  <c r="J934" i="1" s="1"/>
  <c r="J12" i="1"/>
  <c r="J858" i="1" s="1"/>
  <c r="G724" i="1"/>
  <c r="G934" i="1" s="1"/>
  <c r="D724" i="1"/>
  <c r="D934" i="1" s="1"/>
  <c r="L238" i="1"/>
  <c r="L221" i="1" s="1"/>
  <c r="I724" i="1"/>
  <c r="G664" i="1"/>
  <c r="G931" i="1" s="1"/>
  <c r="F724" i="1"/>
  <c r="F934" i="1" s="1"/>
  <c r="G49" i="1"/>
  <c r="G859" i="1" s="1"/>
  <c r="G921" i="1" s="1"/>
  <c r="F832" i="1"/>
  <c r="F821" i="1" s="1"/>
  <c r="F936" i="1" s="1"/>
  <c r="J664" i="1"/>
  <c r="J931" i="1" s="1"/>
  <c r="D339" i="1"/>
  <c r="D877" i="1" s="1"/>
  <c r="D925" i="1" s="1"/>
  <c r="L664" i="1"/>
  <c r="I385" i="1"/>
  <c r="I384" i="1" s="1"/>
  <c r="J385" i="1"/>
  <c r="J384" i="1" s="1"/>
  <c r="E821" i="1"/>
  <c r="E936" i="1" s="1"/>
  <c r="D144" i="1"/>
  <c r="D861" i="1" s="1"/>
  <c r="D860" i="1" s="1"/>
  <c r="D922" i="1" s="1"/>
  <c r="D385" i="1"/>
  <c r="D384" i="1" s="1"/>
  <c r="L385" i="1"/>
  <c r="L384" i="1" s="1"/>
  <c r="G385" i="1"/>
  <c r="G384" i="1" s="1"/>
  <c r="G339" i="1"/>
  <c r="G877" i="1" s="1"/>
  <c r="G925" i="1" s="1"/>
  <c r="E49" i="1"/>
  <c r="E859" i="1" s="1"/>
  <c r="E921" i="1" s="1"/>
  <c r="M385" i="1"/>
  <c r="M384" i="1" s="1"/>
  <c r="E339" i="1"/>
  <c r="E877" i="1" s="1"/>
  <c r="E925" i="1" s="1"/>
  <c r="D664" i="1"/>
  <c r="D931" i="1" s="1"/>
  <c r="G821" i="1"/>
  <c r="G936" i="1" s="1"/>
  <c r="I339" i="1"/>
  <c r="I877" i="1" s="1"/>
  <c r="L49" i="1"/>
  <c r="L859" i="1" s="1"/>
  <c r="L339" i="1"/>
  <c r="L877" i="1" s="1"/>
  <c r="F691" i="1"/>
  <c r="M339" i="1"/>
  <c r="M877" i="1" s="1"/>
  <c r="F677" i="1"/>
  <c r="D49" i="1"/>
  <c r="D859" i="1" s="1"/>
  <c r="D921" i="1" s="1"/>
  <c r="F324" i="1"/>
  <c r="M664" i="1"/>
  <c r="J339" i="1"/>
  <c r="J877" i="1" s="1"/>
  <c r="J925" i="1" s="1"/>
  <c r="E664" i="1"/>
  <c r="E931" i="1" s="1"/>
  <c r="F104" i="1"/>
  <c r="F103" i="1" s="1"/>
  <c r="F144" i="1"/>
  <c r="J144" i="1"/>
  <c r="J861" i="1" s="1"/>
  <c r="J860" i="1" s="1"/>
  <c r="F50" i="1"/>
  <c r="E238" i="1"/>
  <c r="E221" i="1" s="1"/>
  <c r="M144" i="1"/>
  <c r="M861" i="1" s="1"/>
  <c r="M860" i="1" s="1"/>
  <c r="F316" i="1"/>
  <c r="F703" i="1"/>
  <c r="F932" i="1" s="1"/>
  <c r="G144" i="1"/>
  <c r="G861" i="1" s="1"/>
  <c r="G860" i="1" s="1"/>
  <c r="G922" i="1" s="1"/>
  <c r="F386" i="1"/>
  <c r="F385" i="1" s="1"/>
  <c r="F384" i="1" s="1"/>
  <c r="F238" i="1"/>
  <c r="I144" i="1"/>
  <c r="I861" i="1" s="1"/>
  <c r="I860" i="1" s="1"/>
  <c r="F354" i="1"/>
  <c r="F353" i="1" s="1"/>
  <c r="E144" i="1"/>
  <c r="E861" i="1" s="1"/>
  <c r="E860" i="1" s="1"/>
  <c r="E922" i="1" s="1"/>
  <c r="M238" i="1"/>
  <c r="M221" i="1" s="1"/>
  <c r="F265" i="1"/>
  <c r="I49" i="1"/>
  <c r="I859" i="1" s="1"/>
  <c r="F74" i="1"/>
  <c r="L144" i="1"/>
  <c r="L861" i="1" s="1"/>
  <c r="L860" i="1" s="1"/>
  <c r="W12" i="6" l="1"/>
  <c r="V11" i="6"/>
  <c r="J247" i="6"/>
  <c r="K11" i="6"/>
  <c r="J10" i="6"/>
  <c r="I857" i="1"/>
  <c r="S664" i="1"/>
  <c r="M857" i="1"/>
  <c r="S49" i="1"/>
  <c r="S859" i="1" s="1"/>
  <c r="S857" i="1" s="1"/>
  <c r="G924" i="1"/>
  <c r="G919" i="1"/>
  <c r="P857" i="1"/>
  <c r="I920" i="1"/>
  <c r="S821" i="1"/>
  <c r="E919" i="1"/>
  <c r="D857" i="1"/>
  <c r="T821" i="1"/>
  <c r="S144" i="1"/>
  <c r="S861" i="1" s="1"/>
  <c r="S860" i="1" s="1"/>
  <c r="G857" i="1"/>
  <c r="G856" i="1" s="1"/>
  <c r="E857" i="1"/>
  <c r="O857" i="1"/>
  <c r="J857" i="1"/>
  <c r="L857" i="1"/>
  <c r="F861" i="1"/>
  <c r="F860" i="1" s="1"/>
  <c r="F922" i="1" s="1"/>
  <c r="S724" i="1"/>
  <c r="S339" i="1"/>
  <c r="S877" i="1" s="1"/>
  <c r="S385" i="1"/>
  <c r="S384" i="1" s="1"/>
  <c r="S221" i="1"/>
  <c r="T724" i="1"/>
  <c r="T339" i="1"/>
  <c r="T877" i="1" s="1"/>
  <c r="T664" i="1"/>
  <c r="T49" i="1"/>
  <c r="T144" i="1"/>
  <c r="T221" i="1"/>
  <c r="T385" i="1"/>
  <c r="T384" i="1" s="1"/>
  <c r="P11" i="1"/>
  <c r="G11" i="1"/>
  <c r="P338" i="1"/>
  <c r="P876" i="1" s="1"/>
  <c r="O11" i="1"/>
  <c r="E11" i="1"/>
  <c r="I11" i="1"/>
  <c r="D11" i="1"/>
  <c r="O143" i="1"/>
  <c r="O102" i="1" s="1"/>
  <c r="F339" i="1"/>
  <c r="F877" i="1" s="1"/>
  <c r="F925" i="1" s="1"/>
  <c r="M11" i="1"/>
  <c r="M143" i="1"/>
  <c r="M102" i="1" s="1"/>
  <c r="P143" i="1"/>
  <c r="P102" i="1" s="1"/>
  <c r="O338" i="1"/>
  <c r="O876" i="1" s="1"/>
  <c r="J11" i="1"/>
  <c r="L11" i="1"/>
  <c r="J143" i="1"/>
  <c r="J102" i="1" s="1"/>
  <c r="I338" i="1"/>
  <c r="I876" i="1" s="1"/>
  <c r="J338" i="1"/>
  <c r="J876" i="1" s="1"/>
  <c r="G338" i="1"/>
  <c r="G876" i="1" s="1"/>
  <c r="D338" i="1"/>
  <c r="D876" i="1" s="1"/>
  <c r="E338" i="1"/>
  <c r="E876" i="1" s="1"/>
  <c r="M338" i="1"/>
  <c r="M876" i="1" s="1"/>
  <c r="D143" i="1"/>
  <c r="D102" i="1" s="1"/>
  <c r="I143" i="1"/>
  <c r="I102" i="1" s="1"/>
  <c r="F221" i="1"/>
  <c r="F143" i="1" s="1"/>
  <c r="F102" i="1" s="1"/>
  <c r="G143" i="1"/>
  <c r="G102" i="1" s="1"/>
  <c r="L338" i="1"/>
  <c r="L876" i="1" s="1"/>
  <c r="F49" i="1"/>
  <c r="F664" i="1"/>
  <c r="F931" i="1" s="1"/>
  <c r="L143" i="1"/>
  <c r="L102" i="1" s="1"/>
  <c r="E143" i="1"/>
  <c r="E102" i="1" s="1"/>
  <c r="S878" i="1"/>
  <c r="S879" i="1"/>
  <c r="S880" i="1"/>
  <c r="S882" i="1"/>
  <c r="S883" i="1"/>
  <c r="S884" i="1"/>
  <c r="S886" i="1"/>
  <c r="S887" i="1"/>
  <c r="S888" i="1"/>
  <c r="S890" i="1"/>
  <c r="S891" i="1"/>
  <c r="S893" i="1"/>
  <c r="J246" i="6" l="1"/>
  <c r="J245" i="6" s="1"/>
  <c r="J9" i="6"/>
  <c r="K10" i="6"/>
  <c r="V10" i="6"/>
  <c r="W11" i="6"/>
  <c r="S11" i="1"/>
  <c r="G918" i="1"/>
  <c r="S889" i="1"/>
  <c r="T338" i="1"/>
  <c r="T876" i="1" s="1"/>
  <c r="S885" i="1"/>
  <c r="T143" i="1"/>
  <c r="T102" i="1" s="1"/>
  <c r="S881" i="1"/>
  <c r="G855" i="1"/>
  <c r="G915" i="1" s="1"/>
  <c r="S143" i="1"/>
  <c r="S102" i="1" s="1"/>
  <c r="T861" i="1"/>
  <c r="T860" i="1" s="1"/>
  <c r="S338" i="1"/>
  <c r="S876" i="1" s="1"/>
  <c r="F11" i="1"/>
  <c r="F859" i="1"/>
  <c r="T11" i="1"/>
  <c r="T859" i="1"/>
  <c r="T857" i="1" s="1"/>
  <c r="P10" i="1"/>
  <c r="F338" i="1"/>
  <c r="F876" i="1" s="1"/>
  <c r="O10" i="1"/>
  <c r="M10" i="1"/>
  <c r="L10" i="1"/>
  <c r="J10" i="1"/>
  <c r="E10" i="1"/>
  <c r="D10" i="1"/>
  <c r="G10" i="1"/>
  <c r="I10" i="1"/>
  <c r="J243" i="6" l="1"/>
  <c r="J242" i="6" s="1"/>
  <c r="K9" i="6"/>
  <c r="W10" i="6"/>
  <c r="V9" i="6"/>
  <c r="W9" i="6" s="1"/>
  <c r="G914" i="1"/>
  <c r="S10" i="1"/>
  <c r="T10" i="1"/>
  <c r="F857" i="1"/>
  <c r="F921" i="1"/>
  <c r="F10" i="1"/>
  <c r="S856" i="1" l="1"/>
  <c r="S855" i="1" s="1"/>
  <c r="H846" i="1"/>
  <c r="K846" i="1" s="1"/>
  <c r="H836" i="1"/>
  <c r="K836" i="1" s="1"/>
  <c r="S853" i="1" l="1"/>
  <c r="R836" i="1"/>
  <c r="R846" i="1"/>
  <c r="S852" i="1" l="1"/>
  <c r="N663" i="1" l="1"/>
  <c r="N662" i="1"/>
  <c r="N661" i="1"/>
  <c r="H847" i="1" l="1"/>
  <c r="K847" i="1" s="1"/>
  <c r="H845" i="1"/>
  <c r="K845" i="1" s="1"/>
  <c r="H843" i="1"/>
  <c r="K843" i="1" s="1"/>
  <c r="H842" i="1"/>
  <c r="K842" i="1" s="1"/>
  <c r="H839" i="1"/>
  <c r="K839" i="1" s="1"/>
  <c r="H837" i="1"/>
  <c r="K837" i="1" s="1"/>
  <c r="H835" i="1"/>
  <c r="K835" i="1" s="1"/>
  <c r="H831" i="1"/>
  <c r="K831" i="1" s="1"/>
  <c r="H829" i="1"/>
  <c r="K829" i="1" s="1"/>
  <c r="H828" i="1"/>
  <c r="K828" i="1" s="1"/>
  <c r="H827" i="1"/>
  <c r="K827" i="1" s="1"/>
  <c r="H825" i="1"/>
  <c r="K825" i="1" s="1"/>
  <c r="H824" i="1"/>
  <c r="K824" i="1" s="1"/>
  <c r="H820" i="1"/>
  <c r="K820" i="1" s="1"/>
  <c r="H819" i="1"/>
  <c r="K819" i="1" s="1"/>
  <c r="H814" i="1"/>
  <c r="K814" i="1" s="1"/>
  <c r="H813" i="1"/>
  <c r="K813" i="1" s="1"/>
  <c r="H812" i="1"/>
  <c r="K812" i="1" s="1"/>
  <c r="H810" i="1"/>
  <c r="K810" i="1" s="1"/>
  <c r="H809" i="1"/>
  <c r="K809" i="1" s="1"/>
  <c r="H808" i="1"/>
  <c r="K808" i="1" s="1"/>
  <c r="H806" i="1"/>
  <c r="K806" i="1" s="1"/>
  <c r="H805" i="1"/>
  <c r="K805" i="1" s="1"/>
  <c r="H804" i="1"/>
  <c r="K804" i="1" s="1"/>
  <c r="H802" i="1"/>
  <c r="K802" i="1" s="1"/>
  <c r="H801" i="1"/>
  <c r="K801" i="1" s="1"/>
  <c r="H800" i="1"/>
  <c r="K800" i="1" s="1"/>
  <c r="H798" i="1"/>
  <c r="K798" i="1" s="1"/>
  <c r="H796" i="1"/>
  <c r="K796" i="1" s="1"/>
  <c r="H795" i="1"/>
  <c r="K795" i="1" s="1"/>
  <c r="H794" i="1"/>
  <c r="K794" i="1" s="1"/>
  <c r="H792" i="1"/>
  <c r="K792" i="1" s="1"/>
  <c r="H791" i="1"/>
  <c r="K791" i="1" s="1"/>
  <c r="H790" i="1"/>
  <c r="K790" i="1" s="1"/>
  <c r="H788" i="1"/>
  <c r="K788" i="1" s="1"/>
  <c r="H787" i="1"/>
  <c r="K787" i="1" s="1"/>
  <c r="H785" i="1"/>
  <c r="K785" i="1" s="1"/>
  <c r="H784" i="1"/>
  <c r="K784" i="1" s="1"/>
  <c r="H783" i="1"/>
  <c r="K783" i="1" s="1"/>
  <c r="H781" i="1"/>
  <c r="K781" i="1" s="1"/>
  <c r="H780" i="1"/>
  <c r="K780" i="1" s="1"/>
  <c r="H779" i="1"/>
  <c r="K779" i="1" s="1"/>
  <c r="H777" i="1"/>
  <c r="K777" i="1" s="1"/>
  <c r="H776" i="1"/>
  <c r="K776" i="1" s="1"/>
  <c r="H775" i="1"/>
  <c r="K775" i="1" s="1"/>
  <c r="H773" i="1"/>
  <c r="K773" i="1" s="1"/>
  <c r="H772" i="1"/>
  <c r="K772" i="1" s="1"/>
  <c r="H770" i="1"/>
  <c r="K770" i="1" s="1"/>
  <c r="H769" i="1"/>
  <c r="K769" i="1" s="1"/>
  <c r="H767" i="1"/>
  <c r="K767" i="1" s="1"/>
  <c r="H766" i="1"/>
  <c r="K766" i="1" s="1"/>
  <c r="H765" i="1"/>
  <c r="K765" i="1" s="1"/>
  <c r="H761" i="1"/>
  <c r="K761" i="1" s="1"/>
  <c r="H760" i="1"/>
  <c r="K760" i="1" s="1"/>
  <c r="H758" i="1"/>
  <c r="K758" i="1" s="1"/>
  <c r="H757" i="1"/>
  <c r="K757" i="1" s="1"/>
  <c r="H756" i="1"/>
  <c r="K756" i="1" s="1"/>
  <c r="H754" i="1"/>
  <c r="K754" i="1" s="1"/>
  <c r="H753" i="1"/>
  <c r="K753" i="1" s="1"/>
  <c r="H749" i="1"/>
  <c r="K749" i="1" s="1"/>
  <c r="H747" i="1"/>
  <c r="K747" i="1" s="1"/>
  <c r="H746" i="1"/>
  <c r="K746" i="1" s="1"/>
  <c r="H745" i="1"/>
  <c r="K745" i="1" s="1"/>
  <c r="H741" i="1"/>
  <c r="K741" i="1" s="1"/>
  <c r="H740" i="1"/>
  <c r="K740" i="1" s="1"/>
  <c r="H738" i="1"/>
  <c r="K738" i="1" s="1"/>
  <c r="H737" i="1"/>
  <c r="K737" i="1" s="1"/>
  <c r="H736" i="1"/>
  <c r="K736" i="1" s="1"/>
  <c r="H734" i="1"/>
  <c r="K734" i="1" s="1"/>
  <c r="H732" i="1"/>
  <c r="K732" i="1" s="1"/>
  <c r="H730" i="1"/>
  <c r="K730" i="1" s="1"/>
  <c r="H729" i="1"/>
  <c r="K729" i="1" s="1"/>
  <c r="H728" i="1"/>
  <c r="K728" i="1" s="1"/>
  <c r="H723" i="1"/>
  <c r="K723" i="1" s="1"/>
  <c r="H722" i="1"/>
  <c r="K722" i="1" s="1"/>
  <c r="H721" i="1"/>
  <c r="K721" i="1" s="1"/>
  <c r="H718" i="1"/>
  <c r="H713" i="1"/>
  <c r="K713" i="1" s="1"/>
  <c r="H711" i="1"/>
  <c r="H707" i="1"/>
  <c r="K707" i="1" s="1"/>
  <c r="H702" i="1"/>
  <c r="K702" i="1" s="1"/>
  <c r="H701" i="1"/>
  <c r="K701" i="1" s="1"/>
  <c r="H698" i="1"/>
  <c r="K698" i="1" s="1"/>
  <c r="H697" i="1"/>
  <c r="K697" i="1" s="1"/>
  <c r="H694" i="1"/>
  <c r="H690" i="1"/>
  <c r="H687" i="1"/>
  <c r="K687" i="1" s="1"/>
  <c r="H686" i="1"/>
  <c r="K686" i="1" s="1"/>
  <c r="H685" i="1"/>
  <c r="K685" i="1" s="1"/>
  <c r="H682" i="1"/>
  <c r="K682" i="1" s="1"/>
  <c r="H681" i="1"/>
  <c r="K681" i="1" s="1"/>
  <c r="H680" i="1"/>
  <c r="K680" i="1" s="1"/>
  <c r="H676" i="1"/>
  <c r="K676" i="1" s="1"/>
  <c r="H675" i="1"/>
  <c r="K675" i="1" s="1"/>
  <c r="H673" i="1"/>
  <c r="K673" i="1" s="1"/>
  <c r="H672" i="1"/>
  <c r="K672" i="1" s="1"/>
  <c r="H671" i="1"/>
  <c r="K671" i="1" s="1"/>
  <c r="H670" i="1"/>
  <c r="K670" i="1" s="1"/>
  <c r="H669" i="1"/>
  <c r="K669" i="1" s="1"/>
  <c r="H668" i="1"/>
  <c r="K668" i="1" s="1"/>
  <c r="H663" i="1"/>
  <c r="K663" i="1" s="1"/>
  <c r="H662" i="1"/>
  <c r="K662" i="1" s="1"/>
  <c r="H661" i="1"/>
  <c r="K661" i="1" s="1"/>
  <c r="H660" i="1"/>
  <c r="K660" i="1" s="1"/>
  <c r="H659" i="1"/>
  <c r="K659" i="1" s="1"/>
  <c r="H658" i="1"/>
  <c r="K658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K651" i="1" s="1"/>
  <c r="H650" i="1"/>
  <c r="K650" i="1" s="1"/>
  <c r="H649" i="1"/>
  <c r="K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K639" i="1" s="1"/>
  <c r="H638" i="1"/>
  <c r="K638" i="1" s="1"/>
  <c r="H637" i="1"/>
  <c r="K637" i="1" s="1"/>
  <c r="H636" i="1"/>
  <c r="K636" i="1" s="1"/>
  <c r="H635" i="1"/>
  <c r="K635" i="1" s="1"/>
  <c r="H634" i="1"/>
  <c r="K634" i="1" s="1"/>
  <c r="H633" i="1"/>
  <c r="K633" i="1" s="1"/>
  <c r="H632" i="1"/>
  <c r="K632" i="1" s="1"/>
  <c r="H629" i="1"/>
  <c r="K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K622" i="1" s="1"/>
  <c r="H621" i="1"/>
  <c r="K621" i="1" s="1"/>
  <c r="H620" i="1"/>
  <c r="K620" i="1" s="1"/>
  <c r="H619" i="1"/>
  <c r="K619" i="1" s="1"/>
  <c r="H618" i="1"/>
  <c r="K618" i="1" s="1"/>
  <c r="H525" i="1"/>
  <c r="H521" i="1"/>
  <c r="K521" i="1" s="1"/>
  <c r="H520" i="1"/>
  <c r="K520" i="1" s="1"/>
  <c r="H518" i="1"/>
  <c r="K518" i="1" s="1"/>
  <c r="H517" i="1"/>
  <c r="K517" i="1" s="1"/>
  <c r="H515" i="1"/>
  <c r="H514" i="1"/>
  <c r="K514" i="1" s="1"/>
  <c r="H513" i="1"/>
  <c r="K513" i="1" s="1"/>
  <c r="H511" i="1"/>
  <c r="K511" i="1" s="1"/>
  <c r="H509" i="1"/>
  <c r="K509" i="1" s="1"/>
  <c r="H508" i="1"/>
  <c r="K508" i="1" s="1"/>
  <c r="H507" i="1"/>
  <c r="K507" i="1" s="1"/>
  <c r="H505" i="1"/>
  <c r="K505" i="1" s="1"/>
  <c r="H504" i="1"/>
  <c r="K504" i="1" s="1"/>
  <c r="H499" i="1"/>
  <c r="K499" i="1" s="1"/>
  <c r="H498" i="1"/>
  <c r="K498" i="1" s="1"/>
  <c r="H497" i="1"/>
  <c r="K497" i="1" s="1"/>
  <c r="H494" i="1"/>
  <c r="H489" i="1"/>
  <c r="K489" i="1" s="1"/>
  <c r="H488" i="1"/>
  <c r="K488" i="1" s="1"/>
  <c r="H484" i="1"/>
  <c r="K484" i="1" s="1"/>
  <c r="H483" i="1"/>
  <c r="K483" i="1" s="1"/>
  <c r="H481" i="1"/>
  <c r="K481" i="1" s="1"/>
  <c r="H480" i="1"/>
  <c r="K480" i="1" s="1"/>
  <c r="H476" i="1"/>
  <c r="K476" i="1" s="1"/>
  <c r="H475" i="1"/>
  <c r="K475" i="1" s="1"/>
  <c r="H474" i="1"/>
  <c r="K474" i="1" s="1"/>
  <c r="H472" i="1"/>
  <c r="K472" i="1" s="1"/>
  <c r="H471" i="1"/>
  <c r="K471" i="1" s="1"/>
  <c r="H469" i="1"/>
  <c r="K469" i="1" s="1"/>
  <c r="H468" i="1"/>
  <c r="K468" i="1" s="1"/>
  <c r="H467" i="1"/>
  <c r="K467" i="1" s="1"/>
  <c r="H465" i="1"/>
  <c r="K465" i="1" s="1"/>
  <c r="H464" i="1"/>
  <c r="K464" i="1" s="1"/>
  <c r="H463" i="1"/>
  <c r="K463" i="1" s="1"/>
  <c r="H460" i="1"/>
  <c r="K460" i="1" s="1"/>
  <c r="H458" i="1"/>
  <c r="K458" i="1" s="1"/>
  <c r="H457" i="1"/>
  <c r="K457" i="1" s="1"/>
  <c r="H456" i="1"/>
  <c r="K456" i="1" s="1"/>
  <c r="H454" i="1"/>
  <c r="K454" i="1" s="1"/>
  <c r="H453" i="1"/>
  <c r="K453" i="1" s="1"/>
  <c r="H452" i="1"/>
  <c r="K452" i="1" s="1"/>
  <c r="H450" i="1"/>
  <c r="K450" i="1" s="1"/>
  <c r="H449" i="1"/>
  <c r="K449" i="1" s="1"/>
  <c r="H448" i="1"/>
  <c r="K448" i="1" s="1"/>
  <c r="H446" i="1"/>
  <c r="K446" i="1" s="1"/>
  <c r="H445" i="1"/>
  <c r="K445" i="1" s="1"/>
  <c r="H444" i="1"/>
  <c r="K444" i="1" s="1"/>
  <c r="H441" i="1"/>
  <c r="K441" i="1" s="1"/>
  <c r="H439" i="1"/>
  <c r="K439" i="1" s="1"/>
  <c r="H438" i="1"/>
  <c r="K438" i="1" s="1"/>
  <c r="H437" i="1"/>
  <c r="K437" i="1" s="1"/>
  <c r="H435" i="1"/>
  <c r="K435" i="1" s="1"/>
  <c r="H434" i="1"/>
  <c r="K434" i="1" s="1"/>
  <c r="H433" i="1"/>
  <c r="K433" i="1" s="1"/>
  <c r="H430" i="1"/>
  <c r="K430" i="1" s="1"/>
  <c r="H429" i="1"/>
  <c r="K429" i="1" s="1"/>
  <c r="H428" i="1"/>
  <c r="K428" i="1" s="1"/>
  <c r="H426" i="1"/>
  <c r="K426" i="1" s="1"/>
  <c r="H425" i="1"/>
  <c r="K425" i="1" s="1"/>
  <c r="H424" i="1"/>
  <c r="K424" i="1" s="1"/>
  <c r="H422" i="1"/>
  <c r="K422" i="1" s="1"/>
  <c r="H421" i="1"/>
  <c r="K421" i="1" s="1"/>
  <c r="H419" i="1"/>
  <c r="K419" i="1" s="1"/>
  <c r="H418" i="1"/>
  <c r="K418" i="1" s="1"/>
  <c r="H416" i="1"/>
  <c r="K416" i="1" s="1"/>
  <c r="H414" i="1"/>
  <c r="K414" i="1" s="1"/>
  <c r="H413" i="1"/>
  <c r="K413" i="1" s="1"/>
  <c r="H412" i="1"/>
  <c r="K412" i="1" s="1"/>
  <c r="H410" i="1"/>
  <c r="K410" i="1" s="1"/>
  <c r="H409" i="1"/>
  <c r="K409" i="1" s="1"/>
  <c r="H408" i="1"/>
  <c r="K408" i="1" s="1"/>
  <c r="H406" i="1"/>
  <c r="K406" i="1" s="1"/>
  <c r="H405" i="1"/>
  <c r="K405" i="1" s="1"/>
  <c r="H404" i="1"/>
  <c r="K404" i="1" s="1"/>
  <c r="H402" i="1"/>
  <c r="K402" i="1" s="1"/>
  <c r="H401" i="1"/>
  <c r="K401" i="1" s="1"/>
  <c r="H399" i="1"/>
  <c r="K399" i="1" s="1"/>
  <c r="H398" i="1"/>
  <c r="K398" i="1" s="1"/>
  <c r="H397" i="1"/>
  <c r="K397" i="1" s="1"/>
  <c r="H395" i="1"/>
  <c r="K395" i="1" s="1"/>
  <c r="H394" i="1"/>
  <c r="K394" i="1" s="1"/>
  <c r="H393" i="1"/>
  <c r="K393" i="1" s="1"/>
  <c r="H391" i="1"/>
  <c r="K391" i="1" s="1"/>
  <c r="H390" i="1"/>
  <c r="K390" i="1" s="1"/>
  <c r="H389" i="1"/>
  <c r="K389" i="1" s="1"/>
  <c r="H383" i="1"/>
  <c r="H380" i="1"/>
  <c r="K380" i="1" s="1"/>
  <c r="H379" i="1"/>
  <c r="K379" i="1" s="1"/>
  <c r="H375" i="1"/>
  <c r="K375" i="1" s="1"/>
  <c r="H374" i="1"/>
  <c r="K374" i="1" s="1"/>
  <c r="H370" i="1"/>
  <c r="K370" i="1" s="1"/>
  <c r="H369" i="1"/>
  <c r="K369" i="1" s="1"/>
  <c r="H368" i="1"/>
  <c r="K368" i="1" s="1"/>
  <c r="H364" i="1"/>
  <c r="K364" i="1" s="1"/>
  <c r="H363" i="1"/>
  <c r="K363" i="1" s="1"/>
  <c r="H361" i="1"/>
  <c r="K361" i="1" s="1"/>
  <c r="H359" i="1"/>
  <c r="K359" i="1" s="1"/>
  <c r="H358" i="1"/>
  <c r="K358" i="1" s="1"/>
  <c r="H357" i="1"/>
  <c r="K357" i="1" s="1"/>
  <c r="H352" i="1"/>
  <c r="K352" i="1" s="1"/>
  <c r="H351" i="1"/>
  <c r="K351" i="1" s="1"/>
  <c r="H349" i="1"/>
  <c r="K349" i="1" s="1"/>
  <c r="H348" i="1"/>
  <c r="K348" i="1" s="1"/>
  <c r="H347" i="1"/>
  <c r="K347" i="1" s="1"/>
  <c r="H344" i="1"/>
  <c r="K344" i="1" s="1"/>
  <c r="H343" i="1"/>
  <c r="K343" i="1" s="1"/>
  <c r="H342" i="1"/>
  <c r="K342" i="1" s="1"/>
  <c r="H337" i="1"/>
  <c r="K337" i="1" s="1"/>
  <c r="H335" i="1"/>
  <c r="H332" i="1"/>
  <c r="H328" i="1"/>
  <c r="H323" i="1"/>
  <c r="H320" i="1"/>
  <c r="H315" i="1"/>
  <c r="H313" i="1"/>
  <c r="H311" i="1"/>
  <c r="K311" i="1" s="1"/>
  <c r="H310" i="1"/>
  <c r="K310" i="1" s="1"/>
  <c r="H308" i="1"/>
  <c r="K308" i="1" s="1"/>
  <c r="H306" i="1"/>
  <c r="K306" i="1" s="1"/>
  <c r="H305" i="1"/>
  <c r="K305" i="1" s="1"/>
  <c r="H302" i="1"/>
  <c r="K302" i="1" s="1"/>
  <c r="H300" i="1"/>
  <c r="K300" i="1" s="1"/>
  <c r="H298" i="1"/>
  <c r="K298" i="1" s="1"/>
  <c r="H297" i="1"/>
  <c r="K297" i="1" s="1"/>
  <c r="H295" i="1"/>
  <c r="K295" i="1" s="1"/>
  <c r="H294" i="1"/>
  <c r="K294" i="1" s="1"/>
  <c r="H293" i="1"/>
  <c r="K293" i="1" s="1"/>
  <c r="H292" i="1"/>
  <c r="K292" i="1" s="1"/>
  <c r="H291" i="1"/>
  <c r="H288" i="1"/>
  <c r="K288" i="1" s="1"/>
  <c r="H287" i="1"/>
  <c r="K287" i="1" s="1"/>
  <c r="H285" i="1"/>
  <c r="K285" i="1" s="1"/>
  <c r="H283" i="1"/>
  <c r="K283" i="1" s="1"/>
  <c r="H282" i="1"/>
  <c r="H280" i="1"/>
  <c r="K280" i="1" s="1"/>
  <c r="H279" i="1"/>
  <c r="K279" i="1" s="1"/>
  <c r="H278" i="1"/>
  <c r="K278" i="1" s="1"/>
  <c r="H276" i="1"/>
  <c r="K276" i="1" s="1"/>
  <c r="H275" i="1"/>
  <c r="H274" i="1"/>
  <c r="K274" i="1" s="1"/>
  <c r="H273" i="1"/>
  <c r="K273" i="1" s="1"/>
  <c r="H272" i="1"/>
  <c r="K272" i="1" s="1"/>
  <c r="H271" i="1"/>
  <c r="K271" i="1" s="1"/>
  <c r="H270" i="1"/>
  <c r="K270" i="1" s="1"/>
  <c r="H267" i="1"/>
  <c r="H264" i="1"/>
  <c r="H263" i="1"/>
  <c r="K263" i="1" s="1"/>
  <c r="H261" i="1"/>
  <c r="K261" i="1" s="1"/>
  <c r="H259" i="1"/>
  <c r="H256" i="1"/>
  <c r="K256" i="1" s="1"/>
  <c r="H255" i="1"/>
  <c r="K255" i="1" s="1"/>
  <c r="H254" i="1"/>
  <c r="K254" i="1" s="1"/>
  <c r="H253" i="1"/>
  <c r="K253" i="1" s="1"/>
  <c r="H252" i="1"/>
  <c r="K252" i="1" s="1"/>
  <c r="H251" i="1"/>
  <c r="K251" i="1" s="1"/>
  <c r="H250" i="1"/>
  <c r="K250" i="1" s="1"/>
  <c r="H249" i="1"/>
  <c r="K249" i="1" s="1"/>
  <c r="H248" i="1"/>
  <c r="K248" i="1" s="1"/>
  <c r="H247" i="1"/>
  <c r="K247" i="1" s="1"/>
  <c r="H245" i="1"/>
  <c r="H243" i="1"/>
  <c r="K243" i="1" s="1"/>
  <c r="H242" i="1"/>
  <c r="K242" i="1" s="1"/>
  <c r="H241" i="1"/>
  <c r="H237" i="1"/>
  <c r="K237" i="1" s="1"/>
  <c r="H236" i="1"/>
  <c r="H234" i="1"/>
  <c r="K234" i="1" s="1"/>
  <c r="H233" i="1"/>
  <c r="K233" i="1" s="1"/>
  <c r="H232" i="1"/>
  <c r="H230" i="1"/>
  <c r="K230" i="1" s="1"/>
  <c r="H229" i="1"/>
  <c r="K229" i="1" s="1"/>
  <c r="H227" i="1"/>
  <c r="K227" i="1" s="1"/>
  <c r="H226" i="1"/>
  <c r="K226" i="1" s="1"/>
  <c r="H225" i="1"/>
  <c r="K225" i="1" s="1"/>
  <c r="H224" i="1"/>
  <c r="H220" i="1"/>
  <c r="K220" i="1" s="1"/>
  <c r="H218" i="1"/>
  <c r="K218" i="1" s="1"/>
  <c r="H216" i="1"/>
  <c r="K216" i="1" s="1"/>
  <c r="H215" i="1"/>
  <c r="K215" i="1" s="1"/>
  <c r="H213" i="1"/>
  <c r="K213" i="1" s="1"/>
  <c r="H212" i="1"/>
  <c r="K212" i="1" s="1"/>
  <c r="H210" i="1"/>
  <c r="K210" i="1" s="1"/>
  <c r="H207" i="1"/>
  <c r="K207" i="1" s="1"/>
  <c r="H206" i="1"/>
  <c r="K206" i="1" s="1"/>
  <c r="H205" i="1"/>
  <c r="K205" i="1" s="1"/>
  <c r="H204" i="1"/>
  <c r="K204" i="1" s="1"/>
  <c r="H203" i="1"/>
  <c r="K203" i="1" s="1"/>
  <c r="H200" i="1"/>
  <c r="K200" i="1" s="1"/>
  <c r="H199" i="1"/>
  <c r="K199" i="1" s="1"/>
  <c r="H197" i="1"/>
  <c r="K197" i="1" s="1"/>
  <c r="H196" i="1"/>
  <c r="K196" i="1" s="1"/>
  <c r="H194" i="1"/>
  <c r="K194" i="1" s="1"/>
  <c r="H193" i="1"/>
  <c r="K193" i="1" s="1"/>
  <c r="H192" i="1"/>
  <c r="K192" i="1" s="1"/>
  <c r="H191" i="1"/>
  <c r="K191" i="1" s="1"/>
  <c r="H189" i="1"/>
  <c r="K189" i="1" s="1"/>
  <c r="H188" i="1"/>
  <c r="K188" i="1" s="1"/>
  <c r="H187" i="1"/>
  <c r="K187" i="1" s="1"/>
  <c r="H186" i="1"/>
  <c r="H185" i="1"/>
  <c r="K185" i="1" s="1"/>
  <c r="H183" i="1"/>
  <c r="K183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2" i="1"/>
  <c r="K172" i="1" s="1"/>
  <c r="H171" i="1"/>
  <c r="K171" i="1" s="1"/>
  <c r="H170" i="1"/>
  <c r="K170" i="1" s="1"/>
  <c r="H169" i="1"/>
  <c r="K169" i="1" s="1"/>
  <c r="H168" i="1"/>
  <c r="K168" i="1" s="1"/>
  <c r="H166" i="1"/>
  <c r="K166" i="1" s="1"/>
  <c r="H165" i="1"/>
  <c r="K165" i="1" s="1"/>
  <c r="H164" i="1"/>
  <c r="K164" i="1" s="1"/>
  <c r="H161" i="1"/>
  <c r="K161" i="1" s="1"/>
  <c r="H160" i="1"/>
  <c r="K160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49" i="1"/>
  <c r="K149" i="1" s="1"/>
  <c r="H148" i="1"/>
  <c r="K148" i="1" s="1"/>
  <c r="H147" i="1"/>
  <c r="K147" i="1" s="1"/>
  <c r="H142" i="1"/>
  <c r="K142" i="1" s="1"/>
  <c r="H141" i="1"/>
  <c r="K141" i="1" s="1"/>
  <c r="H138" i="1"/>
  <c r="K138" i="1" s="1"/>
  <c r="H135" i="1"/>
  <c r="K135" i="1" s="1"/>
  <c r="H133" i="1"/>
  <c r="K133" i="1" s="1"/>
  <c r="H132" i="1"/>
  <c r="K132" i="1" s="1"/>
  <c r="H130" i="1"/>
  <c r="K130" i="1" s="1"/>
  <c r="H129" i="1"/>
  <c r="K129" i="1" s="1"/>
  <c r="H127" i="1"/>
  <c r="K127" i="1" s="1"/>
  <c r="H126" i="1"/>
  <c r="K126" i="1" s="1"/>
  <c r="H125" i="1"/>
  <c r="K125" i="1" s="1"/>
  <c r="H124" i="1"/>
  <c r="K124" i="1" s="1"/>
  <c r="H123" i="1"/>
  <c r="K123" i="1" s="1"/>
  <c r="K121" i="1"/>
  <c r="H119" i="1"/>
  <c r="K119" i="1" s="1"/>
  <c r="H118" i="1"/>
  <c r="K118" i="1" s="1"/>
  <c r="H117" i="1"/>
  <c r="K117" i="1" s="1"/>
  <c r="H116" i="1"/>
  <c r="K116" i="1" s="1"/>
  <c r="H114" i="1"/>
  <c r="K114" i="1" s="1"/>
  <c r="H113" i="1"/>
  <c r="K113" i="1" s="1"/>
  <c r="H112" i="1"/>
  <c r="K112" i="1" s="1"/>
  <c r="H109" i="1"/>
  <c r="K109" i="1" s="1"/>
  <c r="H108" i="1"/>
  <c r="H101" i="1"/>
  <c r="K101" i="1" s="1"/>
  <c r="H100" i="1"/>
  <c r="K100" i="1" s="1"/>
  <c r="H99" i="1"/>
  <c r="K99" i="1" s="1"/>
  <c r="H96" i="1"/>
  <c r="K96" i="1" s="1"/>
  <c r="H93" i="1"/>
  <c r="K93" i="1" s="1"/>
  <c r="H92" i="1"/>
  <c r="K92" i="1" s="1"/>
  <c r="H89" i="1"/>
  <c r="K89" i="1" s="1"/>
  <c r="H88" i="1"/>
  <c r="K88" i="1" s="1"/>
  <c r="H85" i="1"/>
  <c r="K85" i="1" s="1"/>
  <c r="H84" i="1"/>
  <c r="K84" i="1" s="1"/>
  <c r="H81" i="1"/>
  <c r="K81" i="1" s="1"/>
  <c r="H80" i="1"/>
  <c r="K80" i="1" s="1"/>
  <c r="H78" i="1"/>
  <c r="K78" i="1" s="1"/>
  <c r="H77" i="1"/>
  <c r="K77" i="1" s="1"/>
  <c r="H73" i="1"/>
  <c r="K73" i="1" s="1"/>
  <c r="H72" i="1"/>
  <c r="K72" i="1" s="1"/>
  <c r="H71" i="1"/>
  <c r="K71" i="1" s="1"/>
  <c r="H69" i="1"/>
  <c r="K69" i="1" s="1"/>
  <c r="H68" i="1"/>
  <c r="K68" i="1" s="1"/>
  <c r="H66" i="1"/>
  <c r="K66" i="1" s="1"/>
  <c r="H64" i="1"/>
  <c r="K64" i="1" s="1"/>
  <c r="H62" i="1"/>
  <c r="K62" i="1" s="1"/>
  <c r="H60" i="1"/>
  <c r="K60" i="1" s="1"/>
  <c r="H58" i="1"/>
  <c r="K58" i="1" s="1"/>
  <c r="H57" i="1"/>
  <c r="K57" i="1" s="1"/>
  <c r="H55" i="1"/>
  <c r="K55" i="1" s="1"/>
  <c r="H54" i="1"/>
  <c r="K54" i="1" s="1"/>
  <c r="H53" i="1"/>
  <c r="K53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0" i="1"/>
  <c r="K40" i="1" s="1"/>
  <c r="H38" i="1"/>
  <c r="K38" i="1" s="1"/>
  <c r="H36" i="1"/>
  <c r="K36" i="1" s="1"/>
  <c r="H34" i="1"/>
  <c r="K34" i="1" s="1"/>
  <c r="H32" i="1"/>
  <c r="K32" i="1" s="1"/>
  <c r="H30" i="1"/>
  <c r="H27" i="1"/>
  <c r="K27" i="1" s="1"/>
  <c r="H26" i="1"/>
  <c r="K26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C683" i="1"/>
  <c r="C492" i="1"/>
  <c r="C478" i="1"/>
  <c r="C477" i="1" s="1"/>
  <c r="H875" i="1" l="1"/>
  <c r="H923" i="1" s="1"/>
  <c r="K515" i="1"/>
  <c r="K892" i="1" s="1"/>
  <c r="H892" i="1"/>
  <c r="K245" i="1"/>
  <c r="K867" i="1" s="1"/>
  <c r="K264" i="1"/>
  <c r="K282" i="1"/>
  <c r="K868" i="1" s="1"/>
  <c r="K267" i="1"/>
  <c r="K266" i="1" s="1"/>
  <c r="K232" i="1"/>
  <c r="K871" i="1" s="1"/>
  <c r="K108" i="1"/>
  <c r="K236" i="1"/>
  <c r="K862" i="1" s="1"/>
  <c r="K291" i="1"/>
  <c r="K865" i="1" s="1"/>
  <c r="K241" i="1"/>
  <c r="K872" i="1" s="1"/>
  <c r="K275" i="1"/>
  <c r="K863" i="1" s="1"/>
  <c r="K313" i="1"/>
  <c r="K873" i="1" s="1"/>
  <c r="K224" i="1"/>
  <c r="K870" i="1" s="1"/>
  <c r="K315" i="1"/>
  <c r="K864" i="1" s="1"/>
  <c r="K259" i="1"/>
  <c r="K869" i="1" s="1"/>
  <c r="Q322" i="1"/>
  <c r="K323" i="1"/>
  <c r="Q717" i="1"/>
  <c r="Q716" i="1" s="1"/>
  <c r="Q715" i="1" s="1"/>
  <c r="K718" i="1"/>
  <c r="Q327" i="1"/>
  <c r="Q326" i="1" s="1"/>
  <c r="Q325" i="1" s="1"/>
  <c r="K328" i="1"/>
  <c r="Q524" i="1"/>
  <c r="Q523" i="1" s="1"/>
  <c r="Q522" i="1" s="1"/>
  <c r="K525" i="1"/>
  <c r="Q693" i="1"/>
  <c r="Q692" i="1" s="1"/>
  <c r="K694" i="1"/>
  <c r="Q689" i="1"/>
  <c r="Q688" i="1" s="1"/>
  <c r="K690" i="1"/>
  <c r="Q29" i="1"/>
  <c r="K30" i="1"/>
  <c r="K29" i="1" s="1"/>
  <c r="Q382" i="1"/>
  <c r="Q381" i="1" s="1"/>
  <c r="K383" i="1"/>
  <c r="Q334" i="1"/>
  <c r="K335" i="1"/>
  <c r="Q710" i="1"/>
  <c r="K711" i="1"/>
  <c r="Q331" i="1"/>
  <c r="Q330" i="1" s="1"/>
  <c r="Q329" i="1" s="1"/>
  <c r="K332" i="1"/>
  <c r="Q319" i="1"/>
  <c r="Q318" i="1" s="1"/>
  <c r="Q317" i="1" s="1"/>
  <c r="K320" i="1"/>
  <c r="Q493" i="1"/>
  <c r="Q492" i="1" s="1"/>
  <c r="K494" i="1"/>
  <c r="H14" i="1"/>
  <c r="H52" i="1"/>
  <c r="H190" i="1"/>
  <c r="H455" i="1"/>
  <c r="H744" i="1"/>
  <c r="H159" i="1"/>
  <c r="H266" i="1"/>
  <c r="Q266" i="1"/>
  <c r="H301" i="1"/>
  <c r="Q301" i="1"/>
  <c r="H503" i="1"/>
  <c r="H844" i="1"/>
  <c r="H33" i="1"/>
  <c r="Q33" i="1"/>
  <c r="H284" i="1"/>
  <c r="H281" i="1" s="1"/>
  <c r="Q284" i="1"/>
  <c r="Q866" i="1" s="1"/>
  <c r="H336" i="1"/>
  <c r="Q336" i="1"/>
  <c r="H360" i="1"/>
  <c r="Q360" i="1"/>
  <c r="H440" i="1"/>
  <c r="Q440" i="1"/>
  <c r="Q91" i="1"/>
  <c r="Q90" i="1" s="1"/>
  <c r="H299" i="1"/>
  <c r="Q299" i="1"/>
  <c r="H140" i="1"/>
  <c r="H139" i="1" s="1"/>
  <c r="H137" i="1" s="1"/>
  <c r="H136" i="1" s="1"/>
  <c r="Q140" i="1"/>
  <c r="Q139" i="1" s="1"/>
  <c r="H388" i="1"/>
  <c r="Q423" i="1"/>
  <c r="H748" i="1"/>
  <c r="Q748" i="1"/>
  <c r="Q768" i="1"/>
  <c r="Q823" i="1"/>
  <c r="H37" i="1"/>
  <c r="Q37" i="1"/>
  <c r="Q56" i="1"/>
  <c r="Q163" i="1"/>
  <c r="Q286" i="1"/>
  <c r="H307" i="1"/>
  <c r="Q307" i="1"/>
  <c r="Q362" i="1"/>
  <c r="Q696" i="1"/>
  <c r="Q695" i="1" s="1"/>
  <c r="Q727" i="1"/>
  <c r="Q786" i="1"/>
  <c r="Q25" i="1"/>
  <c r="H420" i="1"/>
  <c r="Q841" i="1"/>
  <c r="Q506" i="1"/>
  <c r="H731" i="1"/>
  <c r="Q731" i="1"/>
  <c r="Q771" i="1"/>
  <c r="H83" i="1"/>
  <c r="H82" i="1" s="1"/>
  <c r="H111" i="1"/>
  <c r="H151" i="1"/>
  <c r="H150" i="1" s="1"/>
  <c r="H167" i="1"/>
  <c r="H182" i="1"/>
  <c r="Q182" i="1"/>
  <c r="H198" i="1"/>
  <c r="H217" i="1"/>
  <c r="Q217" i="1"/>
  <c r="Q309" i="1"/>
  <c r="H346" i="1"/>
  <c r="H411" i="1"/>
  <c r="Q427" i="1"/>
  <c r="H447" i="1"/>
  <c r="H510" i="1"/>
  <c r="Q510" i="1"/>
  <c r="Q700" i="1"/>
  <c r="Q699" i="1" s="1"/>
  <c r="H733" i="1"/>
  <c r="Q733" i="1"/>
  <c r="H755" i="1"/>
  <c r="H774" i="1"/>
  <c r="H807" i="1"/>
  <c r="Q400" i="1"/>
  <c r="H797" i="1"/>
  <c r="Q797" i="1"/>
  <c r="H403" i="1"/>
  <c r="H31" i="1"/>
  <c r="Q31" i="1"/>
  <c r="H59" i="1"/>
  <c r="Q59" i="1"/>
  <c r="H63" i="1"/>
  <c r="Q63" i="1"/>
  <c r="K83" i="1"/>
  <c r="K82" i="1" s="1"/>
  <c r="H128" i="1"/>
  <c r="H219" i="1"/>
  <c r="Q219" i="1"/>
  <c r="H240" i="1"/>
  <c r="H312" i="1"/>
  <c r="Q312" i="1"/>
  <c r="H396" i="1"/>
  <c r="H466" i="1"/>
  <c r="H487" i="1"/>
  <c r="H486" i="1" s="1"/>
  <c r="H485" i="1" s="1"/>
  <c r="H512" i="1"/>
  <c r="H679" i="1"/>
  <c r="H678" i="1" s="1"/>
  <c r="H706" i="1"/>
  <c r="H705" i="1" s="1"/>
  <c r="H704" i="1" s="1"/>
  <c r="Q706" i="1"/>
  <c r="Q705" i="1" s="1"/>
  <c r="Q704" i="1" s="1"/>
  <c r="H735" i="1"/>
  <c r="H830" i="1"/>
  <c r="Q830" i="1"/>
  <c r="Q764" i="1"/>
  <c r="Q70" i="1"/>
  <c r="H228" i="1"/>
  <c r="Q228" i="1"/>
  <c r="H519" i="1"/>
  <c r="Q519" i="1"/>
  <c r="H799" i="1"/>
  <c r="Q76" i="1"/>
  <c r="Q75" i="1" s="1"/>
  <c r="Q479" i="1"/>
  <c r="Q107" i="1"/>
  <c r="Q106" i="1" s="1"/>
  <c r="Q105" i="1" s="1"/>
  <c r="Q195" i="1"/>
  <c r="H61" i="1"/>
  <c r="Q61" i="1"/>
  <c r="H65" i="1"/>
  <c r="Q65" i="1"/>
  <c r="H87" i="1"/>
  <c r="H86" i="1" s="1"/>
  <c r="H202" i="1"/>
  <c r="H201" i="1" s="1"/>
  <c r="H314" i="1"/>
  <c r="Q314" i="1"/>
  <c r="H373" i="1"/>
  <c r="H372" i="1" s="1"/>
  <c r="H371" i="1" s="1"/>
  <c r="H432" i="1"/>
  <c r="H793" i="1"/>
  <c r="H834" i="1"/>
  <c r="H833" i="1" s="1"/>
  <c r="H134" i="1"/>
  <c r="Q134" i="1"/>
  <c r="Q262" i="1"/>
  <c r="Q720" i="1"/>
  <c r="Q719" i="1" s="1"/>
  <c r="H473" i="1"/>
  <c r="H818" i="1"/>
  <c r="H817" i="1" s="1"/>
  <c r="H816" i="1" s="1"/>
  <c r="H815" i="1" s="1"/>
  <c r="H935" i="1" s="1"/>
  <c r="H98" i="1"/>
  <c r="H97" i="1" s="1"/>
  <c r="H209" i="1"/>
  <c r="Q209" i="1"/>
  <c r="H35" i="1"/>
  <c r="Q35" i="1"/>
  <c r="Q211" i="1"/>
  <c r="H459" i="1"/>
  <c r="Q459" i="1"/>
  <c r="H39" i="1"/>
  <c r="Q39" i="1"/>
  <c r="Q214" i="1"/>
  <c r="Q674" i="1"/>
  <c r="Q752" i="1"/>
  <c r="Q87" i="1"/>
  <c r="Q86" i="1" s="1"/>
  <c r="H258" i="1"/>
  <c r="Q258" i="1"/>
  <c r="H415" i="1"/>
  <c r="Q415" i="1"/>
  <c r="H712" i="1"/>
  <c r="Q712" i="1"/>
  <c r="Q709" i="1" s="1"/>
  <c r="Q708" i="1" s="1"/>
  <c r="Q296" i="1"/>
  <c r="Q378" i="1"/>
  <c r="Q377" i="1" s="1"/>
  <c r="Q376" i="1" s="1"/>
  <c r="Q470" i="1"/>
  <c r="Q684" i="1"/>
  <c r="Q683" i="1" s="1"/>
  <c r="H95" i="1"/>
  <c r="H94" i="1" s="1"/>
  <c r="Q95" i="1"/>
  <c r="Q94" i="1" s="1"/>
  <c r="H782" i="1"/>
  <c r="H120" i="1"/>
  <c r="Q120" i="1"/>
  <c r="Q231" i="1"/>
  <c r="Q304" i="1"/>
  <c r="Q79" i="1"/>
  <c r="Q235" i="1"/>
  <c r="Q482" i="1"/>
  <c r="Q67" i="1"/>
  <c r="Q131" i="1"/>
  <c r="H260" i="1"/>
  <c r="Q260" i="1"/>
  <c r="Q350" i="1"/>
  <c r="Q417" i="1"/>
  <c r="Q516" i="1"/>
  <c r="Q739" i="1"/>
  <c r="Q759" i="1"/>
  <c r="Q811" i="1"/>
  <c r="H838" i="1"/>
  <c r="Q838" i="1"/>
  <c r="H76" i="1"/>
  <c r="H75" i="1" s="1"/>
  <c r="H122" i="1"/>
  <c r="H211" i="1"/>
  <c r="H231" i="1"/>
  <c r="H269" i="1"/>
  <c r="H268" i="1" s="1"/>
  <c r="H304" i="1"/>
  <c r="H423" i="1"/>
  <c r="H727" i="1"/>
  <c r="H768" i="1"/>
  <c r="H823" i="1"/>
  <c r="H79" i="1"/>
  <c r="H107" i="1"/>
  <c r="H106" i="1" s="1"/>
  <c r="H105" i="1" s="1"/>
  <c r="H195" i="1"/>
  <c r="H214" i="1"/>
  <c r="H392" i="1"/>
  <c r="H462" i="1"/>
  <c r="H752" i="1"/>
  <c r="H771" i="1"/>
  <c r="H826" i="1"/>
  <c r="H184" i="1"/>
  <c r="H223" i="1"/>
  <c r="H262" i="1"/>
  <c r="H42" i="1"/>
  <c r="H41" i="1" s="1"/>
  <c r="H25" i="1"/>
  <c r="H91" i="1"/>
  <c r="H90" i="1" s="1"/>
  <c r="H296" i="1"/>
  <c r="H378" i="1"/>
  <c r="H377" i="1" s="1"/>
  <c r="H376" i="1" s="1"/>
  <c r="H400" i="1"/>
  <c r="H417" i="1"/>
  <c r="H470" i="1"/>
  <c r="H516" i="1"/>
  <c r="H739" i="1"/>
  <c r="H331" i="1"/>
  <c r="H330" i="1" s="1"/>
  <c r="H329" i="1" s="1"/>
  <c r="H334" i="1"/>
  <c r="H689" i="1"/>
  <c r="H688" i="1" s="1"/>
  <c r="H524" i="1"/>
  <c r="H523" i="1" s="1"/>
  <c r="H522" i="1" s="1"/>
  <c r="H693" i="1"/>
  <c r="H692" i="1" s="1"/>
  <c r="H56" i="1"/>
  <c r="H146" i="1"/>
  <c r="H163" i="1"/>
  <c r="H286" i="1"/>
  <c r="H341" i="1"/>
  <c r="H362" i="1"/>
  <c r="H407" i="1"/>
  <c r="H443" i="1"/>
  <c r="H479" i="1"/>
  <c r="H506" i="1"/>
  <c r="H696" i="1"/>
  <c r="H695" i="1" s="1"/>
  <c r="H786" i="1"/>
  <c r="H803" i="1"/>
  <c r="H235" i="1"/>
  <c r="H290" i="1"/>
  <c r="H309" i="1"/>
  <c r="H367" i="1"/>
  <c r="H366" i="1" s="1"/>
  <c r="H427" i="1"/>
  <c r="H482" i="1"/>
  <c r="H674" i="1"/>
  <c r="H700" i="1"/>
  <c r="H699" i="1" s="1"/>
  <c r="H789" i="1"/>
  <c r="H382" i="1"/>
  <c r="H381" i="1" s="1"/>
  <c r="H710" i="1"/>
  <c r="H67" i="1"/>
  <c r="H115" i="1"/>
  <c r="H131" i="1"/>
  <c r="H277" i="1"/>
  <c r="H319" i="1"/>
  <c r="H318" i="1" s="1"/>
  <c r="H317" i="1" s="1"/>
  <c r="H350" i="1"/>
  <c r="H451" i="1"/>
  <c r="H493" i="1"/>
  <c r="H492" i="1" s="1"/>
  <c r="H759" i="1"/>
  <c r="H778" i="1"/>
  <c r="H811" i="1"/>
  <c r="H322" i="1"/>
  <c r="H321" i="1" s="1"/>
  <c r="H496" i="1"/>
  <c r="H495" i="1" s="1"/>
  <c r="H684" i="1"/>
  <c r="H683" i="1" s="1"/>
  <c r="H717" i="1"/>
  <c r="H716" i="1" s="1"/>
  <c r="H715" i="1" s="1"/>
  <c r="H29" i="1"/>
  <c r="H70" i="1"/>
  <c r="H174" i="1"/>
  <c r="H246" i="1"/>
  <c r="H244" i="1" s="1"/>
  <c r="H327" i="1"/>
  <c r="H326" i="1" s="1"/>
  <c r="H325" i="1" s="1"/>
  <c r="H356" i="1"/>
  <c r="H436" i="1"/>
  <c r="H667" i="1"/>
  <c r="H720" i="1"/>
  <c r="H719" i="1" s="1"/>
  <c r="H764" i="1"/>
  <c r="H841" i="1"/>
  <c r="H617" i="1"/>
  <c r="H631" i="1"/>
  <c r="H630" i="1" s="1"/>
  <c r="H902" i="1" s="1"/>
  <c r="H930" i="1" s="1"/>
  <c r="K262" i="1"/>
  <c r="K771" i="1"/>
  <c r="K146" i="1"/>
  <c r="K427" i="1"/>
  <c r="K284" i="1"/>
  <c r="K735" i="1"/>
  <c r="K443" i="1"/>
  <c r="R242" i="1"/>
  <c r="K838" i="1"/>
  <c r="K95" i="1"/>
  <c r="K94" i="1" s="1"/>
  <c r="K228" i="1"/>
  <c r="K299" i="1"/>
  <c r="R687" i="1"/>
  <c r="K31" i="1"/>
  <c r="K120" i="1"/>
  <c r="K140" i="1"/>
  <c r="K209" i="1"/>
  <c r="K301" i="1"/>
  <c r="K360" i="1"/>
  <c r="K307" i="1"/>
  <c r="R663" i="1"/>
  <c r="K269" i="1"/>
  <c r="K731" i="1"/>
  <c r="K739" i="1"/>
  <c r="K797" i="1"/>
  <c r="K37" i="1"/>
  <c r="K59" i="1"/>
  <c r="K61" i="1"/>
  <c r="K182" i="1"/>
  <c r="K217" i="1"/>
  <c r="K510" i="1"/>
  <c r="K733" i="1"/>
  <c r="K91" i="1"/>
  <c r="K90" i="1" s="1"/>
  <c r="K423" i="1"/>
  <c r="K459" i="1"/>
  <c r="K63" i="1"/>
  <c r="K219" i="1"/>
  <c r="R660" i="1"/>
  <c r="K706" i="1"/>
  <c r="K705" i="1" s="1"/>
  <c r="K704" i="1" s="1"/>
  <c r="K830" i="1"/>
  <c r="K33" i="1"/>
  <c r="K748" i="1"/>
  <c r="K39" i="1"/>
  <c r="K65" i="1"/>
  <c r="R661" i="1"/>
  <c r="K260" i="1"/>
  <c r="K134" i="1"/>
  <c r="K336" i="1"/>
  <c r="K440" i="1"/>
  <c r="K35" i="1"/>
  <c r="K415" i="1"/>
  <c r="R662" i="1"/>
  <c r="K712" i="1"/>
  <c r="Q714" i="1" l="1"/>
  <c r="K875" i="1"/>
  <c r="K866" i="1"/>
  <c r="K874" i="1"/>
  <c r="K258" i="1"/>
  <c r="K312" i="1"/>
  <c r="K314" i="1"/>
  <c r="Q321" i="1"/>
  <c r="Q316" i="1" s="1"/>
  <c r="H13" i="1"/>
  <c r="Q333" i="1"/>
  <c r="Q324" i="1" s="1"/>
  <c r="H239" i="1"/>
  <c r="H743" i="1"/>
  <c r="H742" i="1" s="1"/>
  <c r="K411" i="1"/>
  <c r="K482" i="1"/>
  <c r="K159" i="1"/>
  <c r="K803" i="1"/>
  <c r="K286" i="1"/>
  <c r="K782" i="1"/>
  <c r="K277" i="1"/>
  <c r="K436" i="1"/>
  <c r="K131" i="1"/>
  <c r="Q28" i="1"/>
  <c r="H145" i="1"/>
  <c r="K231" i="1"/>
  <c r="K70" i="1"/>
  <c r="Q778" i="1"/>
  <c r="Q451" i="1"/>
  <c r="H709" i="1"/>
  <c r="H708" i="1" s="1"/>
  <c r="H703" i="1" s="1"/>
  <c r="H932" i="1" s="1"/>
  <c r="Q198" i="1"/>
  <c r="K79" i="1"/>
  <c r="K268" i="1"/>
  <c r="Q367" i="1"/>
  <c r="Q366" i="1" s="1"/>
  <c r="K844" i="1"/>
  <c r="K223" i="1"/>
  <c r="K403" i="1"/>
  <c r="H478" i="1"/>
  <c r="H477" i="1" s="1"/>
  <c r="Q277" i="1"/>
  <c r="K296" i="1"/>
  <c r="K67" i="1"/>
  <c r="K752" i="1"/>
  <c r="H387" i="1"/>
  <c r="H386" i="1" s="1"/>
  <c r="K139" i="1"/>
  <c r="K137" i="1" s="1"/>
  <c r="K136" i="1" s="1"/>
  <c r="K87" i="1"/>
  <c r="K86" i="1" s="1"/>
  <c r="K674" i="1"/>
  <c r="K420" i="1"/>
  <c r="Q691" i="1"/>
  <c r="K473" i="1"/>
  <c r="Q223" i="1"/>
  <c r="Q222" i="1" s="1"/>
  <c r="K466" i="1"/>
  <c r="K834" i="1"/>
  <c r="K833" i="1" s="1"/>
  <c r="K362" i="1"/>
  <c r="K396" i="1"/>
  <c r="H208" i="1"/>
  <c r="K341" i="1"/>
  <c r="Q667" i="1"/>
  <c r="Q666" i="1" s="1"/>
  <c r="Q665" i="1" s="1"/>
  <c r="Q774" i="1"/>
  <c r="Q447" i="1"/>
  <c r="Q443" i="1"/>
  <c r="K167" i="1"/>
  <c r="K516" i="1"/>
  <c r="H333" i="1"/>
  <c r="H324" i="1" s="1"/>
  <c r="Q436" i="1"/>
  <c r="H162" i="1"/>
  <c r="K506" i="1"/>
  <c r="H345" i="1"/>
  <c r="H340" i="1" s="1"/>
  <c r="Q818" i="1"/>
  <c r="Q817" i="1" s="1"/>
  <c r="Q816" i="1" s="1"/>
  <c r="Q815" i="1" s="1"/>
  <c r="Q373" i="1"/>
  <c r="Q372" i="1" s="1"/>
  <c r="Q371" i="1" s="1"/>
  <c r="Q392" i="1"/>
  <c r="Q496" i="1"/>
  <c r="Q495" i="1" s="1"/>
  <c r="Q491" i="1" s="1"/>
  <c r="Q490" i="1" s="1"/>
  <c r="Q755" i="1"/>
  <c r="Q751" i="1" s="1"/>
  <c r="Q750" i="1" s="1"/>
  <c r="Q290" i="1"/>
  <c r="Q289" i="1" s="1"/>
  <c r="Q420" i="1"/>
  <c r="K235" i="1"/>
  <c r="K56" i="1"/>
  <c r="K195" i="1"/>
  <c r="K246" i="1"/>
  <c r="K244" i="1" s="1"/>
  <c r="K356" i="1"/>
  <c r="K355" i="1" s="1"/>
  <c r="H316" i="1"/>
  <c r="Q826" i="1"/>
  <c r="Q822" i="1" s="1"/>
  <c r="H257" i="1"/>
  <c r="Q462" i="1"/>
  <c r="K163" i="1"/>
  <c r="K759" i="1"/>
  <c r="K111" i="1"/>
  <c r="K350" i="1"/>
  <c r="K417" i="1"/>
  <c r="H28" i="1"/>
  <c r="H726" i="1"/>
  <c r="H725" i="1" s="1"/>
  <c r="Q473" i="1"/>
  <c r="Q834" i="1"/>
  <c r="Q833" i="1" s="1"/>
  <c r="Q789" i="1"/>
  <c r="Q122" i="1"/>
  <c r="Q455" i="1"/>
  <c r="Q631" i="1"/>
  <c r="Q630" i="1" s="1"/>
  <c r="Q902" i="1" s="1"/>
  <c r="Q799" i="1"/>
  <c r="Q115" i="1"/>
  <c r="Q184" i="1"/>
  <c r="Q617" i="1"/>
  <c r="Q527" i="1" s="1"/>
  <c r="Q526" i="1" s="1"/>
  <c r="Q42" i="1"/>
  <c r="Q41" i="1" s="1"/>
  <c r="Q146" i="1"/>
  <c r="Q844" i="1"/>
  <c r="Q840" i="1" s="1"/>
  <c r="Q159" i="1"/>
  <c r="Q803" i="1"/>
  <c r="Q98" i="1"/>
  <c r="Q97" i="1" s="1"/>
  <c r="Q356" i="1"/>
  <c r="Q355" i="1" s="1"/>
  <c r="Q354" i="1" s="1"/>
  <c r="Q353" i="1" s="1"/>
  <c r="Q735" i="1"/>
  <c r="Q726" i="1" s="1"/>
  <c r="Q725" i="1" s="1"/>
  <c r="Q512" i="1"/>
  <c r="Q396" i="1"/>
  <c r="Q341" i="1"/>
  <c r="Q174" i="1"/>
  <c r="Q703" i="1"/>
  <c r="Q407" i="1"/>
  <c r="Q269" i="1"/>
  <c r="Q268" i="1" s="1"/>
  <c r="Q246" i="1"/>
  <c r="Q244" i="1" s="1"/>
  <c r="Q303" i="1"/>
  <c r="K107" i="1"/>
  <c r="K106" i="1" s="1"/>
  <c r="K105" i="1" s="1"/>
  <c r="K122" i="1"/>
  <c r="K202" i="1"/>
  <c r="K201" i="1" s="1"/>
  <c r="K512" i="1"/>
  <c r="K519" i="1"/>
  <c r="Q403" i="1"/>
  <c r="Q190" i="1"/>
  <c r="K304" i="1"/>
  <c r="K774" i="1"/>
  <c r="K400" i="1"/>
  <c r="K755" i="1"/>
  <c r="K789" i="1"/>
  <c r="K503" i="1"/>
  <c r="H222" i="1"/>
  <c r="H822" i="1"/>
  <c r="Q411" i="1"/>
  <c r="Q167" i="1"/>
  <c r="Q162" i="1" s="1"/>
  <c r="Q14" i="1"/>
  <c r="Q13" i="1" s="1"/>
  <c r="Q208" i="1"/>
  <c r="K807" i="1"/>
  <c r="Q478" i="1"/>
  <c r="Q477" i="1" s="1"/>
  <c r="K211" i="1"/>
  <c r="K115" i="1"/>
  <c r="K25" i="1"/>
  <c r="K214" i="1"/>
  <c r="K786" i="1"/>
  <c r="K447" i="1"/>
  <c r="K826" i="1"/>
  <c r="K388" i="1"/>
  <c r="K455" i="1"/>
  <c r="Q202" i="1"/>
  <c r="Q201" i="1" s="1"/>
  <c r="Q52" i="1"/>
  <c r="Q51" i="1" s="1"/>
  <c r="Q50" i="1" s="1"/>
  <c r="H110" i="1"/>
  <c r="H104" i="1" s="1"/>
  <c r="H103" i="1" s="1"/>
  <c r="K811" i="1"/>
  <c r="K52" i="1"/>
  <c r="K462" i="1"/>
  <c r="H303" i="1"/>
  <c r="Q281" i="1"/>
  <c r="Q128" i="1"/>
  <c r="Q807" i="1"/>
  <c r="K470" i="1"/>
  <c r="K778" i="1"/>
  <c r="K184" i="1"/>
  <c r="K198" i="1"/>
  <c r="K392" i="1"/>
  <c r="H431" i="1"/>
  <c r="H289" i="1"/>
  <c r="H265" i="1" s="1"/>
  <c r="Q487" i="1"/>
  <c r="Q486" i="1" s="1"/>
  <c r="Q485" i="1" s="1"/>
  <c r="Q240" i="1"/>
  <c r="Q744" i="1"/>
  <c r="Q743" i="1" s="1"/>
  <c r="Q742" i="1" s="1"/>
  <c r="Q151" i="1"/>
  <c r="Q150" i="1" s="1"/>
  <c r="K793" i="1"/>
  <c r="K128" i="1"/>
  <c r="K309" i="1"/>
  <c r="K190" i="1"/>
  <c r="H355" i="1"/>
  <c r="H354" i="1" s="1"/>
  <c r="H353" i="1" s="1"/>
  <c r="Q346" i="1"/>
  <c r="Q345" i="1" s="1"/>
  <c r="Q111" i="1"/>
  <c r="Q388" i="1"/>
  <c r="Q83" i="1"/>
  <c r="Q82" i="1" s="1"/>
  <c r="Q74" i="1" s="1"/>
  <c r="K617" i="1"/>
  <c r="Q503" i="1"/>
  <c r="K667" i="1"/>
  <c r="K768" i="1"/>
  <c r="K451" i="1"/>
  <c r="K432" i="1"/>
  <c r="K174" i="1"/>
  <c r="K151" i="1"/>
  <c r="K150" i="1" s="1"/>
  <c r="K145" i="1" s="1"/>
  <c r="K290" i="1"/>
  <c r="K407" i="1"/>
  <c r="K799" i="1"/>
  <c r="Q782" i="1"/>
  <c r="Q432" i="1"/>
  <c r="Q257" i="1"/>
  <c r="Q793" i="1"/>
  <c r="Q679" i="1"/>
  <c r="Q678" i="1" s="1"/>
  <c r="Q677" i="1" s="1"/>
  <c r="Q466" i="1"/>
  <c r="Q137" i="1"/>
  <c r="Q136" i="1" s="1"/>
  <c r="H714" i="1"/>
  <c r="H933" i="1" s="1"/>
  <c r="H173" i="1"/>
  <c r="H51" i="1"/>
  <c r="H50" i="1" s="1"/>
  <c r="K281" i="1"/>
  <c r="K717" i="1"/>
  <c r="K716" i="1" s="1"/>
  <c r="K715" i="1" s="1"/>
  <c r="H491" i="1"/>
  <c r="H490" i="1" s="1"/>
  <c r="K367" i="1"/>
  <c r="K366" i="1" s="1"/>
  <c r="K42" i="1"/>
  <c r="K41" i="1" s="1"/>
  <c r="K98" i="1"/>
  <c r="K97" i="1" s="1"/>
  <c r="K257" i="1"/>
  <c r="K710" i="1"/>
  <c r="K709" i="1" s="1"/>
  <c r="K708" i="1" s="1"/>
  <c r="K703" i="1" s="1"/>
  <c r="K487" i="1"/>
  <c r="K486" i="1" s="1"/>
  <c r="K485" i="1" s="1"/>
  <c r="K493" i="1"/>
  <c r="K492" i="1" s="1"/>
  <c r="K327" i="1"/>
  <c r="K326" i="1" s="1"/>
  <c r="K325" i="1" s="1"/>
  <c r="K496" i="1"/>
  <c r="K495" i="1" s="1"/>
  <c r="K322" i="1"/>
  <c r="K321" i="1" s="1"/>
  <c r="K331" i="1"/>
  <c r="K330" i="1" s="1"/>
  <c r="K329" i="1" s="1"/>
  <c r="K240" i="1"/>
  <c r="K700" i="1"/>
  <c r="K699" i="1" s="1"/>
  <c r="K684" i="1"/>
  <c r="K683" i="1" s="1"/>
  <c r="K373" i="1"/>
  <c r="K372" i="1" s="1"/>
  <c r="K371" i="1" s="1"/>
  <c r="K679" i="1"/>
  <c r="K678" i="1" s="1"/>
  <c r="K479" i="1"/>
  <c r="K696" i="1"/>
  <c r="K695" i="1" s="1"/>
  <c r="K689" i="1"/>
  <c r="K688" i="1" s="1"/>
  <c r="K764" i="1"/>
  <c r="K346" i="1"/>
  <c r="K841" i="1"/>
  <c r="K378" i="1"/>
  <c r="K377" i="1" s="1"/>
  <c r="K376" i="1" s="1"/>
  <c r="K818" i="1"/>
  <c r="K817" i="1" s="1"/>
  <c r="K816" i="1" s="1"/>
  <c r="K815" i="1" s="1"/>
  <c r="K720" i="1"/>
  <c r="K719" i="1" s="1"/>
  <c r="K727" i="1"/>
  <c r="K726" i="1" s="1"/>
  <c r="K725" i="1" s="1"/>
  <c r="K334" i="1"/>
  <c r="K333" i="1" s="1"/>
  <c r="K744" i="1"/>
  <c r="K743" i="1" s="1"/>
  <c r="K742" i="1" s="1"/>
  <c r="K319" i="1"/>
  <c r="K318" i="1" s="1"/>
  <c r="K317" i="1" s="1"/>
  <c r="K382" i="1"/>
  <c r="K381" i="1" s="1"/>
  <c r="K76" i="1"/>
  <c r="K75" i="1" s="1"/>
  <c r="K693" i="1"/>
  <c r="K692" i="1" s="1"/>
  <c r="K524" i="1"/>
  <c r="K523" i="1" s="1"/>
  <c r="K522" i="1" s="1"/>
  <c r="K823" i="1"/>
  <c r="H677" i="1"/>
  <c r="H763" i="1"/>
  <c r="H762" i="1" s="1"/>
  <c r="H751" i="1"/>
  <c r="H750" i="1" s="1"/>
  <c r="H666" i="1"/>
  <c r="H665" i="1" s="1"/>
  <c r="H691" i="1"/>
  <c r="H461" i="1"/>
  <c r="K28" i="1"/>
  <c r="H442" i="1"/>
  <c r="K631" i="1"/>
  <c r="K630" i="1" s="1"/>
  <c r="K902" i="1" s="1"/>
  <c r="H365" i="1"/>
  <c r="H840" i="1"/>
  <c r="H832" i="1" s="1"/>
  <c r="H502" i="1"/>
  <c r="H501" i="1" s="1"/>
  <c r="H500" i="1" s="1"/>
  <c r="H74" i="1"/>
  <c r="H238" i="1" l="1"/>
  <c r="H221" i="1" s="1"/>
  <c r="H12" i="1"/>
  <c r="K478" i="1"/>
  <c r="K477" i="1" s="1"/>
  <c r="K222" i="1"/>
  <c r="K431" i="1"/>
  <c r="K303" i="1"/>
  <c r="K461" i="1"/>
  <c r="Q12" i="1"/>
  <c r="Q858" i="1" s="1"/>
  <c r="Q857" i="1" s="1"/>
  <c r="Q431" i="1"/>
  <c r="K51" i="1"/>
  <c r="K50" i="1" s="1"/>
  <c r="H49" i="1"/>
  <c r="K74" i="1"/>
  <c r="K289" i="1"/>
  <c r="K265" i="1" s="1"/>
  <c r="Q442" i="1"/>
  <c r="Q365" i="1"/>
  <c r="K666" i="1"/>
  <c r="K665" i="1" s="1"/>
  <c r="Q832" i="1"/>
  <c r="Q821" i="1" s="1"/>
  <c r="Q239" i="1"/>
  <c r="Q238" i="1" s="1"/>
  <c r="K354" i="1"/>
  <c r="K353" i="1" s="1"/>
  <c r="H664" i="1"/>
  <c r="H931" i="1" s="1"/>
  <c r="K840" i="1"/>
  <c r="K832" i="1" s="1"/>
  <c r="K751" i="1"/>
  <c r="K750" i="1" s="1"/>
  <c r="Q461" i="1"/>
  <c r="K208" i="1"/>
  <c r="K162" i="1"/>
  <c r="K502" i="1"/>
  <c r="K501" i="1" s="1"/>
  <c r="K500" i="1" s="1"/>
  <c r="Q340" i="1"/>
  <c r="Q339" i="1" s="1"/>
  <c r="Q877" i="1" s="1"/>
  <c r="K387" i="1"/>
  <c r="K386" i="1" s="1"/>
  <c r="K110" i="1"/>
  <c r="K104" i="1" s="1"/>
  <c r="K103" i="1" s="1"/>
  <c r="K173" i="1"/>
  <c r="K239" i="1"/>
  <c r="K238" i="1" s="1"/>
  <c r="Q664" i="1"/>
  <c r="K345" i="1"/>
  <c r="K340" i="1" s="1"/>
  <c r="Q173" i="1"/>
  <c r="Q265" i="1"/>
  <c r="K822" i="1"/>
  <c r="K442" i="1"/>
  <c r="Q502" i="1"/>
  <c r="Q501" i="1" s="1"/>
  <c r="Q500" i="1" s="1"/>
  <c r="Q145" i="1"/>
  <c r="Q763" i="1"/>
  <c r="Q762" i="1" s="1"/>
  <c r="Q724" i="1" s="1"/>
  <c r="Q49" i="1"/>
  <c r="Q859" i="1" s="1"/>
  <c r="Q387" i="1"/>
  <c r="Q386" i="1" s="1"/>
  <c r="Q110" i="1"/>
  <c r="Q104" i="1" s="1"/>
  <c r="Q103" i="1" s="1"/>
  <c r="K763" i="1"/>
  <c r="K762" i="1" s="1"/>
  <c r="H821" i="1"/>
  <c r="H936" i="1" s="1"/>
  <c r="K714" i="1"/>
  <c r="K316" i="1"/>
  <c r="K365" i="1"/>
  <c r="K691" i="1"/>
  <c r="K324" i="1"/>
  <c r="K491" i="1"/>
  <c r="K490" i="1" s="1"/>
  <c r="H724" i="1"/>
  <c r="H934" i="1" s="1"/>
  <c r="K677" i="1"/>
  <c r="H339" i="1"/>
  <c r="H877" i="1" s="1"/>
  <c r="H925" i="1" s="1"/>
  <c r="H385" i="1"/>
  <c r="H384" i="1" s="1"/>
  <c r="H144" i="1"/>
  <c r="H11" i="1" l="1"/>
  <c r="Q11" i="1"/>
  <c r="K49" i="1"/>
  <c r="K859" i="1" s="1"/>
  <c r="K724" i="1"/>
  <c r="K144" i="1"/>
  <c r="K861" i="1" s="1"/>
  <c r="K860" i="1" s="1"/>
  <c r="K821" i="1"/>
  <c r="K385" i="1"/>
  <c r="K384" i="1" s="1"/>
  <c r="Q221" i="1"/>
  <c r="H143" i="1"/>
  <c r="H102" i="1" s="1"/>
  <c r="K221" i="1"/>
  <c r="K143" i="1" s="1"/>
  <c r="K102" i="1" s="1"/>
  <c r="K339" i="1"/>
  <c r="K877" i="1" s="1"/>
  <c r="Q385" i="1"/>
  <c r="Q384" i="1" s="1"/>
  <c r="Q338" i="1" s="1"/>
  <c r="Q876" i="1" s="1"/>
  <c r="Q144" i="1"/>
  <c r="Q861" i="1" s="1"/>
  <c r="Q860" i="1" s="1"/>
  <c r="K664" i="1"/>
  <c r="H908" i="1" l="1"/>
  <c r="Q143" i="1"/>
  <c r="Q102" i="1" s="1"/>
  <c r="Q10" i="1" s="1"/>
  <c r="J969" i="1" l="1"/>
  <c r="M969" i="1"/>
  <c r="H616" i="1" l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N658" i="1"/>
  <c r="N659" i="1"/>
  <c r="N660" i="1"/>
  <c r="H602" i="1" l="1"/>
  <c r="H527" i="1" s="1"/>
  <c r="H526" i="1" s="1"/>
  <c r="H338" i="1" s="1"/>
  <c r="H876" i="1" s="1"/>
  <c r="T893" i="1"/>
  <c r="T891" i="1"/>
  <c r="T890" i="1"/>
  <c r="T888" i="1"/>
  <c r="T887" i="1"/>
  <c r="T886" i="1"/>
  <c r="T884" i="1"/>
  <c r="T883" i="1"/>
  <c r="T882" i="1"/>
  <c r="T880" i="1"/>
  <c r="T879" i="1"/>
  <c r="T878" i="1"/>
  <c r="D878" i="1"/>
  <c r="E878" i="1"/>
  <c r="I878" i="1"/>
  <c r="J878" i="1"/>
  <c r="L878" i="1"/>
  <c r="M878" i="1"/>
  <c r="O878" i="1"/>
  <c r="P878" i="1"/>
  <c r="D879" i="1"/>
  <c r="E879" i="1"/>
  <c r="I879" i="1"/>
  <c r="J879" i="1"/>
  <c r="M879" i="1" s="1"/>
  <c r="L879" i="1"/>
  <c r="O879" i="1"/>
  <c r="P879" i="1"/>
  <c r="D880" i="1"/>
  <c r="E880" i="1"/>
  <c r="I880" i="1"/>
  <c r="J880" i="1"/>
  <c r="L880" i="1"/>
  <c r="M880" i="1"/>
  <c r="O880" i="1"/>
  <c r="P880" i="1"/>
  <c r="D882" i="1"/>
  <c r="E882" i="1"/>
  <c r="I882" i="1"/>
  <c r="J882" i="1"/>
  <c r="L882" i="1"/>
  <c r="M882" i="1"/>
  <c r="O882" i="1"/>
  <c r="P882" i="1"/>
  <c r="D883" i="1"/>
  <c r="E883" i="1"/>
  <c r="I883" i="1"/>
  <c r="J883" i="1"/>
  <c r="L883" i="1"/>
  <c r="M883" i="1"/>
  <c r="O883" i="1"/>
  <c r="P883" i="1"/>
  <c r="D884" i="1"/>
  <c r="E884" i="1"/>
  <c r="I884" i="1"/>
  <c r="J884" i="1"/>
  <c r="L884" i="1"/>
  <c r="M884" i="1"/>
  <c r="O884" i="1"/>
  <c r="P884" i="1"/>
  <c r="D886" i="1"/>
  <c r="E886" i="1"/>
  <c r="F885" i="1"/>
  <c r="F927" i="1" s="1"/>
  <c r="I886" i="1"/>
  <c r="J886" i="1"/>
  <c r="L886" i="1"/>
  <c r="M886" i="1"/>
  <c r="O886" i="1"/>
  <c r="P886" i="1"/>
  <c r="D887" i="1"/>
  <c r="E887" i="1"/>
  <c r="I887" i="1"/>
  <c r="J887" i="1"/>
  <c r="L887" i="1"/>
  <c r="M887" i="1"/>
  <c r="O887" i="1"/>
  <c r="P887" i="1"/>
  <c r="D888" i="1"/>
  <c r="E888" i="1"/>
  <c r="I888" i="1"/>
  <c r="J888" i="1"/>
  <c r="L888" i="1"/>
  <c r="M888" i="1"/>
  <c r="O888" i="1"/>
  <c r="P888" i="1"/>
  <c r="D890" i="1"/>
  <c r="E890" i="1"/>
  <c r="I890" i="1"/>
  <c r="J890" i="1"/>
  <c r="L890" i="1"/>
  <c r="M890" i="1"/>
  <c r="O890" i="1"/>
  <c r="P890" i="1"/>
  <c r="D891" i="1"/>
  <c r="E891" i="1"/>
  <c r="I891" i="1"/>
  <c r="J891" i="1"/>
  <c r="L891" i="1"/>
  <c r="M891" i="1"/>
  <c r="O891" i="1"/>
  <c r="P891" i="1"/>
  <c r="D893" i="1"/>
  <c r="E893" i="1"/>
  <c r="I893" i="1"/>
  <c r="J893" i="1"/>
  <c r="L893" i="1"/>
  <c r="M893" i="1"/>
  <c r="O893" i="1"/>
  <c r="P893" i="1"/>
  <c r="T885" i="1" l="1"/>
  <c r="T889" i="1"/>
  <c r="M881" i="1"/>
  <c r="J885" i="1"/>
  <c r="J927" i="1" s="1"/>
  <c r="L881" i="1"/>
  <c r="O881" i="1"/>
  <c r="I885" i="1"/>
  <c r="J881" i="1"/>
  <c r="J926" i="1" s="1"/>
  <c r="E889" i="1"/>
  <c r="E928" i="1" s="1"/>
  <c r="I881" i="1"/>
  <c r="D889" i="1"/>
  <c r="D928" i="1" s="1"/>
  <c r="E885" i="1"/>
  <c r="E927" i="1" s="1"/>
  <c r="D885" i="1"/>
  <c r="D927" i="1" s="1"/>
  <c r="T881" i="1"/>
  <c r="P889" i="1"/>
  <c r="I928" i="1" s="1"/>
  <c r="F881" i="1"/>
  <c r="F926" i="1" s="1"/>
  <c r="O889" i="1"/>
  <c r="D881" i="1"/>
  <c r="D926" i="1" s="1"/>
  <c r="E881" i="1"/>
  <c r="E926" i="1" s="1"/>
  <c r="L889" i="1"/>
  <c r="P885" i="1"/>
  <c r="I927" i="1" s="1"/>
  <c r="J889" i="1"/>
  <c r="J928" i="1" s="1"/>
  <c r="O885" i="1"/>
  <c r="I889" i="1"/>
  <c r="M885" i="1"/>
  <c r="M889" i="1"/>
  <c r="F889" i="1"/>
  <c r="F928" i="1" s="1"/>
  <c r="L885" i="1"/>
  <c r="P881" i="1"/>
  <c r="I926" i="1" s="1"/>
  <c r="H10" i="1"/>
  <c r="N880" i="1"/>
  <c r="Q883" i="1"/>
  <c r="N879" i="1"/>
  <c r="Q884" i="1"/>
  <c r="Q879" i="1"/>
  <c r="Q880" i="1"/>
  <c r="N887" i="1"/>
  <c r="Q893" i="1"/>
  <c r="N884" i="1"/>
  <c r="N883" i="1"/>
  <c r="Q886" i="1"/>
  <c r="Q887" i="1"/>
  <c r="N891" i="1"/>
  <c r="N888" i="1"/>
  <c r="N890" i="1"/>
  <c r="Q888" i="1"/>
  <c r="N878" i="1"/>
  <c r="Q891" i="1"/>
  <c r="Q890" i="1"/>
  <c r="N882" i="1"/>
  <c r="N886" i="1"/>
  <c r="Q878" i="1"/>
  <c r="Q882" i="1"/>
  <c r="N893" i="1"/>
  <c r="C873" i="1"/>
  <c r="H873" i="1" s="1"/>
  <c r="N847" i="1"/>
  <c r="N845" i="1"/>
  <c r="N843" i="1"/>
  <c r="N842" i="1"/>
  <c r="N839" i="1"/>
  <c r="N838" i="1" s="1"/>
  <c r="N837" i="1"/>
  <c r="N835" i="1"/>
  <c r="N831" i="1"/>
  <c r="N830" i="1" s="1"/>
  <c r="N829" i="1"/>
  <c r="N828" i="1"/>
  <c r="N827" i="1"/>
  <c r="N825" i="1"/>
  <c r="N824" i="1"/>
  <c r="N820" i="1"/>
  <c r="N819" i="1"/>
  <c r="N814" i="1"/>
  <c r="N813" i="1"/>
  <c r="N812" i="1"/>
  <c r="N810" i="1"/>
  <c r="N809" i="1"/>
  <c r="N808" i="1"/>
  <c r="N806" i="1"/>
  <c r="N805" i="1"/>
  <c r="N804" i="1"/>
  <c r="N802" i="1"/>
  <c r="N801" i="1"/>
  <c r="N800" i="1"/>
  <c r="N798" i="1"/>
  <c r="N797" i="1" s="1"/>
  <c r="N796" i="1"/>
  <c r="N795" i="1"/>
  <c r="N794" i="1"/>
  <c r="N792" i="1"/>
  <c r="N791" i="1"/>
  <c r="N790" i="1"/>
  <c r="N788" i="1"/>
  <c r="N787" i="1"/>
  <c r="N785" i="1"/>
  <c r="N784" i="1"/>
  <c r="N783" i="1"/>
  <c r="N781" i="1"/>
  <c r="N780" i="1"/>
  <c r="N779" i="1"/>
  <c r="N777" i="1"/>
  <c r="N776" i="1"/>
  <c r="N775" i="1"/>
  <c r="N773" i="1"/>
  <c r="N772" i="1"/>
  <c r="N770" i="1"/>
  <c r="N769" i="1"/>
  <c r="N767" i="1"/>
  <c r="N766" i="1"/>
  <c r="N765" i="1"/>
  <c r="N761" i="1"/>
  <c r="N760" i="1"/>
  <c r="N758" i="1"/>
  <c r="N757" i="1"/>
  <c r="N756" i="1"/>
  <c r="N754" i="1"/>
  <c r="N753" i="1"/>
  <c r="N749" i="1"/>
  <c r="N748" i="1" s="1"/>
  <c r="N747" i="1"/>
  <c r="N746" i="1"/>
  <c r="N745" i="1"/>
  <c r="N741" i="1"/>
  <c r="N740" i="1"/>
  <c r="N738" i="1"/>
  <c r="N737" i="1"/>
  <c r="N736" i="1"/>
  <c r="N734" i="1"/>
  <c r="N733" i="1" s="1"/>
  <c r="N732" i="1"/>
  <c r="N731" i="1" s="1"/>
  <c r="N730" i="1"/>
  <c r="N729" i="1"/>
  <c r="N728" i="1"/>
  <c r="N723" i="1"/>
  <c r="N722" i="1"/>
  <c r="N721" i="1"/>
  <c r="N718" i="1"/>
  <c r="N717" i="1" s="1"/>
  <c r="N713" i="1"/>
  <c r="N712" i="1" s="1"/>
  <c r="N711" i="1"/>
  <c r="N710" i="1" s="1"/>
  <c r="N707" i="1"/>
  <c r="N706" i="1" s="1"/>
  <c r="N705" i="1" s="1"/>
  <c r="N704" i="1" s="1"/>
  <c r="N702" i="1"/>
  <c r="N701" i="1"/>
  <c r="N698" i="1"/>
  <c r="N697" i="1"/>
  <c r="N694" i="1"/>
  <c r="N693" i="1" s="1"/>
  <c r="N690" i="1"/>
  <c r="N689" i="1" s="1"/>
  <c r="N686" i="1"/>
  <c r="N685" i="1"/>
  <c r="N682" i="1"/>
  <c r="N681" i="1"/>
  <c r="N680" i="1"/>
  <c r="N676" i="1"/>
  <c r="N675" i="1"/>
  <c r="N673" i="1"/>
  <c r="N672" i="1"/>
  <c r="N671" i="1"/>
  <c r="N670" i="1"/>
  <c r="N669" i="1"/>
  <c r="N66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5" i="1"/>
  <c r="N524" i="1" s="1"/>
  <c r="N521" i="1"/>
  <c r="N520" i="1"/>
  <c r="N518" i="1"/>
  <c r="N517" i="1"/>
  <c r="N515" i="1"/>
  <c r="N514" i="1"/>
  <c r="N513" i="1"/>
  <c r="N511" i="1"/>
  <c r="N510" i="1" s="1"/>
  <c r="N509" i="1"/>
  <c r="N508" i="1"/>
  <c r="N507" i="1"/>
  <c r="N505" i="1"/>
  <c r="N504" i="1"/>
  <c r="N499" i="1"/>
  <c r="N498" i="1"/>
  <c r="N497" i="1"/>
  <c r="N494" i="1"/>
  <c r="N493" i="1" s="1"/>
  <c r="N489" i="1"/>
  <c r="N488" i="1"/>
  <c r="N484" i="1"/>
  <c r="N483" i="1"/>
  <c r="N481" i="1"/>
  <c r="N480" i="1"/>
  <c r="N476" i="1"/>
  <c r="N475" i="1"/>
  <c r="N474" i="1"/>
  <c r="N472" i="1"/>
  <c r="N471" i="1"/>
  <c r="N469" i="1"/>
  <c r="N468" i="1"/>
  <c r="N467" i="1"/>
  <c r="N465" i="1"/>
  <c r="N464" i="1"/>
  <c r="N463" i="1"/>
  <c r="N460" i="1"/>
  <c r="N459" i="1" s="1"/>
  <c r="N458" i="1"/>
  <c r="N457" i="1"/>
  <c r="N456" i="1"/>
  <c r="N454" i="1"/>
  <c r="N453" i="1"/>
  <c r="N452" i="1"/>
  <c r="N450" i="1"/>
  <c r="N449" i="1"/>
  <c r="N448" i="1"/>
  <c r="N446" i="1"/>
  <c r="N445" i="1"/>
  <c r="N444" i="1"/>
  <c r="N441" i="1"/>
  <c r="N440" i="1" s="1"/>
  <c r="N439" i="1"/>
  <c r="N438" i="1"/>
  <c r="N437" i="1"/>
  <c r="N435" i="1"/>
  <c r="N434" i="1"/>
  <c r="N433" i="1"/>
  <c r="N430" i="1"/>
  <c r="N429" i="1"/>
  <c r="N428" i="1"/>
  <c r="N426" i="1"/>
  <c r="N425" i="1"/>
  <c r="N424" i="1"/>
  <c r="N422" i="1"/>
  <c r="N421" i="1"/>
  <c r="N419" i="1"/>
  <c r="N418" i="1"/>
  <c r="N416" i="1"/>
  <c r="N415" i="1" s="1"/>
  <c r="N414" i="1"/>
  <c r="N413" i="1"/>
  <c r="N412" i="1"/>
  <c r="N410" i="1"/>
  <c r="N409" i="1"/>
  <c r="N408" i="1"/>
  <c r="N406" i="1"/>
  <c r="N405" i="1"/>
  <c r="N404" i="1"/>
  <c r="N402" i="1"/>
  <c r="N401" i="1"/>
  <c r="N399" i="1"/>
  <c r="N398" i="1"/>
  <c r="N397" i="1"/>
  <c r="N395" i="1"/>
  <c r="N394" i="1"/>
  <c r="N393" i="1"/>
  <c r="N391" i="1"/>
  <c r="N390" i="1"/>
  <c r="N389" i="1"/>
  <c r="N383" i="1"/>
  <c r="N382" i="1" s="1"/>
  <c r="N380" i="1"/>
  <c r="N379" i="1"/>
  <c r="N375" i="1"/>
  <c r="N374" i="1"/>
  <c r="N370" i="1"/>
  <c r="N369" i="1"/>
  <c r="N368" i="1"/>
  <c r="N364" i="1"/>
  <c r="N363" i="1"/>
  <c r="N361" i="1"/>
  <c r="N360" i="1" s="1"/>
  <c r="N359" i="1"/>
  <c r="N358" i="1"/>
  <c r="N357" i="1"/>
  <c r="N352" i="1"/>
  <c r="N351" i="1"/>
  <c r="N349" i="1"/>
  <c r="N348" i="1"/>
  <c r="N347" i="1"/>
  <c r="N344" i="1"/>
  <c r="N343" i="1"/>
  <c r="N342" i="1"/>
  <c r="N337" i="1"/>
  <c r="N336" i="1" s="1"/>
  <c r="N335" i="1"/>
  <c r="N334" i="1" s="1"/>
  <c r="N332" i="1"/>
  <c r="N331" i="1" s="1"/>
  <c r="N328" i="1"/>
  <c r="N323" i="1"/>
  <c r="N322" i="1" s="1"/>
  <c r="N320" i="1"/>
  <c r="N319" i="1" s="1"/>
  <c r="N315" i="1"/>
  <c r="N864" i="1" s="1"/>
  <c r="N313" i="1"/>
  <c r="N873" i="1" s="1"/>
  <c r="N311" i="1"/>
  <c r="N310" i="1"/>
  <c r="N308" i="1"/>
  <c r="N307" i="1" s="1"/>
  <c r="N306" i="1"/>
  <c r="N305" i="1"/>
  <c r="N302" i="1"/>
  <c r="N301" i="1" s="1"/>
  <c r="N300" i="1"/>
  <c r="N299" i="1" s="1"/>
  <c r="N298" i="1"/>
  <c r="N297" i="1"/>
  <c r="N295" i="1"/>
  <c r="N294" i="1"/>
  <c r="N293" i="1"/>
  <c r="N292" i="1"/>
  <c r="N291" i="1"/>
  <c r="N288" i="1"/>
  <c r="N287" i="1"/>
  <c r="N285" i="1"/>
  <c r="N284" i="1" s="1"/>
  <c r="N283" i="1"/>
  <c r="N282" i="1"/>
  <c r="N280" i="1"/>
  <c r="N279" i="1"/>
  <c r="N278" i="1"/>
  <c r="N276" i="1"/>
  <c r="N275" i="1"/>
  <c r="N274" i="1"/>
  <c r="N273" i="1"/>
  <c r="N272" i="1"/>
  <c r="N271" i="1"/>
  <c r="N270" i="1"/>
  <c r="N267" i="1"/>
  <c r="N264" i="1"/>
  <c r="N263" i="1"/>
  <c r="N261" i="1"/>
  <c r="N260" i="1" s="1"/>
  <c r="N259" i="1"/>
  <c r="N256" i="1"/>
  <c r="N255" i="1"/>
  <c r="N254" i="1"/>
  <c r="N253" i="1"/>
  <c r="N252" i="1"/>
  <c r="N251" i="1"/>
  <c r="N250" i="1"/>
  <c r="N249" i="1"/>
  <c r="N248" i="1"/>
  <c r="N247" i="1"/>
  <c r="N245" i="1"/>
  <c r="N243" i="1"/>
  <c r="N241" i="1"/>
  <c r="N237" i="1"/>
  <c r="N236" i="1"/>
  <c r="N234" i="1"/>
  <c r="N233" i="1"/>
  <c r="N232" i="1"/>
  <c r="N230" i="1"/>
  <c r="N229" i="1"/>
  <c r="N228" i="1" s="1"/>
  <c r="N227" i="1"/>
  <c r="N226" i="1"/>
  <c r="N225" i="1"/>
  <c r="N224" i="1"/>
  <c r="N220" i="1"/>
  <c r="N219" i="1" s="1"/>
  <c r="N218" i="1"/>
  <c r="N217" i="1" s="1"/>
  <c r="N216" i="1"/>
  <c r="N215" i="1"/>
  <c r="N213" i="1"/>
  <c r="N212" i="1"/>
  <c r="N210" i="1"/>
  <c r="N209" i="1" s="1"/>
  <c r="N207" i="1"/>
  <c r="N206" i="1"/>
  <c r="N205" i="1"/>
  <c r="N204" i="1"/>
  <c r="N203" i="1"/>
  <c r="N200" i="1"/>
  <c r="N199" i="1"/>
  <c r="N197" i="1"/>
  <c r="N196" i="1"/>
  <c r="N194" i="1"/>
  <c r="N193" i="1"/>
  <c r="N192" i="1"/>
  <c r="N191" i="1"/>
  <c r="N189" i="1"/>
  <c r="N188" i="1"/>
  <c r="N187" i="1"/>
  <c r="N186" i="1"/>
  <c r="N185" i="1"/>
  <c r="N183" i="1"/>
  <c r="N182" i="1" s="1"/>
  <c r="N181" i="1"/>
  <c r="N180" i="1"/>
  <c r="N179" i="1"/>
  <c r="N178" i="1"/>
  <c r="N177" i="1"/>
  <c r="N176" i="1"/>
  <c r="N175" i="1"/>
  <c r="N172" i="1"/>
  <c r="N171" i="1"/>
  <c r="N170" i="1"/>
  <c r="N169" i="1"/>
  <c r="N168" i="1"/>
  <c r="N166" i="1"/>
  <c r="N165" i="1"/>
  <c r="N164" i="1"/>
  <c r="N161" i="1"/>
  <c r="N160" i="1"/>
  <c r="N158" i="1"/>
  <c r="N157" i="1"/>
  <c r="N156" i="1"/>
  <c r="N155" i="1"/>
  <c r="N154" i="1"/>
  <c r="N153" i="1"/>
  <c r="N152" i="1"/>
  <c r="N149" i="1"/>
  <c r="N148" i="1"/>
  <c r="N147" i="1"/>
  <c r="N142" i="1"/>
  <c r="N141" i="1"/>
  <c r="N140" i="1" s="1"/>
  <c r="N138" i="1"/>
  <c r="N135" i="1"/>
  <c r="N134" i="1" s="1"/>
  <c r="N133" i="1"/>
  <c r="N132" i="1"/>
  <c r="N130" i="1"/>
  <c r="N129" i="1"/>
  <c r="N127" i="1"/>
  <c r="N126" i="1"/>
  <c r="N125" i="1"/>
  <c r="N124" i="1"/>
  <c r="N123" i="1"/>
  <c r="N121" i="1"/>
  <c r="N120" i="1" s="1"/>
  <c r="N119" i="1"/>
  <c r="N118" i="1"/>
  <c r="N117" i="1"/>
  <c r="N116" i="1"/>
  <c r="N114" i="1"/>
  <c r="N113" i="1"/>
  <c r="N112" i="1"/>
  <c r="N109" i="1"/>
  <c r="N108" i="1"/>
  <c r="N101" i="1"/>
  <c r="N100" i="1"/>
  <c r="N99" i="1"/>
  <c r="N96" i="1"/>
  <c r="N95" i="1" s="1"/>
  <c r="N94" i="1" s="1"/>
  <c r="N93" i="1"/>
  <c r="N92" i="1"/>
  <c r="N89" i="1"/>
  <c r="N88" i="1"/>
  <c r="N85" i="1"/>
  <c r="N84" i="1"/>
  <c r="N81" i="1"/>
  <c r="N80" i="1"/>
  <c r="N78" i="1"/>
  <c r="N77" i="1"/>
  <c r="N73" i="1"/>
  <c r="N72" i="1"/>
  <c r="N71" i="1"/>
  <c r="N69" i="1"/>
  <c r="N68" i="1"/>
  <c r="N66" i="1"/>
  <c r="N65" i="1" s="1"/>
  <c r="N64" i="1"/>
  <c r="N63" i="1" s="1"/>
  <c r="N62" i="1"/>
  <c r="N61" i="1" s="1"/>
  <c r="N60" i="1"/>
  <c r="N59" i="1" s="1"/>
  <c r="N58" i="1"/>
  <c r="N57" i="1"/>
  <c r="N55" i="1"/>
  <c r="N54" i="1"/>
  <c r="N53" i="1"/>
  <c r="N48" i="1"/>
  <c r="N47" i="1"/>
  <c r="N46" i="1"/>
  <c r="N45" i="1"/>
  <c r="N44" i="1"/>
  <c r="N43" i="1"/>
  <c r="N40" i="1"/>
  <c r="N39" i="1" s="1"/>
  <c r="N38" i="1"/>
  <c r="N37" i="1" s="1"/>
  <c r="N36" i="1"/>
  <c r="N35" i="1" s="1"/>
  <c r="N34" i="1"/>
  <c r="N33" i="1" s="1"/>
  <c r="N32" i="1"/>
  <c r="N31" i="1" s="1"/>
  <c r="N30" i="1"/>
  <c r="N29" i="1" s="1"/>
  <c r="N27" i="1"/>
  <c r="N26" i="1"/>
  <c r="N24" i="1"/>
  <c r="N23" i="1"/>
  <c r="N22" i="1"/>
  <c r="N21" i="1"/>
  <c r="N20" i="1"/>
  <c r="N19" i="1"/>
  <c r="N18" i="1"/>
  <c r="N17" i="1"/>
  <c r="N15" i="1"/>
  <c r="R842" i="1"/>
  <c r="R837" i="1"/>
  <c r="R835" i="1"/>
  <c r="R831" i="1"/>
  <c r="R829" i="1"/>
  <c r="R828" i="1"/>
  <c r="R825" i="1"/>
  <c r="R820" i="1"/>
  <c r="R813" i="1"/>
  <c r="R806" i="1"/>
  <c r="R796" i="1"/>
  <c r="R795" i="1"/>
  <c r="R791" i="1"/>
  <c r="R784" i="1"/>
  <c r="R780" i="1"/>
  <c r="R777" i="1"/>
  <c r="R773" i="1"/>
  <c r="R770" i="1"/>
  <c r="R767" i="1"/>
  <c r="R761" i="1"/>
  <c r="R760" i="1"/>
  <c r="R758" i="1"/>
  <c r="R754" i="1"/>
  <c r="R746" i="1"/>
  <c r="R729" i="1"/>
  <c r="R722" i="1"/>
  <c r="R702" i="1"/>
  <c r="R686" i="1"/>
  <c r="R682" i="1"/>
  <c r="R673" i="1"/>
  <c r="R671" i="1"/>
  <c r="R669" i="1"/>
  <c r="R654" i="1"/>
  <c r="R653" i="1"/>
  <c r="R651" i="1"/>
  <c r="R649" i="1"/>
  <c r="R648" i="1"/>
  <c r="R646" i="1"/>
  <c r="R642" i="1"/>
  <c r="R641" i="1"/>
  <c r="R639" i="1"/>
  <c r="R636" i="1"/>
  <c r="R634" i="1"/>
  <c r="R628" i="1"/>
  <c r="R627" i="1"/>
  <c r="R625" i="1"/>
  <c r="R623" i="1"/>
  <c r="R622" i="1"/>
  <c r="R620" i="1"/>
  <c r="R618" i="1"/>
  <c r="K616" i="1"/>
  <c r="R615" i="1"/>
  <c r="K614" i="1"/>
  <c r="K613" i="1"/>
  <c r="R612" i="1"/>
  <c r="K608" i="1"/>
  <c r="R607" i="1"/>
  <c r="R601" i="1"/>
  <c r="R600" i="1"/>
  <c r="K599" i="1"/>
  <c r="R597" i="1"/>
  <c r="R596" i="1"/>
  <c r="R595" i="1"/>
  <c r="K594" i="1"/>
  <c r="R591" i="1"/>
  <c r="K590" i="1"/>
  <c r="R589" i="1"/>
  <c r="R588" i="1"/>
  <c r="R583" i="1"/>
  <c r="K581" i="1"/>
  <c r="K579" i="1"/>
  <c r="K578" i="1"/>
  <c r="R577" i="1"/>
  <c r="R576" i="1"/>
  <c r="K575" i="1"/>
  <c r="R572" i="1"/>
  <c r="R571" i="1"/>
  <c r="K570" i="1"/>
  <c r="R567" i="1"/>
  <c r="K565" i="1"/>
  <c r="K564" i="1"/>
  <c r="K563" i="1"/>
  <c r="R561" i="1"/>
  <c r="R560" i="1"/>
  <c r="R559" i="1"/>
  <c r="K558" i="1"/>
  <c r="K556" i="1"/>
  <c r="R555" i="1"/>
  <c r="K554" i="1"/>
  <c r="R553" i="1"/>
  <c r="R552" i="1"/>
  <c r="R549" i="1"/>
  <c r="R548" i="1"/>
  <c r="R547" i="1"/>
  <c r="R545" i="1"/>
  <c r="R543" i="1"/>
  <c r="K542" i="1"/>
  <c r="R541" i="1"/>
  <c r="R540" i="1"/>
  <c r="K539" i="1"/>
  <c r="R535" i="1"/>
  <c r="K534" i="1"/>
  <c r="R533" i="1"/>
  <c r="R532" i="1"/>
  <c r="R531" i="1"/>
  <c r="K529" i="1"/>
  <c r="K528" i="1"/>
  <c r="R525" i="1"/>
  <c r="R518" i="1"/>
  <c r="R514" i="1"/>
  <c r="R508" i="1"/>
  <c r="R499" i="1"/>
  <c r="R498" i="1"/>
  <c r="R484" i="1"/>
  <c r="R481" i="1"/>
  <c r="R472" i="1"/>
  <c r="R469" i="1"/>
  <c r="R468" i="1"/>
  <c r="R467" i="1"/>
  <c r="R457" i="1"/>
  <c r="R454" i="1"/>
  <c r="R450" i="1"/>
  <c r="R445" i="1"/>
  <c r="R441" i="1"/>
  <c r="R439" i="1"/>
  <c r="R437" i="1"/>
  <c r="R435" i="1"/>
  <c r="R433" i="1"/>
  <c r="R429" i="1"/>
  <c r="R426" i="1"/>
  <c r="R416" i="1"/>
  <c r="R413" i="1"/>
  <c r="R410" i="1"/>
  <c r="R405" i="1"/>
  <c r="R402" i="1"/>
  <c r="R395" i="1"/>
  <c r="R390" i="1"/>
  <c r="R389" i="1"/>
  <c r="R383" i="1"/>
  <c r="R369" i="1"/>
  <c r="R359" i="1"/>
  <c r="R358" i="1"/>
  <c r="R349" i="1"/>
  <c r="R344" i="1"/>
  <c r="R311" i="1"/>
  <c r="R308" i="1"/>
  <c r="R298" i="1"/>
  <c r="R294" i="1"/>
  <c r="R292" i="1"/>
  <c r="R285" i="1"/>
  <c r="R283" i="1"/>
  <c r="R280" i="1"/>
  <c r="R275" i="1"/>
  <c r="R274" i="1"/>
  <c r="R271" i="1"/>
  <c r="R263" i="1"/>
  <c r="R255" i="1"/>
  <c r="R254" i="1"/>
  <c r="R251" i="1"/>
  <c r="R248" i="1"/>
  <c r="R247" i="1"/>
  <c r="R230" i="1"/>
  <c r="R226" i="1"/>
  <c r="R225" i="1"/>
  <c r="R224" i="1"/>
  <c r="R216" i="1"/>
  <c r="R207" i="1"/>
  <c r="R206" i="1"/>
  <c r="R205" i="1"/>
  <c r="R204" i="1"/>
  <c r="R197" i="1"/>
  <c r="R193" i="1"/>
  <c r="R192" i="1"/>
  <c r="R188" i="1"/>
  <c r="R178" i="1"/>
  <c r="R177" i="1"/>
  <c r="R176" i="1"/>
  <c r="R172" i="1"/>
  <c r="R170" i="1"/>
  <c r="R166" i="1"/>
  <c r="R161" i="1"/>
  <c r="R158" i="1"/>
  <c r="R157" i="1"/>
  <c r="R156" i="1"/>
  <c r="R142" i="1"/>
  <c r="R133" i="1"/>
  <c r="R130" i="1"/>
  <c r="R119" i="1"/>
  <c r="R117" i="1"/>
  <c r="R114" i="1"/>
  <c r="R112" i="1"/>
  <c r="R109" i="1"/>
  <c r="R100" i="1"/>
  <c r="R96" i="1"/>
  <c r="R93" i="1"/>
  <c r="R92" i="1"/>
  <c r="R84" i="1"/>
  <c r="R81" i="1"/>
  <c r="R80" i="1"/>
  <c r="R73" i="1"/>
  <c r="R72" i="1"/>
  <c r="R69" i="1"/>
  <c r="R55" i="1"/>
  <c r="R48" i="1"/>
  <c r="R47" i="1"/>
  <c r="R46" i="1"/>
  <c r="R34" i="1"/>
  <c r="R30" i="1"/>
  <c r="R27" i="1"/>
  <c r="R26" i="1"/>
  <c r="R21" i="1"/>
  <c r="N870" i="1" l="1"/>
  <c r="N869" i="1"/>
  <c r="N892" i="1"/>
  <c r="N889" i="1"/>
  <c r="N327" i="1"/>
  <c r="N326" i="1" s="1"/>
  <c r="N325" i="1" s="1"/>
  <c r="N875" i="1"/>
  <c r="N866" i="1"/>
  <c r="Q881" i="1"/>
  <c r="Q885" i="1"/>
  <c r="N885" i="1"/>
  <c r="N881" i="1"/>
  <c r="Q889" i="1"/>
  <c r="N867" i="1"/>
  <c r="N874" i="1"/>
  <c r="N868" i="1"/>
  <c r="N871" i="1"/>
  <c r="N865" i="1"/>
  <c r="N862" i="1"/>
  <c r="N863" i="1"/>
  <c r="N872" i="1"/>
  <c r="N258" i="1"/>
  <c r="N257" i="1" s="1"/>
  <c r="N266" i="1"/>
  <c r="N312" i="1"/>
  <c r="N314" i="1"/>
  <c r="N759" i="1"/>
  <c r="N235" i="1"/>
  <c r="N834" i="1"/>
  <c r="N833" i="1" s="1"/>
  <c r="N411" i="1"/>
  <c r="N778" i="1"/>
  <c r="N811" i="1"/>
  <c r="R440" i="1"/>
  <c r="R830" i="1"/>
  <c r="N67" i="1"/>
  <c r="N131" i="1"/>
  <c r="N296" i="1"/>
  <c r="N378" i="1"/>
  <c r="N377" i="1" s="1"/>
  <c r="N376" i="1" s="1"/>
  <c r="N400" i="1"/>
  <c r="N417" i="1"/>
  <c r="N470" i="1"/>
  <c r="N516" i="1"/>
  <c r="N844" i="1"/>
  <c r="R29" i="1"/>
  <c r="R415" i="1"/>
  <c r="N462" i="1"/>
  <c r="N735" i="1"/>
  <c r="R91" i="1"/>
  <c r="R759" i="1"/>
  <c r="N79" i="1"/>
  <c r="N107" i="1"/>
  <c r="N106" i="1" s="1"/>
  <c r="N105" i="1" s="1"/>
  <c r="N195" i="1"/>
  <c r="N214" i="1"/>
  <c r="N290" i="1"/>
  <c r="N309" i="1"/>
  <c r="N367" i="1"/>
  <c r="N366" i="1" s="1"/>
  <c r="N427" i="1"/>
  <c r="N482" i="1"/>
  <c r="N679" i="1"/>
  <c r="N678" i="1" s="1"/>
  <c r="N793" i="1"/>
  <c r="R33" i="1"/>
  <c r="N739" i="1"/>
  <c r="R95" i="1"/>
  <c r="R25" i="1"/>
  <c r="R284" i="1"/>
  <c r="N841" i="1"/>
  <c r="R307" i="1"/>
  <c r="N70" i="1"/>
  <c r="N420" i="1"/>
  <c r="N519" i="1"/>
  <c r="N696" i="1"/>
  <c r="N695" i="1" s="1"/>
  <c r="N786" i="1"/>
  <c r="N139" i="1"/>
  <c r="N137" i="1" s="1"/>
  <c r="N136" i="1" s="1"/>
  <c r="N159" i="1"/>
  <c r="N304" i="1"/>
  <c r="N700" i="1"/>
  <c r="N699" i="1" s="1"/>
  <c r="N98" i="1"/>
  <c r="N97" i="1" s="1"/>
  <c r="N269" i="1"/>
  <c r="N268" i="1" s="1"/>
  <c r="N423" i="1"/>
  <c r="N789" i="1"/>
  <c r="N115" i="1"/>
  <c r="N496" i="1"/>
  <c r="N495" i="1" s="1"/>
  <c r="R834" i="1"/>
  <c r="N25" i="1"/>
  <c r="N91" i="1"/>
  <c r="N90" i="1" s="1"/>
  <c r="N246" i="1"/>
  <c r="N244" i="1" s="1"/>
  <c r="N356" i="1"/>
  <c r="N355" i="1" s="1"/>
  <c r="N436" i="1"/>
  <c r="N727" i="1"/>
  <c r="N768" i="1"/>
  <c r="N823" i="1"/>
  <c r="N146" i="1"/>
  <c r="N163" i="1"/>
  <c r="N392" i="1"/>
  <c r="N346" i="1"/>
  <c r="N447" i="1"/>
  <c r="R79" i="1"/>
  <c r="N198" i="1"/>
  <c r="N487" i="1"/>
  <c r="N486" i="1" s="1"/>
  <c r="N485" i="1" s="1"/>
  <c r="N174" i="1"/>
  <c r="N83" i="1"/>
  <c r="N82" i="1" s="1"/>
  <c r="R466" i="1"/>
  <c r="N76" i="1"/>
  <c r="N75" i="1" s="1"/>
  <c r="N122" i="1"/>
  <c r="N211" i="1"/>
  <c r="N231" i="1"/>
  <c r="N286" i="1"/>
  <c r="N341" i="1"/>
  <c r="N362" i="1"/>
  <c r="N407" i="1"/>
  <c r="N443" i="1"/>
  <c r="N479" i="1"/>
  <c r="N506" i="1"/>
  <c r="N674" i="1"/>
  <c r="N755" i="1"/>
  <c r="N774" i="1"/>
  <c r="N807" i="1"/>
  <c r="N262" i="1"/>
  <c r="N403" i="1"/>
  <c r="N455" i="1"/>
  <c r="N473" i="1"/>
  <c r="N803" i="1"/>
  <c r="N52" i="1"/>
  <c r="N190" i="1"/>
  <c r="N388" i="1"/>
  <c r="N503" i="1"/>
  <c r="N752" i="1"/>
  <c r="N771" i="1"/>
  <c r="N826" i="1"/>
  <c r="N56" i="1"/>
  <c r="R524" i="1"/>
  <c r="R382" i="1"/>
  <c r="N42" i="1"/>
  <c r="N41" i="1" s="1"/>
  <c r="N111" i="1"/>
  <c r="N151" i="1"/>
  <c r="N150" i="1" s="1"/>
  <c r="N167" i="1"/>
  <c r="N396" i="1"/>
  <c r="N466" i="1"/>
  <c r="N512" i="1"/>
  <c r="N128" i="1"/>
  <c r="N184" i="1"/>
  <c r="N240" i="1"/>
  <c r="N373" i="1"/>
  <c r="N372" i="1" s="1"/>
  <c r="N371" i="1" s="1"/>
  <c r="N432" i="1"/>
  <c r="N684" i="1"/>
  <c r="N683" i="1" s="1"/>
  <c r="N720" i="1"/>
  <c r="N719" i="1" s="1"/>
  <c r="N764" i="1"/>
  <c r="N281" i="1"/>
  <c r="N87" i="1"/>
  <c r="N86" i="1" s="1"/>
  <c r="N202" i="1"/>
  <c r="N201" i="1" s="1"/>
  <c r="N223" i="1"/>
  <c r="N277" i="1"/>
  <c r="N350" i="1"/>
  <c r="N451" i="1"/>
  <c r="N667" i="1"/>
  <c r="N744" i="1"/>
  <c r="N743" i="1" s="1"/>
  <c r="N742" i="1" s="1"/>
  <c r="N782" i="1"/>
  <c r="N799" i="1"/>
  <c r="N818" i="1"/>
  <c r="N817" i="1" s="1"/>
  <c r="N816" i="1" s="1"/>
  <c r="N815" i="1" s="1"/>
  <c r="N602" i="1"/>
  <c r="N617" i="1"/>
  <c r="N631" i="1"/>
  <c r="N630" i="1" s="1"/>
  <c r="N902" i="1" s="1"/>
  <c r="N330" i="1"/>
  <c r="N329" i="1" s="1"/>
  <c r="N523" i="1"/>
  <c r="N522" i="1" s="1"/>
  <c r="N709" i="1"/>
  <c r="N708" i="1" s="1"/>
  <c r="N703" i="1" s="1"/>
  <c r="N333" i="1"/>
  <c r="N716" i="1"/>
  <c r="N715" i="1" s="1"/>
  <c r="N318" i="1"/>
  <c r="N317" i="1" s="1"/>
  <c r="N492" i="1"/>
  <c r="N321" i="1"/>
  <c r="N688" i="1"/>
  <c r="N381" i="1"/>
  <c r="N28" i="1"/>
  <c r="N692" i="1"/>
  <c r="R632" i="1"/>
  <c r="R658" i="1"/>
  <c r="R181" i="1"/>
  <c r="R659" i="1"/>
  <c r="R513" i="1"/>
  <c r="R169" i="1"/>
  <c r="R180" i="1"/>
  <c r="R509" i="1"/>
  <c r="R528" i="1"/>
  <c r="K591" i="1"/>
  <c r="K600" i="1"/>
  <c r="R276" i="1"/>
  <c r="K601" i="1"/>
  <c r="R127" i="1"/>
  <c r="R183" i="1"/>
  <c r="R578" i="1"/>
  <c r="R256" i="1"/>
  <c r="R579" i="1"/>
  <c r="K545" i="1"/>
  <c r="R364" i="1"/>
  <c r="R619" i="1"/>
  <c r="R348" i="1"/>
  <c r="K552" i="1"/>
  <c r="R22" i="1"/>
  <c r="R629" i="1"/>
  <c r="R590" i="1"/>
  <c r="K553" i="1"/>
  <c r="R58" i="1"/>
  <c r="K531" i="1"/>
  <c r="K589" i="1"/>
  <c r="R60" i="1"/>
  <c r="R656" i="1"/>
  <c r="R456" i="1"/>
  <c r="R259" i="1"/>
  <c r="R351" i="1"/>
  <c r="R422" i="1"/>
  <c r="K580" i="1"/>
  <c r="R580" i="1"/>
  <c r="R605" i="1"/>
  <c r="K605" i="1"/>
  <c r="R89" i="1"/>
  <c r="R187" i="1"/>
  <c r="R475" i="1"/>
  <c r="R557" i="1"/>
  <c r="K557" i="1"/>
  <c r="R593" i="1"/>
  <c r="K593" i="1"/>
  <c r="R657" i="1"/>
  <c r="R738" i="1"/>
  <c r="R556" i="1"/>
  <c r="R278" i="1"/>
  <c r="R391" i="1"/>
  <c r="K544" i="1"/>
  <c r="R544" i="1"/>
  <c r="R592" i="1"/>
  <c r="K592" i="1"/>
  <c r="R171" i="1"/>
  <c r="R279" i="1"/>
  <c r="R323" i="1"/>
  <c r="R45" i="1"/>
  <c r="R88" i="1"/>
  <c r="R295" i="1"/>
  <c r="R406" i="1"/>
  <c r="R737" i="1"/>
  <c r="R116" i="1"/>
  <c r="R249" i="1"/>
  <c r="R536" i="1"/>
  <c r="K536" i="1"/>
  <c r="R584" i="1"/>
  <c r="K584" i="1"/>
  <c r="R609" i="1"/>
  <c r="K609" i="1"/>
  <c r="R766" i="1"/>
  <c r="R819" i="1"/>
  <c r="R843" i="1"/>
  <c r="R23" i="1"/>
  <c r="R203" i="1"/>
  <c r="R243" i="1"/>
  <c r="R320" i="1"/>
  <c r="R370" i="1"/>
  <c r="R568" i="1"/>
  <c r="K568" i="1"/>
  <c r="R644" i="1"/>
  <c r="R810" i="1"/>
  <c r="R261" i="1"/>
  <c r="R297" i="1"/>
  <c r="R569" i="1"/>
  <c r="K569" i="1"/>
  <c r="R606" i="1"/>
  <c r="K606" i="1"/>
  <c r="R645" i="1"/>
  <c r="R681" i="1"/>
  <c r="R54" i="1"/>
  <c r="R250" i="1"/>
  <c r="R398" i="1"/>
  <c r="R446" i="1"/>
  <c r="R464" i="1"/>
  <c r="R537" i="1"/>
  <c r="K537" i="1"/>
  <c r="R573" i="1"/>
  <c r="K573" i="1"/>
  <c r="R585" i="1"/>
  <c r="K585" i="1"/>
  <c r="R610" i="1"/>
  <c r="K610" i="1"/>
  <c r="R637" i="1"/>
  <c r="R723" i="1"/>
  <c r="R801" i="1"/>
  <c r="R24" i="1"/>
  <c r="R581" i="1"/>
  <c r="K555" i="1"/>
  <c r="R511" i="1"/>
  <c r="R652" i="1"/>
  <c r="R62" i="1"/>
  <c r="R529" i="1"/>
  <c r="K607" i="1"/>
  <c r="R310" i="1"/>
  <c r="R418" i="1"/>
  <c r="R613" i="1"/>
  <c r="K541" i="1"/>
  <c r="R220" i="1"/>
  <c r="R313" i="1"/>
  <c r="R873" i="1" s="1"/>
  <c r="R614" i="1"/>
  <c r="K543" i="1"/>
  <c r="R85" i="1"/>
  <c r="R315" i="1"/>
  <c r="R864" i="1" s="1"/>
  <c r="R434" i="1"/>
  <c r="R554" i="1"/>
  <c r="R616" i="1"/>
  <c r="R306" i="1"/>
  <c r="R380" i="1"/>
  <c r="R448" i="1"/>
  <c r="R550" i="1"/>
  <c r="K550" i="1"/>
  <c r="R638" i="1"/>
  <c r="R728" i="1"/>
  <c r="R802" i="1"/>
  <c r="R164" i="1"/>
  <c r="R252" i="1"/>
  <c r="R361" i="1"/>
  <c r="R430" i="1"/>
  <c r="R504" i="1"/>
  <c r="R574" i="1"/>
  <c r="K574" i="1"/>
  <c r="R650" i="1"/>
  <c r="R747" i="1"/>
  <c r="R847" i="1"/>
  <c r="R78" i="1"/>
  <c r="R194" i="1"/>
  <c r="R562" i="1"/>
  <c r="K562" i="1"/>
  <c r="R124" i="1"/>
  <c r="R213" i="1"/>
  <c r="R342" i="1"/>
  <c r="R414" i="1"/>
  <c r="R483" i="1"/>
  <c r="R538" i="1"/>
  <c r="K538" i="1"/>
  <c r="R586" i="1"/>
  <c r="K586" i="1"/>
  <c r="R611" i="1"/>
  <c r="K611" i="1"/>
  <c r="R624" i="1"/>
  <c r="R694" i="1"/>
  <c r="R785" i="1"/>
  <c r="R101" i="1"/>
  <c r="R233" i="1"/>
  <c r="R287" i="1"/>
  <c r="R399" i="1"/>
  <c r="R465" i="1"/>
  <c r="R521" i="1"/>
  <c r="R598" i="1"/>
  <c r="K598" i="1"/>
  <c r="R670" i="1"/>
  <c r="R769" i="1"/>
  <c r="R824" i="1"/>
  <c r="R36" i="1"/>
  <c r="R57" i="1"/>
  <c r="R147" i="1"/>
  <c r="R179" i="1"/>
  <c r="R272" i="1"/>
  <c r="R264" i="1"/>
  <c r="R328" i="1"/>
  <c r="R394" i="1"/>
  <c r="R546" i="1"/>
  <c r="K546" i="1"/>
  <c r="R582" i="1"/>
  <c r="K582" i="1"/>
  <c r="R718" i="1"/>
  <c r="R740" i="1"/>
  <c r="R839" i="1"/>
  <c r="R118" i="1"/>
  <c r="R375" i="1"/>
  <c r="R458" i="1"/>
  <c r="R647" i="1"/>
  <c r="R53" i="1"/>
  <c r="R138" i="1"/>
  <c r="R191" i="1"/>
  <c r="R229" i="1"/>
  <c r="R267" i="1"/>
  <c r="R300" i="1"/>
  <c r="R332" i="1"/>
  <c r="R357" i="1"/>
  <c r="R444" i="1"/>
  <c r="R460" i="1"/>
  <c r="R480" i="1"/>
  <c r="R497" i="1"/>
  <c r="R517" i="1"/>
  <c r="R621" i="1"/>
  <c r="R685" i="1"/>
  <c r="R721" i="1"/>
  <c r="R741" i="1"/>
  <c r="R765" i="1"/>
  <c r="R781" i="1"/>
  <c r="R798" i="1"/>
  <c r="R32" i="1"/>
  <c r="R99" i="1"/>
  <c r="R121" i="1"/>
  <c r="R141" i="1"/>
  <c r="R160" i="1"/>
  <c r="R210" i="1"/>
  <c r="R270" i="1"/>
  <c r="R302" i="1"/>
  <c r="R863" i="1" s="1"/>
  <c r="R335" i="1"/>
  <c r="R379" i="1"/>
  <c r="R397" i="1"/>
  <c r="R412" i="1"/>
  <c r="R428" i="1"/>
  <c r="R463" i="1"/>
  <c r="R668" i="1"/>
  <c r="R745" i="1"/>
  <c r="R783" i="1"/>
  <c r="R800" i="1"/>
  <c r="K571" i="1"/>
  <c r="R19" i="1"/>
  <c r="R125" i="1"/>
  <c r="R77" i="1"/>
  <c r="R123" i="1"/>
  <c r="R212" i="1"/>
  <c r="R232" i="1"/>
  <c r="R305" i="1"/>
  <c r="R337" i="1"/>
  <c r="R520" i="1"/>
  <c r="R845" i="1"/>
  <c r="K540" i="1"/>
  <c r="K572" i="1"/>
  <c r="K588" i="1"/>
  <c r="R20" i="1"/>
  <c r="R71" i="1"/>
  <c r="R126" i="1"/>
  <c r="R175" i="1"/>
  <c r="R425" i="1"/>
  <c r="R515" i="1"/>
  <c r="R108" i="1"/>
  <c r="R587" i="1"/>
  <c r="K587" i="1"/>
  <c r="R749" i="1"/>
  <c r="K559" i="1"/>
  <c r="R227" i="1"/>
  <c r="R870" i="1" s="1"/>
  <c r="R730" i="1"/>
  <c r="R148" i="1"/>
  <c r="R563" i="1"/>
  <c r="R697" i="1"/>
  <c r="R804" i="1"/>
  <c r="R476" i="1"/>
  <c r="R788" i="1"/>
  <c r="K576" i="1"/>
  <c r="R43" i="1"/>
  <c r="R168" i="1"/>
  <c r="R452" i="1"/>
  <c r="R488" i="1"/>
  <c r="R701" i="1"/>
  <c r="R732" i="1"/>
  <c r="R790" i="1"/>
  <c r="K561" i="1"/>
  <c r="K577" i="1"/>
  <c r="R149" i="1"/>
  <c r="R189" i="1"/>
  <c r="R236" i="1"/>
  <c r="R282" i="1"/>
  <c r="R393" i="1"/>
  <c r="R438" i="1"/>
  <c r="R534" i="1"/>
  <c r="R564" i="1"/>
  <c r="R594" i="1"/>
  <c r="R776" i="1"/>
  <c r="R343" i="1"/>
  <c r="R505" i="1"/>
  <c r="R558" i="1"/>
  <c r="R805" i="1"/>
  <c r="K560" i="1"/>
  <c r="R64" i="1"/>
  <c r="R241" i="1"/>
  <c r="R293" i="1"/>
  <c r="R471" i="1"/>
  <c r="R675" i="1"/>
  <c r="R734" i="1"/>
  <c r="R756" i="1"/>
  <c r="R808" i="1"/>
  <c r="K547" i="1"/>
  <c r="K612" i="1"/>
  <c r="R44" i="1"/>
  <c r="R153" i="1"/>
  <c r="R196" i="1"/>
  <c r="R237" i="1"/>
  <c r="R288" i="1"/>
  <c r="R404" i="1"/>
  <c r="R489" i="1"/>
  <c r="R539" i="1"/>
  <c r="R565" i="1"/>
  <c r="R599" i="1"/>
  <c r="R633" i="1"/>
  <c r="R38" i="1"/>
  <c r="R165" i="1"/>
  <c r="R273" i="1"/>
  <c r="R449" i="1"/>
  <c r="R551" i="1"/>
  <c r="K551" i="1"/>
  <c r="R787" i="1"/>
  <c r="R401" i="1"/>
  <c r="R507" i="1"/>
  <c r="R753" i="1"/>
  <c r="R234" i="1"/>
  <c r="R152" i="1"/>
  <c r="R218" i="1"/>
  <c r="R129" i="1"/>
  <c r="K566" i="1"/>
  <c r="R566" i="1"/>
  <c r="K595" i="1"/>
  <c r="R66" i="1"/>
  <c r="R421" i="1"/>
  <c r="K604" i="1"/>
  <c r="R604" i="1"/>
  <c r="R643" i="1"/>
  <c r="R655" i="1"/>
  <c r="R676" i="1"/>
  <c r="R707" i="1"/>
  <c r="R736" i="1"/>
  <c r="R757" i="1"/>
  <c r="R792" i="1"/>
  <c r="R809" i="1"/>
  <c r="K532" i="1"/>
  <c r="K548" i="1"/>
  <c r="K596" i="1"/>
  <c r="R154" i="1"/>
  <c r="R291" i="1"/>
  <c r="R352" i="1"/>
  <c r="R494" i="1"/>
  <c r="R570" i="1"/>
  <c r="R635" i="1"/>
  <c r="R690" i="1"/>
  <c r="R215" i="1"/>
  <c r="R135" i="1"/>
  <c r="R40" i="1"/>
  <c r="R672" i="1"/>
  <c r="R199" i="1"/>
  <c r="R185" i="1"/>
  <c r="R368" i="1"/>
  <c r="K530" i="1"/>
  <c r="R530" i="1"/>
  <c r="R775" i="1"/>
  <c r="R68" i="1"/>
  <c r="R474" i="1"/>
  <c r="R680" i="1"/>
  <c r="R711" i="1"/>
  <c r="R794" i="1"/>
  <c r="K533" i="1"/>
  <c r="K549" i="1"/>
  <c r="K597" i="1"/>
  <c r="K615" i="1"/>
  <c r="R113" i="1"/>
  <c r="R155" i="1"/>
  <c r="R200" i="1"/>
  <c r="R253" i="1"/>
  <c r="R363" i="1"/>
  <c r="R453" i="1"/>
  <c r="R542" i="1"/>
  <c r="R575" i="1"/>
  <c r="R640" i="1"/>
  <c r="R626" i="1"/>
  <c r="R698" i="1"/>
  <c r="R772" i="1"/>
  <c r="R827" i="1"/>
  <c r="R347" i="1"/>
  <c r="R419" i="1"/>
  <c r="K603" i="1"/>
  <c r="R132" i="1"/>
  <c r="R245" i="1"/>
  <c r="R374" i="1"/>
  <c r="R408" i="1"/>
  <c r="R424" i="1"/>
  <c r="R713" i="1"/>
  <c r="R779" i="1"/>
  <c r="K535" i="1"/>
  <c r="K567" i="1"/>
  <c r="K583" i="1"/>
  <c r="R409" i="1"/>
  <c r="R608" i="1"/>
  <c r="R814" i="1"/>
  <c r="R812" i="1"/>
  <c r="R603" i="1"/>
  <c r="R865" i="1" l="1"/>
  <c r="R869" i="1"/>
  <c r="R892" i="1"/>
  <c r="R875" i="1"/>
  <c r="R871" i="1"/>
  <c r="R866" i="1"/>
  <c r="R872" i="1"/>
  <c r="R867" i="1"/>
  <c r="R868" i="1"/>
  <c r="R862" i="1"/>
  <c r="R874" i="1"/>
  <c r="N840" i="1"/>
  <c r="N832" i="1" s="1"/>
  <c r="N478" i="1"/>
  <c r="N477" i="1" s="1"/>
  <c r="N345" i="1"/>
  <c r="N340" i="1" s="1"/>
  <c r="N289" i="1"/>
  <c r="N265" i="1" s="1"/>
  <c r="N208" i="1"/>
  <c r="R301" i="1"/>
  <c r="R778" i="1"/>
  <c r="R506" i="1"/>
  <c r="R733" i="1"/>
  <c r="R731" i="1"/>
  <c r="R70" i="1"/>
  <c r="R299" i="1"/>
  <c r="R35" i="1"/>
  <c r="R309" i="1"/>
  <c r="R228" i="1"/>
  <c r="R712" i="1"/>
  <c r="R400" i="1"/>
  <c r="R334" i="1"/>
  <c r="R266" i="1"/>
  <c r="R823" i="1"/>
  <c r="R360" i="1"/>
  <c r="R793" i="1"/>
  <c r="R39" i="1"/>
  <c r="R65" i="1"/>
  <c r="R436" i="1"/>
  <c r="R314" i="1"/>
  <c r="R61" i="1"/>
  <c r="R59" i="1"/>
  <c r="R134" i="1"/>
  <c r="R392" i="1"/>
  <c r="R748" i="1"/>
  <c r="R209" i="1"/>
  <c r="R83" i="1"/>
  <c r="R202" i="1"/>
  <c r="R90" i="1"/>
  <c r="R214" i="1"/>
  <c r="R195" i="1"/>
  <c r="R63" i="1"/>
  <c r="R281" i="1"/>
  <c r="R159" i="1"/>
  <c r="R516" i="1"/>
  <c r="R510" i="1"/>
  <c r="R388" i="1"/>
  <c r="R223" i="1"/>
  <c r="R140" i="1"/>
  <c r="R841" i="1"/>
  <c r="R67" i="1"/>
  <c r="R128" i="1"/>
  <c r="R107" i="1"/>
  <c r="R336" i="1"/>
  <c r="R120" i="1"/>
  <c r="R262" i="1"/>
  <c r="R312" i="1"/>
  <c r="R296" i="1"/>
  <c r="R381" i="1"/>
  <c r="R470" i="1"/>
  <c r="R304" i="1"/>
  <c r="R219" i="1"/>
  <c r="R260" i="1"/>
  <c r="R523" i="1"/>
  <c r="R768" i="1"/>
  <c r="R432" i="1"/>
  <c r="R774" i="1"/>
  <c r="R98" i="1"/>
  <c r="R427" i="1"/>
  <c r="R31" i="1"/>
  <c r="R482" i="1"/>
  <c r="R131" i="1"/>
  <c r="R519" i="1"/>
  <c r="R706" i="1"/>
  <c r="R217" i="1"/>
  <c r="R459" i="1"/>
  <c r="R346" i="1"/>
  <c r="R826" i="1"/>
  <c r="R111" i="1"/>
  <c r="R411" i="1"/>
  <c r="R797" i="1"/>
  <c r="R356" i="1"/>
  <c r="R838" i="1"/>
  <c r="R833" i="1"/>
  <c r="R94" i="1"/>
  <c r="R182" i="1"/>
  <c r="R771" i="1"/>
  <c r="R752" i="1"/>
  <c r="R258" i="1"/>
  <c r="R231" i="1"/>
  <c r="N751" i="1"/>
  <c r="N750" i="1" s="1"/>
  <c r="N162" i="1"/>
  <c r="N145" i="1"/>
  <c r="R403" i="1"/>
  <c r="N666" i="1"/>
  <c r="N665" i="1" s="1"/>
  <c r="N239" i="1"/>
  <c r="N238" i="1" s="1"/>
  <c r="N354" i="1"/>
  <c r="N353" i="1" s="1"/>
  <c r="R720" i="1"/>
  <c r="N173" i="1"/>
  <c r="N822" i="1"/>
  <c r="N74" i="1"/>
  <c r="R190" i="1"/>
  <c r="R240" i="1"/>
  <c r="R735" i="1"/>
  <c r="N763" i="1"/>
  <c r="N762" i="1" s="1"/>
  <c r="N442" i="1"/>
  <c r="R443" i="1"/>
  <c r="R76" i="1"/>
  <c r="R378" i="1"/>
  <c r="N51" i="1"/>
  <c r="N50" i="1" s="1"/>
  <c r="R396" i="1"/>
  <c r="R184" i="1"/>
  <c r="R764" i="1"/>
  <c r="R455" i="1"/>
  <c r="R617" i="1"/>
  <c r="R674" i="1"/>
  <c r="R420" i="1"/>
  <c r="R407" i="1"/>
  <c r="R451" i="1"/>
  <c r="R269" i="1"/>
  <c r="R163" i="1"/>
  <c r="R246" i="1"/>
  <c r="R423" i="1"/>
  <c r="R786" i="1"/>
  <c r="R799" i="1"/>
  <c r="R115" i="1"/>
  <c r="R198" i="1"/>
  <c r="R373" i="1"/>
  <c r="R235" i="1"/>
  <c r="R744" i="1"/>
  <c r="R277" i="1"/>
  <c r="N110" i="1"/>
  <c r="N104" i="1" s="1"/>
  <c r="N103" i="1" s="1"/>
  <c r="R700" i="1"/>
  <c r="R487" i="1"/>
  <c r="R684" i="1"/>
  <c r="N387" i="1"/>
  <c r="N386" i="1" s="1"/>
  <c r="N677" i="1"/>
  <c r="R710" i="1"/>
  <c r="R167" i="1"/>
  <c r="N527" i="1"/>
  <c r="N526" i="1" s="1"/>
  <c r="R319" i="1"/>
  <c r="R602" i="1"/>
  <c r="R811" i="1"/>
  <c r="R679" i="1"/>
  <c r="R42" i="1"/>
  <c r="R844" i="1"/>
  <c r="R782" i="1"/>
  <c r="R52" i="1"/>
  <c r="R727" i="1"/>
  <c r="R512" i="1"/>
  <c r="R693" i="1"/>
  <c r="R689" i="1"/>
  <c r="R327" i="1"/>
  <c r="R479" i="1"/>
  <c r="R818" i="1"/>
  <c r="R496" i="1"/>
  <c r="R37" i="1"/>
  <c r="R462" i="1"/>
  <c r="R87" i="1"/>
  <c r="R717" i="1"/>
  <c r="R362" i="1"/>
  <c r="R493" i="1"/>
  <c r="R151" i="1"/>
  <c r="R803" i="1"/>
  <c r="R286" i="1"/>
  <c r="R447" i="1"/>
  <c r="R473" i="1"/>
  <c r="R807" i="1"/>
  <c r="R696" i="1"/>
  <c r="R174" i="1"/>
  <c r="R211" i="1"/>
  <c r="R146" i="1"/>
  <c r="R322" i="1"/>
  <c r="R350" i="1"/>
  <c r="N714" i="1"/>
  <c r="R667" i="1"/>
  <c r="R367" i="1"/>
  <c r="R290" i="1"/>
  <c r="R755" i="1"/>
  <c r="R789" i="1"/>
  <c r="R122" i="1"/>
  <c r="R331" i="1"/>
  <c r="R739" i="1"/>
  <c r="R56" i="1"/>
  <c r="R341" i="1"/>
  <c r="R503" i="1"/>
  <c r="R417" i="1"/>
  <c r="N491" i="1"/>
  <c r="N490" i="1" s="1"/>
  <c r="N691" i="1"/>
  <c r="N324" i="1"/>
  <c r="N303" i="1"/>
  <c r="N431" i="1"/>
  <c r="K602" i="1"/>
  <c r="K527" i="1" s="1"/>
  <c r="K526" i="1" s="1"/>
  <c r="K338" i="1" s="1"/>
  <c r="K876" i="1" s="1"/>
  <c r="N726" i="1"/>
  <c r="N725" i="1" s="1"/>
  <c r="R631" i="1"/>
  <c r="N502" i="1"/>
  <c r="N501" i="1" s="1"/>
  <c r="N500" i="1" s="1"/>
  <c r="N316" i="1"/>
  <c r="N222" i="1"/>
  <c r="N461" i="1"/>
  <c r="N365" i="1"/>
  <c r="N16" i="1"/>
  <c r="R431" i="1" l="1"/>
  <c r="R822" i="1"/>
  <c r="R355" i="1"/>
  <c r="R333" i="1"/>
  <c r="N144" i="1"/>
  <c r="N861" i="1" s="1"/>
  <c r="N860" i="1" s="1"/>
  <c r="R318" i="1"/>
  <c r="R222" i="1"/>
  <c r="R289" i="1"/>
  <c r="R817" i="1"/>
  <c r="R816" i="1" s="1"/>
  <c r="R815" i="1" s="1"/>
  <c r="R268" i="1"/>
  <c r="R75" i="1"/>
  <c r="R97" i="1"/>
  <c r="R345" i="1"/>
  <c r="R150" i="1"/>
  <c r="R692" i="1"/>
  <c r="R372" i="1"/>
  <c r="R321" i="1"/>
  <c r="R492" i="1"/>
  <c r="R139" i="1"/>
  <c r="R82" i="1"/>
  <c r="R705" i="1"/>
  <c r="R709" i="1"/>
  <c r="R478" i="1"/>
  <c r="R716" i="1"/>
  <c r="R257" i="1"/>
  <c r="R326" i="1"/>
  <c r="R688" i="1"/>
  <c r="R630" i="1"/>
  <c r="R902" i="1" s="1"/>
  <c r="N339" i="1"/>
  <c r="N877" i="1" s="1"/>
  <c r="R330" i="1"/>
  <c r="R208" i="1"/>
  <c r="R86" i="1"/>
  <c r="R303" i="1"/>
  <c r="R840" i="1"/>
  <c r="R683" i="1"/>
  <c r="R106" i="1"/>
  <c r="R201" i="1"/>
  <c r="R461" i="1"/>
  <c r="N49" i="1"/>
  <c r="N859" i="1" s="1"/>
  <c r="R695" i="1"/>
  <c r="R28" i="1"/>
  <c r="R41" i="1"/>
  <c r="R486" i="1"/>
  <c r="R244" i="1"/>
  <c r="R719" i="1"/>
  <c r="R366" i="1"/>
  <c r="R743" i="1"/>
  <c r="R751" i="1"/>
  <c r="R495" i="1"/>
  <c r="R678" i="1"/>
  <c r="R699" i="1"/>
  <c r="R377" i="1"/>
  <c r="R522" i="1"/>
  <c r="N724" i="1"/>
  <c r="N664" i="1"/>
  <c r="N821" i="1"/>
  <c r="R354" i="1"/>
  <c r="R162" i="1"/>
  <c r="R527" i="1"/>
  <c r="R726" i="1"/>
  <c r="R110" i="1"/>
  <c r="R666" i="1"/>
  <c r="R387" i="1"/>
  <c r="N14" i="1"/>
  <c r="N13" i="1" s="1"/>
  <c r="N12" i="1" s="1"/>
  <c r="R145" i="1"/>
  <c r="R51" i="1"/>
  <c r="N221" i="1"/>
  <c r="R502" i="1"/>
  <c r="R763" i="1"/>
  <c r="N385" i="1"/>
  <c r="N384" i="1" s="1"/>
  <c r="R442" i="1"/>
  <c r="T856" i="1"/>
  <c r="T855" i="1" s="1"/>
  <c r="J856" i="1"/>
  <c r="J855" i="1" s="1"/>
  <c r="M856" i="1"/>
  <c r="M855" i="1" s="1"/>
  <c r="L856" i="1"/>
  <c r="L855" i="1" s="1"/>
  <c r="I856" i="1"/>
  <c r="I855" i="1" s="1"/>
  <c r="O856" i="1"/>
  <c r="O855" i="1" s="1"/>
  <c r="F856" i="1"/>
  <c r="F855" i="1" s="1"/>
  <c r="P856" i="1"/>
  <c r="P855" i="1" s="1"/>
  <c r="E856" i="1"/>
  <c r="E855" i="1" s="1"/>
  <c r="N11" i="1" l="1"/>
  <c r="N858" i="1"/>
  <c r="N857" i="1" s="1"/>
  <c r="N856" i="1" s="1"/>
  <c r="N143" i="1"/>
  <c r="N102" i="1" s="1"/>
  <c r="R691" i="1"/>
  <c r="R340" i="1"/>
  <c r="N338" i="1"/>
  <c r="N876" i="1" s="1"/>
  <c r="R265" i="1"/>
  <c r="R491" i="1"/>
  <c r="R715" i="1"/>
  <c r="R105" i="1"/>
  <c r="R750" i="1"/>
  <c r="R708" i="1"/>
  <c r="R371" i="1"/>
  <c r="R50" i="1"/>
  <c r="R677" i="1"/>
  <c r="R725" i="1"/>
  <c r="R742" i="1"/>
  <c r="R704" i="1"/>
  <c r="R485" i="1"/>
  <c r="R329" i="1"/>
  <c r="R832" i="1"/>
  <c r="R501" i="1"/>
  <c r="R173" i="1"/>
  <c r="R376" i="1"/>
  <c r="R762" i="1"/>
  <c r="R526" i="1"/>
  <c r="R325" i="1"/>
  <c r="R353" i="1"/>
  <c r="R477" i="1"/>
  <c r="R665" i="1"/>
  <c r="R239" i="1"/>
  <c r="R137" i="1"/>
  <c r="R386" i="1"/>
  <c r="R74" i="1"/>
  <c r="R317" i="1"/>
  <c r="D856" i="1"/>
  <c r="D855" i="1" s="1"/>
  <c r="Q856" i="1"/>
  <c r="Q855" i="1" s="1"/>
  <c r="N855" i="1" l="1"/>
  <c r="N10" i="1"/>
  <c r="R724" i="1"/>
  <c r="R385" i="1"/>
  <c r="R384" i="1" s="1"/>
  <c r="R664" i="1"/>
  <c r="R821" i="1"/>
  <c r="R324" i="1"/>
  <c r="R703" i="1"/>
  <c r="R144" i="1"/>
  <c r="R136" i="1"/>
  <c r="R49" i="1"/>
  <c r="R859" i="1" s="1"/>
  <c r="R500" i="1"/>
  <c r="R714" i="1"/>
  <c r="R316" i="1"/>
  <c r="R238" i="1"/>
  <c r="R365" i="1"/>
  <c r="R339" i="1" s="1"/>
  <c r="R877" i="1" s="1"/>
  <c r="R490" i="1"/>
  <c r="R221" i="1" l="1"/>
  <c r="R338" i="1"/>
  <c r="R876" i="1" s="1"/>
  <c r="R104" i="1"/>
  <c r="R103" i="1" l="1"/>
  <c r="R861" i="1" s="1"/>
  <c r="R860" i="1" s="1"/>
  <c r="R143" i="1"/>
  <c r="R16" i="1"/>
  <c r="R15" i="1"/>
  <c r="K15" i="1"/>
  <c r="R18" i="1"/>
  <c r="R17" i="1"/>
  <c r="R102" i="1" l="1"/>
  <c r="K14" i="1"/>
  <c r="K13" i="1" s="1"/>
  <c r="K12" i="1" s="1"/>
  <c r="R14" i="1"/>
  <c r="K11" i="1" l="1"/>
  <c r="K10" i="1" s="1"/>
  <c r="K858" i="1"/>
  <c r="K857" i="1" s="1"/>
  <c r="R13" i="1"/>
  <c r="R12" i="1" s="1"/>
  <c r="R858" i="1" s="1"/>
  <c r="R857" i="1" s="1"/>
  <c r="C321" i="1"/>
  <c r="R11" i="1" l="1"/>
  <c r="R10" i="1" l="1"/>
  <c r="C41" i="1" l="1"/>
  <c r="C28" i="1"/>
  <c r="C13" i="1" l="1"/>
  <c r="C12" i="1" s="1"/>
  <c r="C50" i="1"/>
  <c r="C695" i="1" l="1"/>
  <c r="C840" i="1"/>
  <c r="C833" i="1"/>
  <c r="C817" i="1"/>
  <c r="C816" i="1" s="1"/>
  <c r="C815" i="1" s="1"/>
  <c r="C935" i="1" s="1"/>
  <c r="C743" i="1"/>
  <c r="C742" i="1" s="1"/>
  <c r="C726" i="1"/>
  <c r="C725" i="1" s="1"/>
  <c r="C719" i="1"/>
  <c r="C716" i="1"/>
  <c r="C715" i="1" s="1"/>
  <c r="C709" i="1"/>
  <c r="C708" i="1" s="1"/>
  <c r="C703" i="1" s="1"/>
  <c r="C932" i="1" s="1"/>
  <c r="C699" i="1"/>
  <c r="C692" i="1"/>
  <c r="C688" i="1"/>
  <c r="C678" i="1"/>
  <c r="C666" i="1"/>
  <c r="C665" i="1" s="1"/>
  <c r="L930" i="1"/>
  <c r="C714" i="1" l="1"/>
  <c r="C933" i="1" s="1"/>
  <c r="C677" i="1"/>
  <c r="C832" i="1"/>
  <c r="C763" i="1"/>
  <c r="C762" i="1" s="1"/>
  <c r="C822" i="1"/>
  <c r="C751" i="1"/>
  <c r="C750" i="1" s="1"/>
  <c r="C724" i="1" s="1"/>
  <c r="C934" i="1" s="1"/>
  <c r="C691" i="1"/>
  <c r="C664" i="1" s="1"/>
  <c r="O930" i="1"/>
  <c r="O935" i="1"/>
  <c r="L923" i="1"/>
  <c r="L935" i="1"/>
  <c r="C821" i="1" l="1"/>
  <c r="C936" i="1" s="1"/>
  <c r="O933" i="1"/>
  <c r="O929" i="1"/>
  <c r="O928" i="1"/>
  <c r="O927" i="1"/>
  <c r="O923" i="1"/>
  <c r="O932" i="1"/>
  <c r="L933" i="1"/>
  <c r="L920" i="1"/>
  <c r="O936" i="1" l="1"/>
  <c r="O934" i="1"/>
  <c r="O931" i="1"/>
  <c r="O926" i="1"/>
  <c r="O925" i="1"/>
  <c r="O921" i="1"/>
  <c r="L936" i="1"/>
  <c r="L929" i="1"/>
  <c r="L927" i="1"/>
  <c r="O924" i="1" l="1"/>
  <c r="L922" i="1"/>
  <c r="L931" i="1"/>
  <c r="L926" i="1"/>
  <c r="L932" i="1"/>
  <c r="L921" i="1"/>
  <c r="C931" i="1"/>
  <c r="L934" i="1"/>
  <c r="L928" i="1"/>
  <c r="L925" i="1"/>
  <c r="M935" i="1" l="1"/>
  <c r="M933" i="1"/>
  <c r="L924" i="1"/>
  <c r="K935" i="1"/>
  <c r="P935" i="1"/>
  <c r="N935" i="1"/>
  <c r="P933" i="1"/>
  <c r="K933" i="1"/>
  <c r="N933" i="1"/>
  <c r="M931" i="1" l="1"/>
  <c r="M932" i="1"/>
  <c r="M936" i="1"/>
  <c r="O922" i="1"/>
  <c r="K932" i="1"/>
  <c r="P932" i="1"/>
  <c r="K931" i="1"/>
  <c r="N931" i="1"/>
  <c r="P931" i="1"/>
  <c r="K936" i="1"/>
  <c r="P936" i="1"/>
  <c r="N936" i="1"/>
  <c r="N932" i="1"/>
  <c r="N934" i="1" l="1"/>
  <c r="M934" i="1"/>
  <c r="P934" i="1"/>
  <c r="K934" i="1"/>
  <c r="P901" i="1" l="1"/>
  <c r="O901" i="1"/>
  <c r="P899" i="1"/>
  <c r="O899" i="1"/>
  <c r="P898" i="1"/>
  <c r="O898" i="1"/>
  <c r="P897" i="1"/>
  <c r="O897" i="1"/>
  <c r="P896" i="1"/>
  <c r="O896" i="1"/>
  <c r="P895" i="1"/>
  <c r="O895" i="1"/>
  <c r="M901" i="1"/>
  <c r="L901" i="1"/>
  <c r="M899" i="1"/>
  <c r="L899" i="1"/>
  <c r="M898" i="1"/>
  <c r="L898" i="1"/>
  <c r="M897" i="1"/>
  <c r="L897" i="1"/>
  <c r="M896" i="1"/>
  <c r="L896" i="1"/>
  <c r="M895" i="1"/>
  <c r="L895" i="1"/>
  <c r="J901" i="1"/>
  <c r="I901" i="1"/>
  <c r="J899" i="1"/>
  <c r="I899" i="1"/>
  <c r="J898" i="1"/>
  <c r="I898" i="1"/>
  <c r="J897" i="1"/>
  <c r="I897" i="1"/>
  <c r="J896" i="1"/>
  <c r="I896" i="1"/>
  <c r="J895" i="1"/>
  <c r="I895" i="1"/>
  <c r="F901" i="1"/>
  <c r="E901" i="1"/>
  <c r="D901" i="1"/>
  <c r="E899" i="1"/>
  <c r="D899" i="1"/>
  <c r="E898" i="1"/>
  <c r="D898" i="1"/>
  <c r="E897" i="1"/>
  <c r="D897" i="1"/>
  <c r="E896" i="1"/>
  <c r="D896" i="1"/>
  <c r="E895" i="1"/>
  <c r="D895" i="1"/>
  <c r="C901" i="1"/>
  <c r="C899" i="1"/>
  <c r="C898" i="1"/>
  <c r="C897" i="1"/>
  <c r="C896" i="1"/>
  <c r="C895" i="1"/>
  <c r="C878" i="1"/>
  <c r="H878" i="1" s="1"/>
  <c r="H901" i="1" l="1"/>
  <c r="R878" i="1"/>
  <c r="K878" i="1"/>
  <c r="P900" i="1" l="1"/>
  <c r="P894" i="1" s="1"/>
  <c r="I929" i="1" s="1"/>
  <c r="I924" i="1" s="1"/>
  <c r="L900" i="1"/>
  <c r="L894" i="1" s="1"/>
  <c r="J900" i="1"/>
  <c r="J894" i="1" s="1"/>
  <c r="J929" i="1" s="1"/>
  <c r="I900" i="1"/>
  <c r="I894" i="1" s="1"/>
  <c r="E900" i="1"/>
  <c r="E894" i="1" s="1"/>
  <c r="D900" i="1"/>
  <c r="D894" i="1" s="1"/>
  <c r="D929" i="1" s="1"/>
  <c r="E929" i="1" l="1"/>
  <c r="E924" i="1" s="1"/>
  <c r="E918" i="1" s="1"/>
  <c r="C900" i="1"/>
  <c r="F900" i="1"/>
  <c r="F894" i="1" s="1"/>
  <c r="F929" i="1" s="1"/>
  <c r="F924" i="1" s="1"/>
  <c r="M900" i="1"/>
  <c r="M894" i="1" s="1"/>
  <c r="O900" i="1"/>
  <c r="O894" i="1" s="1"/>
  <c r="C894" i="1" l="1"/>
  <c r="C929" i="1" s="1"/>
  <c r="H900" i="1"/>
  <c r="Q901" i="1" l="1"/>
  <c r="N901" i="1"/>
  <c r="C902" i="1" l="1"/>
  <c r="C930" i="1" s="1"/>
  <c r="T901" i="1"/>
  <c r="K901" i="1"/>
  <c r="M930" i="1" l="1"/>
  <c r="P930" i="1"/>
  <c r="K930" i="1"/>
  <c r="N930" i="1"/>
  <c r="R901" i="1"/>
  <c r="F853" i="1" l="1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AJ8" i="2" l="1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T900" i="1"/>
  <c r="T899" i="1"/>
  <c r="T898" i="1"/>
  <c r="T897" i="1"/>
  <c r="T896" i="1"/>
  <c r="T895" i="1"/>
  <c r="T894" i="1" s="1"/>
  <c r="N900" i="1"/>
  <c r="N899" i="1"/>
  <c r="N898" i="1"/>
  <c r="N897" i="1"/>
  <c r="N896" i="1"/>
  <c r="N895" i="1"/>
  <c r="Q900" i="1"/>
  <c r="Q899" i="1"/>
  <c r="Q898" i="1"/>
  <c r="Q897" i="1"/>
  <c r="Q896" i="1"/>
  <c r="Q895" i="1"/>
  <c r="Q894" i="1" s="1"/>
  <c r="B889" i="1"/>
  <c r="B885" i="1"/>
  <c r="B881" i="1"/>
  <c r="C893" i="1"/>
  <c r="H893" i="1" s="1"/>
  <c r="C888" i="1"/>
  <c r="H888" i="1" s="1"/>
  <c r="C884" i="1"/>
  <c r="H884" i="1" s="1"/>
  <c r="C880" i="1"/>
  <c r="H880" i="1" s="1"/>
  <c r="C891" i="1"/>
  <c r="H891" i="1" s="1"/>
  <c r="C887" i="1"/>
  <c r="H887" i="1" s="1"/>
  <c r="C883" i="1"/>
  <c r="H883" i="1" s="1"/>
  <c r="C879" i="1"/>
  <c r="H879" i="1" s="1"/>
  <c r="C890" i="1"/>
  <c r="H890" i="1" s="1"/>
  <c r="C886" i="1"/>
  <c r="H886" i="1" s="1"/>
  <c r="C882" i="1"/>
  <c r="H882" i="1" s="1"/>
  <c r="B877" i="1"/>
  <c r="B876" i="1"/>
  <c r="C868" i="1"/>
  <c r="H868" i="1" s="1"/>
  <c r="C875" i="1"/>
  <c r="C870" i="1"/>
  <c r="H870" i="1" s="1"/>
  <c r="C867" i="1"/>
  <c r="H867" i="1" s="1"/>
  <c r="C865" i="1"/>
  <c r="H865" i="1" s="1"/>
  <c r="C864" i="1"/>
  <c r="H864" i="1" s="1"/>
  <c r="C863" i="1"/>
  <c r="H863" i="1" s="1"/>
  <c r="H889" i="1" l="1"/>
  <c r="H928" i="1" s="1"/>
  <c r="H885" i="1"/>
  <c r="H927" i="1" s="1"/>
  <c r="H881" i="1"/>
  <c r="H926" i="1" s="1"/>
  <c r="N894" i="1"/>
  <c r="K880" i="1"/>
  <c r="R880" i="1"/>
  <c r="R882" i="1"/>
  <c r="K882" i="1"/>
  <c r="R886" i="1"/>
  <c r="K886" i="1"/>
  <c r="R884" i="1"/>
  <c r="K884" i="1"/>
  <c r="R890" i="1"/>
  <c r="K890" i="1"/>
  <c r="K879" i="1"/>
  <c r="R879" i="1"/>
  <c r="K883" i="1"/>
  <c r="R883" i="1"/>
  <c r="K891" i="1"/>
  <c r="R891" i="1"/>
  <c r="R893" i="1"/>
  <c r="K893" i="1"/>
  <c r="K887" i="1"/>
  <c r="R887" i="1"/>
  <c r="K888" i="1"/>
  <c r="R888" i="1"/>
  <c r="AH8" i="2"/>
  <c r="C923" i="1"/>
  <c r="K889" i="1" l="1"/>
  <c r="R889" i="1"/>
  <c r="R885" i="1"/>
  <c r="R881" i="1"/>
  <c r="K885" i="1"/>
  <c r="K881" i="1"/>
  <c r="K923" i="1"/>
  <c r="J923" i="1"/>
  <c r="M923" i="1"/>
  <c r="P923" i="1"/>
  <c r="N923" i="1"/>
  <c r="C862" i="1"/>
  <c r="H862" i="1" s="1"/>
  <c r="C523" i="1" l="1"/>
  <c r="C522" i="1" s="1"/>
  <c r="C502" i="1"/>
  <c r="C501" i="1" s="1"/>
  <c r="C500" i="1" s="1"/>
  <c r="C495" i="1"/>
  <c r="C491" i="1" s="1"/>
  <c r="C490" i="1" s="1"/>
  <c r="C486" i="1"/>
  <c r="C485" i="1" s="1"/>
  <c r="C442" i="1"/>
  <c r="C431" i="1"/>
  <c r="C381" i="1"/>
  <c r="C377" i="1"/>
  <c r="C376" i="1" s="1"/>
  <c r="C366" i="1"/>
  <c r="C330" i="1"/>
  <c r="C329" i="1" s="1"/>
  <c r="C326" i="1"/>
  <c r="C325" i="1" s="1"/>
  <c r="C318" i="1"/>
  <c r="C317" i="1" s="1"/>
  <c r="C316" i="1" s="1"/>
  <c r="C303" i="1"/>
  <c r="C222" i="1"/>
  <c r="C97" i="1"/>
  <c r="C333" i="1" l="1"/>
  <c r="C324" i="1" s="1"/>
  <c r="C345" i="1"/>
  <c r="C340" i="1" s="1"/>
  <c r="C461" i="1"/>
  <c r="C354" i="1"/>
  <c r="C353" i="1" s="1"/>
  <c r="C238" i="1"/>
  <c r="O920" i="1"/>
  <c r="C74" i="1"/>
  <c r="C49" i="1" s="1"/>
  <c r="C11" i="1" s="1"/>
  <c r="C371" i="1"/>
  <c r="C365" i="1" s="1"/>
  <c r="C265" i="1"/>
  <c r="C386" i="1"/>
  <c r="C385" i="1" s="1"/>
  <c r="C384" i="1" s="1"/>
  <c r="C221" i="1" l="1"/>
  <c r="C339" i="1"/>
  <c r="C338" i="1" s="1"/>
  <c r="C144" i="1"/>
  <c r="H898" i="1"/>
  <c r="K898" i="1" s="1"/>
  <c r="H895" i="1"/>
  <c r="H896" i="1"/>
  <c r="K896" i="1" s="1"/>
  <c r="K900" i="1"/>
  <c r="H899" i="1"/>
  <c r="K899" i="1" s="1"/>
  <c r="C143" i="1" l="1"/>
  <c r="C104" i="1"/>
  <c r="C103" i="1" s="1"/>
  <c r="K895" i="1"/>
  <c r="R895" i="1"/>
  <c r="F919" i="1"/>
  <c r="F915" i="1"/>
  <c r="D919" i="1"/>
  <c r="H897" i="1"/>
  <c r="K897" i="1" s="1"/>
  <c r="R898" i="1"/>
  <c r="R900" i="1"/>
  <c r="R899" i="1"/>
  <c r="R896" i="1"/>
  <c r="C858" i="1"/>
  <c r="H858" i="1" s="1"/>
  <c r="H920" i="1" s="1"/>
  <c r="K894" i="1" l="1"/>
  <c r="H894" i="1"/>
  <c r="H929" i="1" s="1"/>
  <c r="C102" i="1"/>
  <c r="C10" i="1" s="1"/>
  <c r="C861" i="1"/>
  <c r="C920" i="1"/>
  <c r="E915" i="1"/>
  <c r="F918" i="1"/>
  <c r="F914" i="1" s="1"/>
  <c r="F852" i="1"/>
  <c r="I919" i="1"/>
  <c r="R897" i="1"/>
  <c r="R894" i="1" s="1"/>
  <c r="E853" i="1"/>
  <c r="L853" i="1"/>
  <c r="C885" i="1"/>
  <c r="O853" i="1"/>
  <c r="C859" i="1"/>
  <c r="H859" i="1" s="1"/>
  <c r="C881" i="1"/>
  <c r="I853" i="1"/>
  <c r="H857" i="1" l="1"/>
  <c r="H921" i="1"/>
  <c r="M929" i="1"/>
  <c r="N929" i="1"/>
  <c r="K929" i="1"/>
  <c r="P929" i="1"/>
  <c r="C860" i="1"/>
  <c r="C922" i="1" s="1"/>
  <c r="H861" i="1"/>
  <c r="H860" i="1" s="1"/>
  <c r="H922" i="1" s="1"/>
  <c r="J922" i="1" s="1"/>
  <c r="R969" i="1"/>
  <c r="D924" i="1"/>
  <c r="E914" i="1"/>
  <c r="O919" i="1"/>
  <c r="C921" i="1"/>
  <c r="C927" i="1"/>
  <c r="C926" i="1"/>
  <c r="C877" i="1"/>
  <c r="D853" i="1"/>
  <c r="O852" i="1"/>
  <c r="I852" i="1"/>
  <c r="L852" i="1"/>
  <c r="E852" i="1"/>
  <c r="C857" i="1"/>
  <c r="P922" i="1" l="1"/>
  <c r="N922" i="1"/>
  <c r="K922" i="1"/>
  <c r="M922" i="1"/>
  <c r="H856" i="1"/>
  <c r="H919" i="1"/>
  <c r="K856" i="1"/>
  <c r="R856" i="1"/>
  <c r="R855" i="1" s="1"/>
  <c r="D915" i="1"/>
  <c r="D918" i="1"/>
  <c r="J921" i="1"/>
  <c r="M921" i="1"/>
  <c r="J920" i="1"/>
  <c r="M920" i="1"/>
  <c r="M926" i="1"/>
  <c r="M927" i="1"/>
  <c r="K927" i="1"/>
  <c r="P927" i="1"/>
  <c r="N927" i="1"/>
  <c r="K926" i="1"/>
  <c r="P926" i="1"/>
  <c r="C876" i="1"/>
  <c r="C919" i="1"/>
  <c r="K920" i="1"/>
  <c r="N920" i="1"/>
  <c r="K921" i="1"/>
  <c r="P921" i="1"/>
  <c r="C925" i="1"/>
  <c r="N926" i="1"/>
  <c r="P920" i="1"/>
  <c r="N921" i="1"/>
  <c r="L919" i="1"/>
  <c r="D852" i="1"/>
  <c r="C856" i="1"/>
  <c r="C889" i="1"/>
  <c r="K855" i="1" l="1"/>
  <c r="H855" i="1"/>
  <c r="D914" i="1"/>
  <c r="C928" i="1"/>
  <c r="I918" i="1"/>
  <c r="O918" i="1"/>
  <c r="O915" i="1"/>
  <c r="T853" i="1"/>
  <c r="M853" i="1"/>
  <c r="J908" i="1"/>
  <c r="P853" i="1"/>
  <c r="I915" i="1"/>
  <c r="C855" i="1"/>
  <c r="C915" i="1" l="1"/>
  <c r="H915" i="1"/>
  <c r="M925" i="1"/>
  <c r="M928" i="1"/>
  <c r="N919" i="1"/>
  <c r="M919" i="1"/>
  <c r="J919" i="1"/>
  <c r="C853" i="1"/>
  <c r="C852" i="1" s="1"/>
  <c r="O914" i="1"/>
  <c r="I914" i="1"/>
  <c r="H924" i="1"/>
  <c r="H918" i="1" s="1"/>
  <c r="C924" i="1"/>
  <c r="C918" i="1" s="1"/>
  <c r="P928" i="1"/>
  <c r="K928" i="1"/>
  <c r="N928" i="1"/>
  <c r="K925" i="1"/>
  <c r="P925" i="1"/>
  <c r="K919" i="1"/>
  <c r="P919" i="1"/>
  <c r="M852" i="1"/>
  <c r="T852" i="1"/>
  <c r="P852" i="1"/>
  <c r="J915" i="1" l="1"/>
  <c r="J924" i="1"/>
  <c r="M924" i="1"/>
  <c r="P924" i="1"/>
  <c r="N924" i="1"/>
  <c r="K924" i="1"/>
  <c r="C914" i="1"/>
  <c r="J918" i="1" l="1"/>
  <c r="J914" i="1" s="1"/>
  <c r="Q924" i="1"/>
  <c r="P918" i="1"/>
  <c r="P914" i="1" s="1"/>
  <c r="Q919" i="1"/>
  <c r="Q921" i="1"/>
  <c r="Q920" i="1"/>
  <c r="Q922" i="1"/>
  <c r="Q923" i="1"/>
  <c r="Q926" i="1"/>
  <c r="Q936" i="1"/>
  <c r="Q928" i="1"/>
  <c r="Q935" i="1"/>
  <c r="Q934" i="1"/>
  <c r="Q927" i="1"/>
  <c r="Q933" i="1"/>
  <c r="Q929" i="1"/>
  <c r="Q932" i="1"/>
  <c r="Q931" i="1"/>
  <c r="Q930" i="1"/>
  <c r="K918" i="1"/>
  <c r="K914" i="1" s="1"/>
  <c r="H914" i="1"/>
  <c r="Q925" i="1" l="1"/>
  <c r="N925" i="1"/>
  <c r="L918" i="1" l="1"/>
  <c r="J909" i="1"/>
  <c r="L915" i="1"/>
  <c r="N853" i="1"/>
  <c r="Q853" i="1"/>
  <c r="J853" i="1"/>
  <c r="L914" i="1" l="1"/>
  <c r="Q918" i="1"/>
  <c r="Q914" i="1" s="1"/>
  <c r="N918" i="1"/>
  <c r="N914" i="1" s="1"/>
  <c r="M918" i="1"/>
  <c r="M915" i="1"/>
  <c r="J852" i="1"/>
  <c r="Q852" i="1"/>
  <c r="N852" i="1"/>
  <c r="M914" i="1" l="1"/>
  <c r="L908" i="1"/>
  <c r="H909" i="1" l="1"/>
  <c r="L909" i="1" s="1"/>
  <c r="H853" i="1"/>
  <c r="H852" i="1" s="1"/>
  <c r="R853" i="1" l="1"/>
  <c r="K853" i="1" l="1"/>
  <c r="K852" i="1" s="1"/>
  <c r="R852" i="1"/>
</calcChain>
</file>

<file path=xl/sharedStrings.xml><?xml version="1.0" encoding="utf-8"?>
<sst xmlns="http://schemas.openxmlformats.org/spreadsheetml/2006/main" count="4819" uniqueCount="1750">
  <si>
    <t>CODIGO</t>
  </si>
  <si>
    <t>NOMBRE</t>
  </si>
  <si>
    <t>CREDITOS</t>
  </si>
  <si>
    <t>CONTRACREDITOS</t>
  </si>
  <si>
    <t>REDUCCIONES</t>
  </si>
  <si>
    <t>ADICIONES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</si>
  <si>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</si>
  <si>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</si>
  <si>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</si>
  <si>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</si>
  <si>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</si>
  <si>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</si>
  <si>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</si>
  <si>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</si>
  <si>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</si>
  <si>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</si>
  <si>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</si>
  <si>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</si>
  <si>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</si>
  <si>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</si>
  <si>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</si>
  <si>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</si>
  <si>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</si>
  <si>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</si>
  <si>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</si>
  <si>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</si>
  <si>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</si>
  <si>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</si>
  <si>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</si>
  <si>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</si>
  <si>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</si>
  <si>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</si>
  <si>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</si>
  <si>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</si>
  <si>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</si>
  <si>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</si>
  <si>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</si>
  <si>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</si>
  <si>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</si>
  <si>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</si>
  <si>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</si>
  <si>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</si>
  <si>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</si>
  <si>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</si>
  <si>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</si>
  <si>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</si>
  <si>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</si>
  <si>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</si>
  <si>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</si>
  <si>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</si>
  <si>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</si>
  <si>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</si>
  <si>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</si>
  <si>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</si>
  <si>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</si>
  <si>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</si>
  <si>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</si>
  <si>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</si>
  <si>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</si>
  <si>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</si>
  <si>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</si>
  <si>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</si>
  <si>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</si>
  <si>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</si>
  <si>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</si>
  <si>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</si>
  <si>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</si>
  <si>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</si>
  <si>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</si>
  <si>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</si>
  <si>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</si>
  <si>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</si>
  <si>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</si>
  <si>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</si>
  <si>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</si>
  <si>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</si>
  <si>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</si>
  <si>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</si>
  <si>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</si>
  <si>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</si>
  <si>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</si>
  <si>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</si>
  <si>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</si>
  <si>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</si>
  <si>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</si>
  <si>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</si>
  <si>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</si>
  <si>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</si>
  <si>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</si>
  <si>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</si>
  <si>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</si>
  <si>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</si>
  <si>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</si>
  <si>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</si>
  <si>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</si>
  <si>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</si>
  <si>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</si>
  <si>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</si>
  <si>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</si>
  <si>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</si>
  <si>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</si>
  <si>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</si>
  <si>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</si>
  <si>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</si>
  <si>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</si>
  <si>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</si>
  <si>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</si>
  <si>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</si>
  <si>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</si>
  <si>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</si>
  <si>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</si>
  <si>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</si>
  <si>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</si>
  <si>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</si>
  <si>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</si>
  <si>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</si>
  <si>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</si>
  <si>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</si>
  <si>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</si>
  <si>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</si>
  <si>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</si>
  <si>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</si>
  <si>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</si>
  <si>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</si>
  <si>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</si>
  <si>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</si>
  <si>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</si>
  <si>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</si>
  <si>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</si>
  <si>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</si>
  <si>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</si>
  <si>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</si>
  <si>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</si>
  <si>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</si>
  <si>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</si>
  <si>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</si>
  <si>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</si>
  <si>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</si>
  <si>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</si>
  <si>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</si>
  <si>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</si>
  <si>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</si>
  <si>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</si>
  <si>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</si>
  <si>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</si>
  <si>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</si>
  <si>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</si>
  <si>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</si>
  <si>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</si>
  <si>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</si>
  <si>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</si>
  <si>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</si>
  <si>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</si>
  <si>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</si>
  <si>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</si>
  <si>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</si>
  <si>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</si>
  <si>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</si>
  <si>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</si>
  <si>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</si>
  <si>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</si>
  <si>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</si>
  <si>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</si>
  <si>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</si>
  <si>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</si>
  <si>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</si>
  <si>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</si>
  <si>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</si>
  <si>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</si>
  <si>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</si>
  <si>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</si>
  <si>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</si>
  <si>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</si>
  <si>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</si>
  <si>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</si>
  <si>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</si>
  <si>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</si>
  <si>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</si>
  <si>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</si>
  <si>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</si>
  <si>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</si>
  <si>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</si>
  <si>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</si>
  <si>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</si>
  <si>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</si>
  <si>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</si>
  <si>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</si>
  <si>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</si>
  <si>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</si>
  <si>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</si>
  <si>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</si>
  <si>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</si>
  <si>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</si>
  <si>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</si>
  <si>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</si>
  <si>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</si>
  <si>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</si>
  <si>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</si>
  <si>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</si>
  <si>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</si>
  <si>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</si>
  <si>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</si>
  <si>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</si>
  <si>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</si>
  <si>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</si>
  <si>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</si>
  <si>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</si>
  <si>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</si>
  <si>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</si>
  <si>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</si>
  <si>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</si>
  <si>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</si>
  <si>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</si>
  <si>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</si>
  <si>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</si>
  <si>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</si>
  <si>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</si>
  <si>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</si>
  <si>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</si>
  <si>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</si>
  <si>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</si>
  <si>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</si>
  <si>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</si>
  <si>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</si>
  <si>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</si>
  <si>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</si>
  <si>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</si>
  <si>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</si>
  <si>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</si>
  <si>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</si>
  <si>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</si>
  <si>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</si>
  <si>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</si>
  <si>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</si>
  <si>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</si>
  <si>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</si>
  <si>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</si>
  <si>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</si>
  <si>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</si>
  <si>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</si>
  <si>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</si>
  <si>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</si>
  <si>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</si>
  <si>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</si>
  <si>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</si>
  <si>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</si>
  <si>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</si>
  <si>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</si>
  <si>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</si>
  <si>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</si>
  <si>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</si>
  <si>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</si>
  <si>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</si>
  <si>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</si>
  <si>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</si>
  <si>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</si>
  <si>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</si>
  <si>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</si>
  <si>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</si>
  <si>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</si>
  <si>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</si>
  <si>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</si>
  <si>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</si>
  <si>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</si>
  <si>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</si>
  <si>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</si>
  <si>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</si>
  <si>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</si>
  <si>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</si>
  <si>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</si>
  <si>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</si>
  <si>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</si>
  <si>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</si>
  <si>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</si>
  <si>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</si>
  <si>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</si>
  <si>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</si>
  <si>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</si>
  <si>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</si>
  <si>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</si>
  <si>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</si>
  <si>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</si>
  <si>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</si>
  <si>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</si>
  <si>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</si>
  <si>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</si>
  <si>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</si>
  <si>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</si>
  <si>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</si>
  <si>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</si>
  <si>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</si>
  <si>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</si>
  <si>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</si>
  <si>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</si>
  <si>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</si>
  <si>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</si>
  <si>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</si>
  <si>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</si>
  <si>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</si>
  <si>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</si>
  <si>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</si>
  <si>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</si>
  <si>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</si>
  <si>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</si>
  <si>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</si>
  <si>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</si>
  <si>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</si>
  <si>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</si>
  <si>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</si>
  <si>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</si>
  <si>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</si>
  <si>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</si>
  <si>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</si>
  <si>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</si>
  <si>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</si>
  <si>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</si>
  <si>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</si>
  <si>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</si>
  <si>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</si>
  <si>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</si>
  <si>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</si>
  <si>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</si>
  <si>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</si>
  <si>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</si>
  <si>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</si>
  <si>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</si>
  <si>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</si>
  <si>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</si>
  <si>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</si>
  <si>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</si>
  <si>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</si>
  <si>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</si>
  <si>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</si>
  <si>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</si>
  <si>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</si>
  <si>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</si>
  <si>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</si>
  <si>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</si>
  <si>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</si>
  <si>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</si>
  <si>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</si>
  <si>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</si>
  <si>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</si>
  <si>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</si>
  <si>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</si>
  <si>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</si>
  <si>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</si>
  <si>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</si>
  <si>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</si>
  <si>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</si>
  <si>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</si>
  <si>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</si>
  <si>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</si>
  <si>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</si>
  <si>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</si>
  <si>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</si>
  <si>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</si>
  <si>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</si>
  <si>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</si>
  <si>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</si>
  <si>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</si>
  <si>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</si>
  <si>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</si>
  <si>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</si>
  <si>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</si>
  <si>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</si>
  <si>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</si>
  <si>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</si>
  <si>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</si>
  <si>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</si>
  <si>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</si>
  <si>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</si>
  <si>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</si>
  <si>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</si>
  <si>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</si>
  <si>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</si>
  <si>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</si>
  <si>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</si>
  <si>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</si>
  <si>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</si>
  <si>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</si>
  <si>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</si>
  <si>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</si>
  <si>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</si>
  <si>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</si>
  <si>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</si>
  <si>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</si>
  <si>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</si>
  <si>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</si>
  <si>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</si>
  <si>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</si>
  <si>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</si>
  <si>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</si>
  <si>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</si>
  <si>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</si>
  <si>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</si>
  <si>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</si>
  <si>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</si>
  <si>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</si>
  <si>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</si>
  <si>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</si>
  <si>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</si>
  <si>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</si>
  <si>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</si>
  <si>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</si>
  <si>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</si>
  <si>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</si>
  <si>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</si>
  <si>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</si>
  <si>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</si>
  <si>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</si>
  <si>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</si>
  <si>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</si>
  <si>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</si>
  <si>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</si>
  <si>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</si>
  <si>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</si>
  <si>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</si>
  <si>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</si>
  <si>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</si>
  <si>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</si>
  <si>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</si>
  <si>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</si>
  <si>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</si>
  <si>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</si>
  <si>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</si>
  <si>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</si>
  <si>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</si>
  <si>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</si>
  <si>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</si>
  <si>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</si>
  <si>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</si>
  <si>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</si>
  <si>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</si>
  <si>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</si>
  <si>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</si>
  <si>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</si>
  <si>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</si>
  <si>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</si>
  <si>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</si>
  <si>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</si>
  <si>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</si>
  <si>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</si>
  <si>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</si>
  <si>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</si>
  <si>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</si>
  <si>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</si>
  <si>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</si>
  <si>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</si>
  <si>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</si>
  <si>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</si>
  <si>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</si>
  <si>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</si>
  <si>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</si>
  <si>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</si>
  <si>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</si>
  <si>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</si>
  <si>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</si>
  <si>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</si>
  <si>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</si>
  <si>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</si>
  <si>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</si>
  <si>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</si>
  <si>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</si>
  <si>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</si>
  <si>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</si>
  <si>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</si>
  <si>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</si>
  <si>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</si>
  <si>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</si>
  <si>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</si>
  <si>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</si>
  <si>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</si>
  <si>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</si>
  <si>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</si>
  <si>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</si>
  <si>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</si>
  <si>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</si>
  <si>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</si>
  <si>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</si>
  <si>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</si>
  <si>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</si>
  <si>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</si>
  <si>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</si>
  <si>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</si>
  <si>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</si>
  <si>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</si>
  <si>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</si>
  <si>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</si>
  <si>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</si>
  <si>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</si>
  <si>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</si>
  <si>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</si>
  <si>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</si>
  <si>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</si>
  <si>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</si>
  <si>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</si>
  <si>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</si>
  <si>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</si>
  <si>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</si>
  <si>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</si>
  <si>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</si>
  <si>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</si>
  <si>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</si>
  <si>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</si>
  <si>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</si>
  <si>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</si>
  <si>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</si>
  <si>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</si>
  <si>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</si>
  <si>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</si>
  <si>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</si>
  <si>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</si>
  <si>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</si>
  <si>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</si>
  <si>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</si>
  <si>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</si>
  <si>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</si>
  <si>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</si>
  <si>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</si>
  <si>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</si>
  <si>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</si>
  <si>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</si>
  <si>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</si>
  <si>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</si>
  <si>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</si>
  <si>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</si>
  <si>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</si>
  <si>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</si>
  <si>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</si>
  <si>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</si>
  <si>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</si>
  <si>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</si>
  <si>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</si>
  <si>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</si>
  <si>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</si>
  <si>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</si>
  <si>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</si>
  <si>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</si>
  <si>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</si>
  <si>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</si>
  <si>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</si>
  <si>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</si>
  <si>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</si>
  <si>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</si>
  <si>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</si>
  <si>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</si>
  <si>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</si>
  <si>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</si>
  <si>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</si>
  <si>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</si>
  <si>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</si>
  <si>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</si>
  <si>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</si>
  <si>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</si>
  <si>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</si>
  <si>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</si>
  <si>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</si>
  <si>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</si>
  <si>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</si>
  <si>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</si>
  <si>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</si>
  <si>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</si>
  <si>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</si>
  <si>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</si>
  <si>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</si>
  <si>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</si>
  <si>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</si>
  <si>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</si>
  <si>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</si>
  <si>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</si>
  <si>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</si>
  <si>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</si>
  <si>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</si>
  <si>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</si>
  <si>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</si>
  <si>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</si>
  <si>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</si>
  <si>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</si>
  <si>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</si>
  <si>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</si>
  <si>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</si>
  <si>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</si>
  <si>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</si>
  <si>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</si>
  <si>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</si>
  <si>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</si>
  <si>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</si>
  <si>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</si>
  <si>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</si>
  <si>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</si>
  <si>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</si>
  <si>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</si>
  <si>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</si>
  <si>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</si>
  <si>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</si>
  <si>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</si>
  <si>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</si>
  <si>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</si>
  <si>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</si>
  <si>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</si>
  <si>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</si>
  <si>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</si>
  <si>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</si>
  <si>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</si>
  <si>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</si>
  <si>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</si>
  <si>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</si>
  <si>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</si>
  <si>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</si>
  <si>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</si>
  <si>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</si>
  <si>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</si>
  <si>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</si>
  <si>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</si>
  <si>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</si>
  <si>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</si>
  <si>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</si>
  <si>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</si>
  <si>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</si>
  <si>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</si>
  <si>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</si>
  <si>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</si>
  <si>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</si>
  <si>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</si>
  <si>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</si>
  <si>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</si>
  <si>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</si>
  <si>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</si>
  <si>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</si>
  <si>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</si>
  <si>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</si>
  <si>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</si>
  <si>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</si>
  <si>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</si>
  <si>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</si>
  <si>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</si>
  <si>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</si>
  <si>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</si>
  <si>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</si>
  <si>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</si>
  <si>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</si>
  <si>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</si>
  <si>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</si>
  <si>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</si>
  <si>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</si>
  <si>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</si>
  <si>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</si>
  <si>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</si>
  <si>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</si>
  <si>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</si>
  <si>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</si>
  <si>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</si>
  <si>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</si>
  <si>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</si>
  <si>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</si>
  <si>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</si>
  <si>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</si>
  <si>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</si>
  <si>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</si>
  <si>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</si>
  <si>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</si>
  <si>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</si>
  <si>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</si>
  <si>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</si>
  <si>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</si>
  <si>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</si>
  <si>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</si>
  <si>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</si>
  <si>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</si>
  <si>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</si>
  <si>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</si>
  <si>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</si>
  <si>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</si>
  <si>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</si>
  <si>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</si>
  <si>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</si>
  <si>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</si>
  <si>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</si>
  <si>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</si>
  <si>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</si>
  <si>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</si>
  <si>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</si>
  <si>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</si>
  <si>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</si>
  <si>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</si>
  <si>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</si>
  <si>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</si>
  <si>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</si>
  <si>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</si>
  <si>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</si>
  <si>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</si>
  <si>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</si>
  <si>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</si>
  <si>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</si>
  <si>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</si>
  <si>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</si>
  <si>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</si>
  <si>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</si>
  <si>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</si>
  <si>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</si>
  <si>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</si>
  <si>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</si>
  <si>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</si>
  <si>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</si>
  <si>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</si>
  <si>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</si>
  <si>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</si>
  <si>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</si>
  <si>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</si>
  <si>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</si>
  <si>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</si>
  <si>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</si>
  <si>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</si>
  <si>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</si>
  <si>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</si>
  <si>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</si>
  <si>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</si>
  <si>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</si>
  <si>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</si>
  <si>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</si>
  <si>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</si>
  <si>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</si>
  <si>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</si>
  <si>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</si>
  <si>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</si>
  <si>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</si>
  <si>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</si>
  <si>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</si>
  <si>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</si>
  <si>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</si>
  <si>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</si>
  <si>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</si>
  <si>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</si>
  <si>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</si>
  <si>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</si>
  <si>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</si>
  <si>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</si>
  <si>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</si>
  <si>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</si>
  <si>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</si>
  <si>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</si>
  <si>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</si>
  <si>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</si>
  <si>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</si>
  <si>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</si>
  <si>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</si>
  <si>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</si>
  <si>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</si>
  <si>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</si>
  <si>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</si>
  <si>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</si>
  <si>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</si>
  <si>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</si>
  <si>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</si>
  <si>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</si>
  <si>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</si>
  <si>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</si>
  <si>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</si>
  <si>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</si>
  <si>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</si>
  <si>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</si>
  <si>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</si>
  <si>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</si>
  <si>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</si>
  <si>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</si>
  <si>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</si>
  <si>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</si>
  <si>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</si>
  <si>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</si>
  <si>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</si>
  <si>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</si>
  <si>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</si>
  <si>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</si>
  <si>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</si>
  <si>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</si>
  <si>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</si>
  <si>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</si>
  <si>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</si>
  <si>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</si>
  <si>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</si>
  <si>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</si>
  <si>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</si>
  <si>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</si>
  <si>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</si>
  <si>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</si>
  <si>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</si>
  <si>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</si>
  <si>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</si>
  <si>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</si>
  <si>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</si>
  <si>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</si>
  <si>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</si>
  <si>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</si>
  <si>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</si>
  <si>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</si>
  <si>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</si>
  <si>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</si>
  <si>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</si>
  <si>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</si>
  <si>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</si>
  <si>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</si>
  <si>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</si>
  <si>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</si>
  <si>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</si>
  <si>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</si>
  <si>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</si>
  <si>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</si>
  <si>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</si>
  <si>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</si>
  <si>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</si>
  <si>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</si>
  <si>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</si>
  <si>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</si>
  <si>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</si>
  <si>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</si>
  <si>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</si>
  <si>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</si>
  <si>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</si>
  <si>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</si>
  <si>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</si>
  <si>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</si>
  <si>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</si>
  <si>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</si>
  <si>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</si>
  <si>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</si>
  <si>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</si>
  <si>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</si>
  <si>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</si>
  <si>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</si>
  <si>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</si>
  <si>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</si>
  <si>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</si>
  <si>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</si>
  <si>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</si>
  <si>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</si>
  <si>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</si>
  <si>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</si>
  <si>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</si>
  <si>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</si>
  <si>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</si>
  <si>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</si>
  <si>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</si>
  <si>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</si>
  <si>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</si>
  <si>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RECAUDOS ACUMULADO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</si>
  <si>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</si>
  <si>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</si>
  <si>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</si>
  <si>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</si>
  <si>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</si>
  <si>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</si>
  <si>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</si>
  <si>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</si>
  <si>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</si>
  <si>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</si>
  <si>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</si>
  <si>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</si>
  <si>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</si>
  <si>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</si>
  <si>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</si>
  <si>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</si>
  <si>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</si>
  <si>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</si>
  <si>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</si>
  <si>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</si>
  <si>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</si>
  <si>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</si>
  <si>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</si>
  <si>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</si>
  <si>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</si>
  <si>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</si>
  <si>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</si>
  <si>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</si>
  <si>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</si>
  <si>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</si>
  <si>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</si>
  <si>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</si>
  <si>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</si>
  <si>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</si>
  <si>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</si>
  <si>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</si>
  <si>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</si>
  <si>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</si>
  <si>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</si>
  <si>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</si>
  <si>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</si>
  <si>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</si>
  <si>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</si>
  <si>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</si>
  <si>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</si>
  <si>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</si>
  <si>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</si>
  <si>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</si>
  <si>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</si>
  <si>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</si>
  <si>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</si>
  <si>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</si>
  <si>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</si>
  <si>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</si>
  <si>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</si>
  <si>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</si>
  <si>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</si>
  <si>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</si>
  <si>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</si>
  <si>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</si>
  <si>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</si>
  <si>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</si>
  <si>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</si>
  <si>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</si>
  <si>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</si>
  <si>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</si>
  <si>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</si>
  <si>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</si>
  <si>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</si>
  <si>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</si>
  <si>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</si>
  <si>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</si>
  <si>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</si>
  <si>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</si>
  <si>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</si>
  <si>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</si>
  <si>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</si>
  <si>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</si>
  <si>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</si>
  <si>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</si>
  <si>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</si>
  <si>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</si>
  <si>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</si>
  <si>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</si>
  <si>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</si>
  <si>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</si>
  <si>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</si>
  <si>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</si>
  <si>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</si>
  <si>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</si>
  <si>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</si>
  <si>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</si>
  <si>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</si>
  <si>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</si>
  <si>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</si>
  <si>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</si>
  <si>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</si>
  <si>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</si>
  <si>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</si>
  <si>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</si>
  <si>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</si>
  <si>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</si>
  <si>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</si>
  <si>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</si>
  <si>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</si>
  <si>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</si>
  <si>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</si>
  <si>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</si>
  <si>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</si>
  <si>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</si>
  <si>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</si>
  <si>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</si>
  <si>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</si>
  <si>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</si>
  <si>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</si>
  <si>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</si>
  <si>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</si>
  <si>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</si>
  <si>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</si>
  <si>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</si>
  <si>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</si>
  <si>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</si>
  <si>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</si>
  <si>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</si>
  <si>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</si>
  <si>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</si>
  <si>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</si>
  <si>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</si>
  <si>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</si>
  <si>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</si>
  <si>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</si>
  <si>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</si>
  <si>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</si>
  <si>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</si>
  <si>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</si>
  <si>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</si>
  <si>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</si>
  <si>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</si>
  <si>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</si>
  <si>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</si>
  <si>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</si>
  <si>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</si>
  <si>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</si>
  <si>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</si>
  <si>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</si>
  <si>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</si>
  <si>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</si>
  <si>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</si>
  <si>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</si>
  <si>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</si>
  <si>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</si>
  <si>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</si>
  <si>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</si>
  <si>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</si>
  <si>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</si>
  <si>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</si>
  <si>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</si>
  <si>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</si>
  <si>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</si>
  <si>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</si>
  <si>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</si>
  <si>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</si>
  <si>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</si>
  <si>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</si>
  <si>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</si>
  <si>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</si>
  <si>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</si>
  <si>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</si>
  <si>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</si>
  <si>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</si>
  <si>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</si>
  <si>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</si>
  <si>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</si>
  <si>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</si>
  <si>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</si>
  <si>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</si>
  <si>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</si>
  <si>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</si>
  <si>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</si>
  <si>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</si>
  <si>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</si>
  <si>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</si>
  <si>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</si>
  <si>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</si>
  <si>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</si>
  <si>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</si>
  <si>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</si>
  <si>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</si>
  <si>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</si>
  <si>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</si>
  <si>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</si>
  <si>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</si>
  <si>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</si>
  <si>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</si>
  <si>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</si>
  <si>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</si>
  <si>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</si>
  <si>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</si>
  <si>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</si>
  <si>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</si>
  <si>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</si>
  <si>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</si>
  <si>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</si>
  <si>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</si>
  <si>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</si>
  <si>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</si>
  <si>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</si>
  <si>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</si>
  <si>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</si>
  <si>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</si>
  <si>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</si>
  <si>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</si>
  <si>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</si>
  <si>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</si>
  <si>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</si>
  <si>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</si>
  <si>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</si>
  <si>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</si>
  <si>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</si>
  <si>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</si>
  <si>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</si>
  <si>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</si>
  <si>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</si>
  <si>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</si>
  <si>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</si>
  <si>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</si>
  <si>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</si>
  <si>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</si>
  <si>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</si>
  <si>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</si>
  <si>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</si>
  <si>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</si>
  <si>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</si>
  <si>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</si>
  <si>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</si>
  <si>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</si>
  <si>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</si>
  <si>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</si>
  <si>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</si>
  <si>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</si>
  <si>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</si>
  <si>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</si>
  <si>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</si>
  <si>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</si>
  <si>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</si>
  <si>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</si>
  <si>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</si>
  <si>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</si>
  <si>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</si>
  <si>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</si>
  <si>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</si>
  <si>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</si>
  <si>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</si>
  <si>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</si>
  <si>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</si>
  <si>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</si>
  <si>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</si>
  <si>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</si>
  <si>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</si>
  <si>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</si>
  <si>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</si>
  <si>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</si>
  <si>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</si>
  <si>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</si>
  <si>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</si>
  <si>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</si>
  <si>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</si>
  <si>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</si>
  <si>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</si>
  <si>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</si>
  <si>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</si>
  <si>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</si>
  <si>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</si>
  <si>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</si>
  <si>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</si>
  <si>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</si>
  <si>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</si>
  <si>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</si>
  <si>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</si>
  <si>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</si>
  <si>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</si>
  <si>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</si>
  <si>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</si>
  <si>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</si>
  <si>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</si>
  <si>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</si>
  <si>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</si>
  <si>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</si>
  <si>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</si>
  <si>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</si>
  <si>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</si>
  <si>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</si>
  <si>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</si>
  <si>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</si>
  <si>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</si>
  <si>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</si>
  <si>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</si>
  <si>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</si>
  <si>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</si>
  <si>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</si>
  <si>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</si>
  <si>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</si>
  <si>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</si>
  <si>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</si>
  <si>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</si>
  <si>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</si>
  <si>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</si>
  <si>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</si>
  <si>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</si>
  <si>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</si>
  <si>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</si>
  <si>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</si>
  <si>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</si>
  <si>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</si>
  <si>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</si>
  <si>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</si>
  <si>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</si>
  <si>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</si>
  <si>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</si>
  <si>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</si>
  <si>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</si>
  <si>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</si>
  <si>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</si>
  <si>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</si>
  <si>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</si>
  <si>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</si>
  <si>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</si>
  <si>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</si>
  <si>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</si>
  <si>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</si>
  <si>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</si>
  <si>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</si>
  <si>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</si>
  <si>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</si>
  <si>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</si>
  <si>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</si>
  <si>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</si>
  <si>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</si>
  <si>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</si>
  <si>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</si>
  <si>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</si>
  <si>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</si>
  <si>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</si>
  <si>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</si>
  <si>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</si>
  <si>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</si>
  <si>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</si>
  <si>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</si>
  <si>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</si>
  <si>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</si>
  <si>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</si>
  <si>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</si>
  <si>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</si>
  <si>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</si>
  <si>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</si>
  <si>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</si>
  <si>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</si>
  <si>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</si>
  <si>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</si>
  <si>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</si>
  <si>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</si>
  <si>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</si>
  <si>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</si>
  <si>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</si>
  <si>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</si>
  <si>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</si>
  <si>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</si>
  <si>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</si>
  <si>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</si>
  <si>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</si>
  <si>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</si>
  <si>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</si>
  <si>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</si>
  <si>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</si>
  <si>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</si>
  <si>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</si>
  <si>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</si>
  <si>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</si>
  <si>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</si>
  <si>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</si>
  <si>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</si>
  <si>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</si>
  <si>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</si>
  <si>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</si>
  <si>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</si>
  <si>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</si>
  <si>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</si>
  <si>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</si>
  <si>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</si>
  <si>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</si>
  <si>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</si>
  <si>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</si>
  <si>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</si>
  <si>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</si>
  <si>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</si>
  <si>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</si>
  <si>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</si>
  <si>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</si>
  <si>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</si>
  <si>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</si>
  <si>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</si>
  <si>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</si>
  <si>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</si>
  <si>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</si>
  <si>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</si>
  <si>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</si>
  <si>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</si>
  <si>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</si>
  <si>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</si>
  <si>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</si>
  <si>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</si>
  <si>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</si>
  <si>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</si>
  <si>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</si>
  <si>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</si>
  <si>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</si>
  <si>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</si>
  <si>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</si>
  <si>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</si>
  <si>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</si>
  <si>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</si>
  <si>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</si>
  <si>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</si>
  <si>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</si>
  <si>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</si>
  <si>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</si>
  <si>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</si>
  <si>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</si>
  <si>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</si>
  <si>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</si>
  <si>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</si>
  <si>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</si>
  <si>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</si>
  <si>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</si>
  <si>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</si>
  <si>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</si>
  <si>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</si>
  <si>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</si>
  <si>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</si>
  <si>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</si>
  <si>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</si>
  <si>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</si>
  <si>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</si>
  <si>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</si>
  <si>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</si>
  <si>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</si>
  <si>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</si>
  <si>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</si>
  <si>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</si>
  <si>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</si>
  <si>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</si>
  <si>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</si>
  <si>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</si>
  <si>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</si>
  <si>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</si>
  <si>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</si>
  <si>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</si>
  <si>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</si>
  <si>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</si>
  <si>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</si>
  <si>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Detalle</t>
  </si>
  <si>
    <t>Saldo Inicial</t>
  </si>
  <si>
    <t>Adiciones</t>
  </si>
  <si>
    <t>Reducciones</t>
  </si>
  <si>
    <t>Presupuesto Definitivo</t>
  </si>
  <si>
    <t>Cumplimiento %</t>
  </si>
  <si>
    <t>Recursos de Balance</t>
  </si>
  <si>
    <t>Convenios</t>
  </si>
  <si>
    <t>Inversión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</si>
  <si>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</si>
  <si>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</si>
  <si>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</si>
  <si>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</si>
  <si>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</si>
  <si>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</si>
  <si>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</si>
  <si>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</si>
  <si>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</si>
  <si>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</si>
  <si>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</si>
  <si>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</si>
  <si>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</si>
  <si>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</si>
  <si>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</si>
  <si>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</si>
  <si>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</si>
  <si>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</si>
  <si>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</si>
  <si>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</si>
  <si>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</si>
  <si>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</si>
  <si>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</si>
  <si>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</si>
  <si>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</si>
  <si>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</si>
  <si>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</si>
  <si>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</si>
  <si>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</si>
  <si>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</si>
  <si>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</si>
  <si>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</si>
  <si>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</si>
  <si>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</si>
  <si>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</si>
  <si>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</si>
  <si>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</si>
  <si>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</si>
  <si>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</si>
  <si>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</si>
  <si>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</si>
  <si>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</si>
  <si>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</si>
  <si>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</si>
  <si>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</si>
  <si>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</si>
  <si>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</si>
  <si>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</si>
  <si>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</si>
  <si>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</si>
  <si>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</si>
  <si>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</si>
  <si>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</si>
  <si>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</si>
  <si>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</si>
  <si>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</si>
  <si>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</si>
  <si>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</si>
  <si>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</si>
  <si>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</si>
  <si>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</si>
  <si>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</si>
  <si>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</si>
  <si>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</si>
  <si>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</si>
  <si>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</si>
  <si>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</si>
  <si>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</si>
  <si>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</si>
  <si>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</si>
  <si>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</si>
  <si>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</si>
  <si>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</si>
  <si>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</si>
  <si>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</si>
  <si>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</si>
  <si>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</si>
  <si>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</si>
  <si>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</si>
  <si>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</si>
  <si>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</si>
  <si>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</si>
  <si>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</si>
  <si>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</si>
  <si>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</si>
  <si>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</si>
  <si>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</si>
  <si>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</si>
  <si>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</si>
  <si>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</si>
  <si>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</si>
  <si>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</si>
  <si>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</si>
  <si>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</si>
  <si>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</si>
  <si>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</si>
  <si>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</si>
  <si>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</si>
  <si>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</si>
  <si>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</si>
  <si>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</si>
  <si>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</si>
  <si>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</si>
  <si>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</si>
  <si>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</si>
  <si>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</si>
  <si>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</si>
  <si>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</si>
  <si>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</si>
  <si>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</si>
  <si>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</si>
  <si>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</si>
  <si>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</si>
  <si>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</si>
  <si>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</si>
  <si>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</si>
  <si>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</si>
  <si>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</si>
  <si>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</si>
  <si>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</si>
  <si>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</si>
  <si>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</si>
  <si>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</si>
  <si>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</si>
  <si>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</si>
  <si>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</si>
  <si>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</si>
  <si>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</si>
  <si>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</si>
  <si>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</si>
  <si>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</si>
  <si>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</si>
  <si>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</si>
  <si>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</si>
  <si>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</si>
  <si>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</si>
  <si>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</si>
  <si>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</si>
  <si>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</si>
  <si>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</si>
  <si>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</si>
  <si>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</si>
  <si>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</si>
  <si>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</si>
  <si>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</si>
  <si>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</si>
  <si>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</si>
  <si>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</si>
  <si>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</si>
  <si>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</si>
  <si>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</si>
  <si>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</si>
  <si>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</si>
  <si>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</si>
  <si>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</si>
  <si>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</si>
  <si>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</si>
  <si>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</si>
  <si>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</si>
  <si>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</si>
  <si>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</si>
  <si>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</si>
  <si>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</si>
  <si>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</si>
  <si>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</si>
  <si>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</si>
  <si>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</si>
  <si>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</si>
  <si>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</si>
  <si>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</si>
  <si>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</si>
  <si>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</si>
  <si>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</si>
  <si>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</si>
  <si>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</si>
  <si>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</si>
  <si>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</si>
  <si>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</si>
  <si>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</si>
  <si>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</si>
  <si>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</si>
  <si>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</si>
  <si>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</si>
  <si>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</si>
  <si>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</si>
  <si>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</si>
  <si>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</si>
  <si>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</si>
  <si>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</si>
  <si>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</si>
  <si>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</si>
  <si>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</si>
  <si>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</si>
  <si>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</si>
  <si>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</si>
  <si>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</si>
  <si>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</si>
  <si>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</si>
  <si>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</si>
  <si>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</si>
  <si>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</si>
  <si>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</si>
  <si>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</si>
  <si>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</si>
  <si>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</si>
  <si>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</si>
  <si>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</si>
  <si>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</si>
  <si>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</si>
  <si>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</si>
  <si>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</si>
  <si>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</si>
  <si>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</si>
  <si>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</si>
  <si>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</si>
  <si>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</si>
  <si>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</si>
  <si>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</si>
  <si>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</si>
  <si>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</si>
  <si>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</si>
  <si>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</si>
  <si>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</si>
  <si>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</si>
  <si>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</si>
  <si>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</si>
  <si>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</si>
  <si>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</si>
  <si>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</si>
  <si>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</si>
  <si>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</si>
  <si>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</si>
  <si>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</si>
  <si>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</si>
  <si>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</si>
  <si>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</si>
  <si>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</si>
  <si>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</si>
  <si>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</si>
  <si>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</si>
  <si>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</si>
  <si>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</si>
  <si>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</si>
  <si>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</si>
  <si>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</si>
  <si>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</si>
  <si>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</si>
  <si>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</si>
  <si>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</si>
  <si>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</si>
  <si>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</si>
  <si>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</si>
  <si>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</si>
  <si>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</si>
  <si>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</si>
  <si>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</si>
  <si>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</si>
  <si>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</si>
  <si>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</si>
  <si>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</si>
  <si>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</si>
  <si>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</si>
  <si>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</si>
  <si>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</si>
  <si>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</si>
  <si>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</si>
  <si>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</si>
  <si>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</si>
  <si>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</si>
  <si>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</si>
  <si>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</si>
  <si>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</si>
  <si>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</si>
  <si>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</si>
  <si>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</si>
  <si>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</si>
  <si>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</si>
  <si>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</si>
  <si>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</si>
  <si>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</si>
  <si>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</si>
  <si>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</si>
  <si>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</si>
  <si>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</si>
  <si>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0202020605</t>
  </si>
  <si>
    <t>020202060501</t>
  </si>
  <si>
    <t>020202070302</t>
  </si>
  <si>
    <t>0310</t>
  </si>
  <si>
    <t>031001</t>
  </si>
  <si>
    <t>FALLOS NACIONALES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</si>
  <si>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</si>
  <si>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</si>
  <si>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</si>
  <si>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</si>
  <si>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</si>
  <si>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</si>
  <si>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</si>
  <si>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</si>
  <si>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</si>
  <si>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</si>
  <si>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</si>
  <si>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</si>
  <si>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PROGRAMAS DE BIENESTAR SOCIAL (CONVENCIÓN COLECTIVA)-PROPIOS</t>
  </si>
  <si>
    <t>ASEGURAMIENTO DE LA CALIDAD ACADÉMICA-PFC</t>
  </si>
  <si>
    <t xml:space="preserve">INDICADORES DE GESTIÓN </t>
  </si>
  <si>
    <t>FUENTE DE FINANCIAMIENTO</t>
  </si>
  <si>
    <t>PPTO DEFINITIVO</t>
  </si>
  <si>
    <t>EJECUCIÓN</t>
  </si>
  <si>
    <t>% EJECUIÓN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</si>
  <si>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</si>
  <si>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</si>
  <si>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</si>
  <si>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</si>
  <si>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</si>
  <si>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</si>
  <si>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</si>
  <si>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</si>
  <si>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</si>
  <si>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</si>
  <si>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 xml:space="preserve">CONVENIO MADR-375-2023 </t>
  </si>
  <si>
    <t>BIENESTAR UNIVERSITARIO INTÉRPRETES-PROPIOS</t>
  </si>
  <si>
    <t>OBLIGACIONES MES</t>
  </si>
  <si>
    <t>TOTAL OBLIGACIONES</t>
  </si>
  <si>
    <t>PAC MES</t>
  </si>
  <si>
    <t>SERVICIOS DE LIMPEIZA  (CAT)</t>
  </si>
  <si>
    <t>CONTRATO NO. 112721-120-2023</t>
  </si>
  <si>
    <t xml:space="preserve">PAC MES </t>
  </si>
  <si>
    <t>SERVICIOS DE LEASING (ARRENDAMIENTO FINANCIERO)</t>
  </si>
  <si>
    <t>PROYECTO CON LA FUNDACI�N PARA LA PROMOCI�N DE LA INVEST. Y LA TEC. DEL BANCO DE LA REPUBL</t>
  </si>
  <si>
    <t xml:space="preserve">CONTRATO PO232 SUSCRITO CON LA FUNDACI�N NATIONAL CENTER FOR STATE COURTS -NCSC COLOMBIA </t>
  </si>
  <si>
    <t>CONVENIO DE COOPERACI�N CON LA UNIVERSIDAD DE CALIFORNIA-DAVIS, PREMIO D43</t>
  </si>
  <si>
    <t>APUESTA POR LAS TECNOLOGICAS DE LA INFORMACION Y CUMINICACION PROPIOS</t>
  </si>
  <si>
    <t>0202020701014</t>
  </si>
  <si>
    <t>EJECUCIÓN PRESUPUESTAL DE GASTOS DE DICIEMBRE DE 2023</t>
  </si>
  <si>
    <t xml:space="preserve"> EQUIPOS DE LABORATORIO INFRAESTRUCTURA TECNOLOGÍA INSTITUCIONAL PROUNAL</t>
  </si>
  <si>
    <t>SISTEMA DE INF. PARA LA EFICIENCIA ADIVA PLANIFICACIÓN-PROUNAL</t>
  </si>
  <si>
    <t>PLAN ESTRATÉGICO DE EXPANSIÓN DEL CAMPUS UNIVERSITARIO SIGLO XXI PRO UT</t>
  </si>
  <si>
    <t>Ejecución Presupuestal Diciembre  de  2023</t>
  </si>
  <si>
    <t>PAC-     ACUMULADO</t>
  </si>
  <si>
    <t>RECAUDOS MES</t>
  </si>
  <si>
    <t>SALDO     POR  RECAUDAR</t>
  </si>
  <si>
    <t>% Recaudo</t>
  </si>
  <si>
    <t>102501082</t>
  </si>
  <si>
    <t>102502002</t>
  </si>
  <si>
    <t>'OTROS SERVICIOS DE PROTECCIÓN DEL MEDIO AMBIENTE N.C.P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</si>
  <si>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</si>
  <si>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</si>
  <si>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</si>
  <si>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</si>
  <si>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</si>
  <si>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</si>
  <si>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</si>
  <si>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</si>
  <si>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</si>
  <si>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</si>
  <si>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</si>
  <si>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</si>
  <si>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</si>
  <si>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</si>
  <si>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CONVENIO INTERADMINISTRATIVO 1050 DE 2022</t>
  </si>
  <si>
    <t>2124010110112</t>
  </si>
  <si>
    <t>2124010110113</t>
  </si>
  <si>
    <t>CONVENIO 095 / UT-CVC</t>
  </si>
  <si>
    <t>2124010110114</t>
  </si>
  <si>
    <t>2124010110115</t>
  </si>
  <si>
    <t>CONVENIO INTERADMINISTRATIVO  3075</t>
  </si>
  <si>
    <t>2124010110116</t>
  </si>
  <si>
    <t>PROYECTO 20623 CONVENIO DE ISAGEN 33-1780-2023</t>
  </si>
  <si>
    <t>2124010110118</t>
  </si>
  <si>
    <t>2124010110119</t>
  </si>
  <si>
    <t>2124010110120</t>
  </si>
  <si>
    <t>2124010110121</t>
  </si>
  <si>
    <t>2124010110122</t>
  </si>
  <si>
    <t>2124010110125</t>
  </si>
  <si>
    <t>'2124010110126</t>
  </si>
  <si>
    <t>CONVENIO 4620-2022-UT-GOBERNACION DEL TOLIMA-APROPIACION CULTURA CIENTIFICA</t>
  </si>
  <si>
    <t>2124010110129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</si>
  <si>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</si>
  <si>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</si>
  <si>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</si>
  <si>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</si>
  <si>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</si>
  <si>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</si>
  <si>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</si>
  <si>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</si>
  <si>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</si>
  <si>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</si>
  <si>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</si>
  <si>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2124010110141</t>
  </si>
  <si>
    <t>2124010110142</t>
  </si>
  <si>
    <t>2124010110144</t>
  </si>
  <si>
    <t>CONVENIO INTERADMINISTRATIVO 005 DE 2022-CRQ-UT</t>
  </si>
  <si>
    <t>2124010110145</t>
  </si>
  <si>
    <t>10620-CONTRATO 0002-2020 ALURA ANIMAL HEALT &amp; NUTRION SA-UT</t>
  </si>
  <si>
    <t>2124010110146</t>
  </si>
  <si>
    <t>PROYECTO CON LA FUNDACIÓN PARA LA PROMOCIÓN DE LA INVEST. Y LA TEC. DEL BANCO  DE LA REP</t>
  </si>
  <si>
    <t>2124010110147</t>
  </si>
  <si>
    <t>CONTRATO PO232 SUSCRITO CON LA FUNDACIÓN NATIONAL CENTER FOR STATE COURTS -NCSC COLOMBIA</t>
  </si>
  <si>
    <t>2124010110148</t>
  </si>
  <si>
    <t>CONVENIO DE COOPERACIÓN CON LA UNIVERSIDAD DE CALIFORNIA-DAVIS, PREMIO D43</t>
  </si>
  <si>
    <t>RESUMEN EJECUCION PRESUPUESTAL DE INGRESOS A  JUNIO  2023</t>
  </si>
  <si>
    <t>Ejecución Presupuestal Septiembre de  2023</t>
  </si>
  <si>
    <t>PAC Acumulado</t>
  </si>
  <si>
    <t>Saldo Por Recaudar</t>
  </si>
  <si>
    <t>Cumplimiento  por Fuente%</t>
  </si>
  <si>
    <t>Cumplimiento General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</si>
  <si>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</si>
  <si>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</si>
  <si>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</si>
  <si>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</si>
  <si>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</si>
  <si>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</si>
  <si>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</si>
  <si>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</si>
  <si>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</si>
  <si>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</si>
  <si>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</si>
  <si>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</si>
  <si>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</si>
  <si>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</si>
  <si>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</si>
  <si>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</si>
  <si>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</si>
  <si>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</si>
  <si>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 xml:space="preserve">Indemnizaciones 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</si>
  <si>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</si>
  <si>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</si>
  <si>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</si>
  <si>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</si>
  <si>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</si>
  <si>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</si>
  <si>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</si>
  <si>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</si>
  <si>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EJECUCIÓN PRESUPUESTAL DE DICIEMBRE DE 2023</t>
  </si>
  <si>
    <t>CERTIFICACIONES CONST. ACA Y DERECHOS COMPLEM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</si>
</sst>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0000000000"/>
    <numFmt numFmtId="168" formatCode="_(&quot;$&quot;\ * #,##0_);_(&quot;$&quot;\ * \(#,##0\);_(&quot;$&quot;\ * &quot;-&quot;_);_(@_)"/>
    <numFmt numFmtId="169" formatCode="_-&quot;$&quot;\ * #,##0_-;\-&quot;$&quot;\ * #,##0_-;_-&quot;$&quot;\ * &quot;-&quot;??_-;_-@_-"/>
    <numFmt numFmtId="170" formatCode="&quot;$&quot;#,###,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2" borderId="1" xfId="0" applyFont="1" applyFill="1" applyBorder="1"/>
    <xf numFmtId="166" fontId="2" fillId="2" borderId="1" xfId="1" applyFont="1" applyFill="1" applyBorder="1"/>
    <xf numFmtId="0" fontId="0" fillId="4" borderId="1" xfId="0" applyFill="1" applyBorder="1"/>
    <xf numFmtId="166" fontId="0" fillId="4" borderId="1" xfId="1" applyFont="1" applyFill="1" applyBorder="1"/>
    <xf numFmtId="0" fontId="2" fillId="4" borderId="1" xfId="0" applyFont="1" applyFill="1" applyBorder="1"/>
    <xf numFmtId="166" fontId="2" fillId="4" borderId="1" xfId="1" applyFont="1" applyFill="1" applyBorder="1"/>
    <xf numFmtId="1" fontId="2" fillId="2" borderId="1" xfId="0" quotePrefix="1" applyNumberFormat="1" applyFont="1" applyFill="1" applyBorder="1" applyAlignment="1">
      <alignment horizontal="left"/>
    </xf>
    <xf numFmtId="1" fontId="0" fillId="4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4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2" borderId="3" xfId="0" quotePrefix="1" applyNumberFormat="1" applyFont="1" applyFill="1" applyBorder="1" applyAlignment="1">
      <alignment horizontal="left"/>
    </xf>
    <xf numFmtId="0" fontId="2" fillId="2" borderId="3" xfId="0" applyFont="1" applyFill="1" applyBorder="1"/>
    <xf numFmtId="166" fontId="2" fillId="2" borderId="3" xfId="1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2" fillId="3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0" fillId="0" borderId="1" xfId="0" applyFill="1" applyBorder="1" applyAlignment="1">
      <alignment wrapText="1"/>
    </xf>
    <xf numFmtId="1" fontId="0" fillId="8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0" fontId="3" fillId="0" borderId="0" xfId="0" applyFont="1"/>
    <xf numFmtId="0" fontId="7" fillId="12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166" fontId="7" fillId="12" borderId="4" xfId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/>
    </xf>
    <xf numFmtId="1" fontId="9" fillId="13" borderId="5" xfId="0" applyNumberFormat="1" applyFont="1" applyFill="1" applyBorder="1" applyAlignment="1">
      <alignment horizontal="left"/>
    </xf>
    <xf numFmtId="0" fontId="9" fillId="13" borderId="5" xfId="0" applyFont="1" applyFill="1" applyBorder="1" applyAlignment="1">
      <alignment horizontal="left"/>
    </xf>
    <xf numFmtId="166" fontId="9" fillId="13" borderId="5" xfId="1" applyFont="1" applyFill="1" applyBorder="1" applyAlignment="1">
      <alignment horizontal="right"/>
    </xf>
    <xf numFmtId="166" fontId="9" fillId="13" borderId="6" xfId="1" applyFont="1" applyFill="1" applyBorder="1" applyAlignment="1">
      <alignment horizontal="right"/>
    </xf>
    <xf numFmtId="0" fontId="9" fillId="13" borderId="6" xfId="0" applyFont="1" applyFill="1" applyBorder="1" applyAlignment="1">
      <alignment horizontal="center"/>
    </xf>
    <xf numFmtId="1" fontId="9" fillId="13" borderId="6" xfId="0" applyNumberFormat="1" applyFont="1" applyFill="1" applyBorder="1" applyAlignment="1">
      <alignment horizontal="left"/>
    </xf>
    <xf numFmtId="0" fontId="9" fillId="13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1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6" fontId="10" fillId="0" borderId="6" xfId="1" applyFont="1" applyBorder="1" applyAlignment="1">
      <alignment horizontal="right"/>
    </xf>
    <xf numFmtId="4" fontId="8" fillId="0" borderId="0" xfId="0" applyNumberFormat="1" applyFont="1" applyAlignment="1"/>
    <xf numFmtId="167" fontId="10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13" borderId="6" xfId="0" applyFont="1" applyFill="1" applyBorder="1" applyAlignment="1">
      <alignment horizontal="left"/>
    </xf>
    <xf numFmtId="1" fontId="10" fillId="8" borderId="6" xfId="0" applyNumberFormat="1" applyFont="1" applyFill="1" applyBorder="1" applyAlignment="1">
      <alignment horizontal="left"/>
    </xf>
    <xf numFmtId="1" fontId="10" fillId="10" borderId="6" xfId="0" applyNumberFormat="1" applyFont="1" applyFill="1" applyBorder="1" applyAlignment="1">
      <alignment horizontal="left"/>
    </xf>
    <xf numFmtId="1" fontId="10" fillId="14" borderId="6" xfId="0" applyNumberFormat="1" applyFont="1" applyFill="1" applyBorder="1" applyAlignment="1">
      <alignment horizontal="left"/>
    </xf>
    <xf numFmtId="166" fontId="0" fillId="0" borderId="0" xfId="7" applyFont="1"/>
    <xf numFmtId="0" fontId="2" fillId="7" borderId="2" xfId="9" quotePrefix="1" applyFont="1" applyFill="1" applyBorder="1"/>
    <xf numFmtId="0" fontId="2" fillId="0" borderId="2" xfId="9" quotePrefix="1" applyFont="1" applyFill="1" applyBorder="1"/>
    <xf numFmtId="0" fontId="1" fillId="0" borderId="2" xfId="9" quotePrefix="1" applyFont="1" applyFill="1" applyBorder="1"/>
    <xf numFmtId="0" fontId="0" fillId="0" borderId="0" xfId="0" applyFont="1"/>
    <xf numFmtId="0" fontId="0" fillId="0" borderId="2" xfId="9" quotePrefix="1" applyFont="1" applyFill="1" applyBorder="1"/>
    <xf numFmtId="0" fontId="1" fillId="0" borderId="2" xfId="9" quotePrefix="1" applyFill="1" applyBorder="1"/>
    <xf numFmtId="0" fontId="2" fillId="7" borderId="2" xfId="9" quotePrefix="1" applyFont="1" applyFill="1" applyBorder="1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2" xfId="0" applyBorder="1"/>
    <xf numFmtId="0" fontId="1" fillId="15" borderId="2" xfId="9" quotePrefix="1" applyFill="1" applyBorder="1"/>
    <xf numFmtId="0" fontId="1" fillId="15" borderId="2" xfId="9" quotePrefix="1" applyFont="1" applyFill="1" applyBorder="1"/>
    <xf numFmtId="0" fontId="9" fillId="7" borderId="2" xfId="9" quotePrefix="1" applyFont="1" applyFill="1" applyBorder="1"/>
    <xf numFmtId="0" fontId="0" fillId="15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0" fontId="0" fillId="15" borderId="1" xfId="0" quotePrefix="1" applyFont="1" applyFill="1" applyBorder="1"/>
    <xf numFmtId="0" fontId="2" fillId="15" borderId="2" xfId="9" quotePrefix="1" applyFont="1" applyFill="1" applyBorder="1" applyAlignment="1">
      <alignment horizontal="left"/>
    </xf>
    <xf numFmtId="0" fontId="0" fillId="15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166" fontId="2" fillId="7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5" borderId="2" xfId="1" applyFont="1" applyFill="1" applyBorder="1"/>
    <xf numFmtId="166" fontId="1" fillId="15" borderId="2" xfId="1" applyFont="1" applyFill="1" applyBorder="1" applyAlignment="1">
      <alignment vertical="center"/>
    </xf>
    <xf numFmtId="166" fontId="1" fillId="7" borderId="2" xfId="1" applyFont="1" applyFill="1" applyBorder="1"/>
    <xf numFmtId="166" fontId="0" fillId="0" borderId="2" xfId="1" applyFont="1" applyBorder="1"/>
    <xf numFmtId="166" fontId="0" fillId="0" borderId="2" xfId="1" applyFont="1" applyFill="1" applyBorder="1"/>
    <xf numFmtId="166" fontId="9" fillId="7" borderId="2" xfId="1" applyFont="1" applyFill="1" applyBorder="1"/>
    <xf numFmtId="166" fontId="2" fillId="7" borderId="2" xfId="1" applyFont="1" applyFill="1" applyBorder="1" applyAlignment="1">
      <alignment horizontal="left"/>
    </xf>
    <xf numFmtId="166" fontId="2" fillId="15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3" borderId="8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2" borderId="2" xfId="9" quotePrefix="1" applyFont="1" applyFill="1" applyBorder="1" applyAlignment="1">
      <alignment horizontal="left"/>
    </xf>
    <xf numFmtId="0" fontId="2" fillId="2" borderId="2" xfId="9" quotePrefix="1" applyFont="1" applyFill="1" applyBorder="1"/>
    <xf numFmtId="166" fontId="2" fillId="2" borderId="2" xfId="1" applyFont="1" applyFill="1" applyBorder="1"/>
    <xf numFmtId="166" fontId="2" fillId="2" borderId="2" xfId="1" applyFont="1" applyFill="1" applyBorder="1" applyAlignment="1">
      <alignment horizontal="left"/>
    </xf>
    <xf numFmtId="0" fontId="1" fillId="2" borderId="2" xfId="9" quotePrefix="1" applyFill="1" applyBorder="1"/>
    <xf numFmtId="166" fontId="1" fillId="2" borderId="2" xfId="1" applyFont="1" applyFill="1" applyBorder="1"/>
    <xf numFmtId="166" fontId="1" fillId="2" borderId="2" xfId="1" applyFont="1" applyFill="1" applyBorder="1" applyAlignment="1">
      <alignment vertical="center"/>
    </xf>
    <xf numFmtId="166" fontId="2" fillId="2" borderId="2" xfId="1" applyFont="1" applyFill="1" applyBorder="1" applyAlignment="1">
      <alignment vertical="center"/>
    </xf>
    <xf numFmtId="166" fontId="1" fillId="2" borderId="2" xfId="1" applyFont="1" applyFill="1" applyBorder="1" applyAlignment="1">
      <alignment horizontal="left"/>
    </xf>
    <xf numFmtId="0" fontId="10" fillId="13" borderId="5" xfId="0" applyFont="1" applyFill="1" applyBorder="1" applyAlignment="1">
      <alignment horizontal="left"/>
    </xf>
    <xf numFmtId="1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66" fontId="10" fillId="0" borderId="5" xfId="1" applyFont="1" applyBorder="1" applyAlignment="1">
      <alignment horizontal="right"/>
    </xf>
    <xf numFmtId="0" fontId="0" fillId="15" borderId="0" xfId="0" quotePrefix="1" applyFont="1" applyFill="1" applyBorder="1"/>
    <xf numFmtId="0" fontId="2" fillId="15" borderId="0" xfId="9" quotePrefix="1" applyFont="1" applyFill="1" applyBorder="1" applyAlignment="1">
      <alignment horizontal="left"/>
    </xf>
    <xf numFmtId="0" fontId="0" fillId="15" borderId="0" xfId="0" quotePrefix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13" fillId="16" borderId="10" xfId="0" applyFont="1" applyFill="1" applyBorder="1" applyAlignment="1">
      <alignment horizontal="center" vertical="center"/>
    </xf>
    <xf numFmtId="169" fontId="13" fillId="16" borderId="10" xfId="2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vertical="center"/>
    </xf>
    <xf numFmtId="170" fontId="13" fillId="17" borderId="10" xfId="20" applyNumberFormat="1" applyFont="1" applyFill="1" applyBorder="1" applyAlignment="1">
      <alignment vertical="center"/>
    </xf>
    <xf numFmtId="9" fontId="13" fillId="17" borderId="10" xfId="6" applyFont="1" applyFill="1" applyBorder="1" applyAlignment="1">
      <alignment horizontal="center" vertical="center"/>
    </xf>
    <xf numFmtId="10" fontId="13" fillId="17" borderId="10" xfId="6" applyNumberFormat="1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vertical="center"/>
    </xf>
    <xf numFmtId="170" fontId="13" fillId="18" borderId="10" xfId="20" applyNumberFormat="1" applyFont="1" applyFill="1" applyBorder="1" applyAlignment="1">
      <alignment vertical="center"/>
    </xf>
    <xf numFmtId="9" fontId="13" fillId="18" borderId="10" xfId="6" applyFont="1" applyFill="1" applyBorder="1" applyAlignment="1">
      <alignment horizontal="center" vertical="center"/>
    </xf>
    <xf numFmtId="10" fontId="13" fillId="18" borderId="10" xfId="6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/>
    </xf>
    <xf numFmtId="170" fontId="16" fillId="7" borderId="10" xfId="20" applyNumberFormat="1" applyFont="1" applyFill="1" applyBorder="1" applyAlignment="1">
      <alignment vertical="center"/>
    </xf>
    <xf numFmtId="9" fontId="16" fillId="7" borderId="10" xfId="6" applyFont="1" applyFill="1" applyBorder="1" applyAlignment="1">
      <alignment horizontal="center" vertical="center"/>
    </xf>
    <xf numFmtId="10" fontId="16" fillId="7" borderId="10" xfId="6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 wrapText="1"/>
    </xf>
    <xf numFmtId="0" fontId="15" fillId="0" borderId="0" xfId="0" applyFont="1"/>
    <xf numFmtId="166" fontId="0" fillId="0" borderId="11" xfId="1" applyFont="1" applyFill="1" applyBorder="1"/>
    <xf numFmtId="1" fontId="2" fillId="2" borderId="2" xfId="0" quotePrefix="1" applyNumberFormat="1" applyFont="1" applyFill="1" applyBorder="1" applyAlignment="1">
      <alignment horizontal="left"/>
    </xf>
    <xf numFmtId="0" fontId="2" fillId="2" borderId="2" xfId="0" applyFont="1" applyFill="1" applyBorder="1"/>
    <xf numFmtId="0" fontId="0" fillId="0" borderId="0" xfId="0"/>
    <xf numFmtId="0" fontId="0" fillId="19" borderId="2" xfId="0" applyFill="1" applyBorder="1"/>
    <xf numFmtId="0" fontId="0" fillId="20" borderId="2" xfId="0" applyFill="1" applyBorder="1"/>
    <xf numFmtId="0" fontId="0" fillId="2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10" borderId="2" xfId="0" applyFill="1" applyBorder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1" xfId="0" applyFill="1" applyBorder="1"/>
    <xf numFmtId="166" fontId="3" fillId="0" borderId="0" xfId="1" applyFont="1" applyFill="1"/>
    <xf numFmtId="1" fontId="0" fillId="0" borderId="11" xfId="0" quotePrefix="1" applyNumberFormat="1" applyFill="1" applyBorder="1" applyAlignment="1">
      <alignment horizontal="left"/>
    </xf>
    <xf numFmtId="1" fontId="0" fillId="8" borderId="12" xfId="0" applyNumberFormat="1" applyFill="1" applyBorder="1" applyAlignment="1">
      <alignment horizontal="left"/>
    </xf>
    <xf numFmtId="0" fontId="0" fillId="0" borderId="12" xfId="0" applyFill="1" applyBorder="1"/>
    <xf numFmtId="166" fontId="0" fillId="0" borderId="12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0" borderId="2" xfId="0" applyNumberFormat="1" applyFill="1" applyBorder="1" applyAlignment="1">
      <alignment horizontal="left"/>
    </xf>
    <xf numFmtId="1" fontId="2" fillId="4" borderId="2" xfId="0" quotePrefix="1" applyNumberFormat="1" applyFont="1" applyFill="1" applyBorder="1" applyAlignment="1">
      <alignment horizontal="left"/>
    </xf>
    <xf numFmtId="0" fontId="2" fillId="4" borderId="2" xfId="0" applyFont="1" applyFill="1" applyBorder="1"/>
    <xf numFmtId="166" fontId="2" fillId="4" borderId="2" xfId="1" applyFont="1" applyFill="1" applyBorder="1"/>
    <xf numFmtId="1" fontId="0" fillId="8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0" fontId="0" fillId="0" borderId="0" xfId="0"/>
    <xf numFmtId="0" fontId="0" fillId="0" borderId="11" xfId="0" applyFill="1" applyBorder="1"/>
    <xf numFmtId="166" fontId="0" fillId="0" borderId="11" xfId="1" applyFont="1" applyFill="1" applyBorder="1"/>
    <xf numFmtId="166" fontId="0" fillId="0" borderId="0" xfId="1" applyFont="1"/>
    <xf numFmtId="1" fontId="15" fillId="0" borderId="0" xfId="0" applyNumberFormat="1" applyFont="1" applyAlignment="1">
      <alignment horizontal="left"/>
    </xf>
    <xf numFmtId="0" fontId="0" fillId="0" borderId="0" xfId="0"/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/>
    <xf numFmtId="0" fontId="0" fillId="0" borderId="0" xfId="0"/>
    <xf numFmtId="1" fontId="0" fillId="0" borderId="11" xfId="0" applyNumberFormat="1" applyFill="1" applyBorder="1" applyAlignment="1">
      <alignment horizontal="left"/>
    </xf>
    <xf numFmtId="0" fontId="0" fillId="0" borderId="0" xfId="0"/>
    <xf numFmtId="166" fontId="0" fillId="0" borderId="11" xfId="1" applyFont="1" applyFill="1" applyBorder="1"/>
    <xf numFmtId="166" fontId="0" fillId="0" borderId="0" xfId="1" applyFont="1"/>
    <xf numFmtId="166" fontId="14" fillId="24" borderId="2" xfId="1" applyFont="1" applyFill="1" applyBorder="1" applyAlignment="1">
      <alignment horizontal="center"/>
    </xf>
    <xf numFmtId="9" fontId="12" fillId="25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70" fontId="0" fillId="0" borderId="0" xfId="1" applyNumberFormat="1" applyFont="1"/>
    <xf numFmtId="0" fontId="0" fillId="0" borderId="11" xfId="0" applyFill="1" applyBorder="1" applyAlignment="1">
      <alignment horizontal="left"/>
    </xf>
    <xf numFmtId="166" fontId="0" fillId="0" borderId="0" xfId="1" applyFont="1" applyFill="1" applyBorder="1"/>
    <xf numFmtId="166" fontId="15" fillId="0" borderId="0" xfId="1" applyFont="1"/>
    <xf numFmtId="0" fontId="0" fillId="0" borderId="0" xfId="0"/>
    <xf numFmtId="0" fontId="0" fillId="0" borderId="11" xfId="0" applyFill="1" applyBorder="1"/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/>
    <xf numFmtId="0" fontId="12" fillId="25" borderId="2" xfId="0" applyFont="1" applyFill="1" applyBorder="1" applyAlignment="1">
      <alignment horizontal="center"/>
    </xf>
    <xf numFmtId="0" fontId="14" fillId="24" borderId="2" xfId="0" applyFont="1" applyFill="1" applyBorder="1" applyAlignment="1">
      <alignment horizontal="center"/>
    </xf>
    <xf numFmtId="0" fontId="0" fillId="0" borderId="11" xfId="0" applyFill="1" applyBorder="1"/>
    <xf numFmtId="13" fontId="0" fillId="0" borderId="11" xfId="0" applyNumberFormat="1" applyFill="1" applyBorder="1" applyAlignment="1">
      <alignment horizontal="left"/>
    </xf>
    <xf numFmtId="13" fontId="0" fillId="0" borderId="11" xfId="0" quotePrefix="1" applyNumberFormat="1" applyFill="1" applyBorder="1" applyAlignment="1">
      <alignment horizontal="left"/>
    </xf>
    <xf numFmtId="0" fontId="0" fillId="0" borderId="0" xfId="0"/>
    <xf numFmtId="0" fontId="0" fillId="0" borderId="11" xfId="0" applyFill="1" applyBorder="1"/>
    <xf numFmtId="43" fontId="0" fillId="0" borderId="11" xfId="42" applyFont="1" applyFill="1" applyBorder="1"/>
    <xf numFmtId="0" fontId="13" fillId="16" borderId="13" xfId="0" applyFont="1" applyFill="1" applyBorder="1" applyAlignment="1">
      <alignment horizontal="center" vertical="center"/>
    </xf>
    <xf numFmtId="0" fontId="0" fillId="0" borderId="11" xfId="0" applyFill="1" applyBorder="1"/>
    <xf numFmtId="43" fontId="0" fillId="0" borderId="11" xfId="48" applyFont="1" applyFill="1" applyBorder="1"/>
    <xf numFmtId="0" fontId="0" fillId="0" borderId="11" xfId="0" applyFill="1" applyBorder="1" applyAlignment="1">
      <alignment horizontal="left"/>
    </xf>
    <xf numFmtId="43" fontId="17" fillId="0" borderId="0" xfId="2" applyNumberFormat="1" applyFont="1" applyAlignment="1">
      <alignment horizontal="center" vertical="center" wrapText="1"/>
    </xf>
    <xf numFmtId="166" fontId="10" fillId="0" borderId="1" xfId="1" applyFont="1" applyFill="1" applyBorder="1"/>
    <xf numFmtId="0" fontId="17" fillId="0" borderId="0" xfId="2" applyFont="1" applyAlignment="1">
      <alignment horizontal="center" vertical="center" wrapText="1"/>
    </xf>
    <xf numFmtId="0" fontId="18" fillId="0" borderId="0" xfId="0" applyFont="1"/>
    <xf numFmtId="0" fontId="0" fillId="0" borderId="1" xfId="0" applyFill="1" applyBorder="1" applyAlignment="1">
      <alignment horizontal="left"/>
    </xf>
    <xf numFmtId="43" fontId="0" fillId="0" borderId="11" xfId="51" applyFont="1" applyFill="1" applyBorder="1"/>
    <xf numFmtId="164" fontId="19" fillId="0" borderId="2" xfId="4" applyFont="1" applyFill="1" applyBorder="1" applyAlignment="1">
      <alignment horizontal="right"/>
    </xf>
    <xf numFmtId="0" fontId="19" fillId="0" borderId="1" xfId="3" applyFont="1" applyFill="1" applyBorder="1" applyAlignment="1">
      <alignment horizontal="left" vertical="center" wrapText="1"/>
    </xf>
    <xf numFmtId="0" fontId="19" fillId="0" borderId="11" xfId="3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9" fillId="3" borderId="2" xfId="1" applyFont="1" applyFill="1" applyBorder="1" applyAlignment="1">
      <alignment horizontal="center" vertical="center" wrapText="1"/>
    </xf>
    <xf numFmtId="0" fontId="20" fillId="5" borderId="2" xfId="3" applyFont="1" applyFill="1" applyBorder="1" applyAlignment="1">
      <alignment horizontal="left"/>
    </xf>
    <xf numFmtId="166" fontId="20" fillId="5" borderId="2" xfId="1" applyFont="1" applyFill="1" applyBorder="1" applyAlignment="1">
      <alignment horizontal="right"/>
    </xf>
    <xf numFmtId="164" fontId="20" fillId="5" borderId="2" xfId="4" applyFont="1" applyFill="1" applyBorder="1" applyAlignment="1">
      <alignment horizontal="right"/>
    </xf>
    <xf numFmtId="0" fontId="20" fillId="6" borderId="2" xfId="3" applyFont="1" applyFill="1" applyBorder="1" applyAlignment="1">
      <alignment horizontal="left"/>
    </xf>
    <xf numFmtId="164" fontId="20" fillId="6" borderId="2" xfId="4" applyFont="1" applyFill="1" applyBorder="1" applyAlignment="1">
      <alignment horizontal="right"/>
    </xf>
    <xf numFmtId="166" fontId="20" fillId="6" borderId="2" xfId="1" applyFont="1" applyFill="1" applyBorder="1" applyAlignment="1">
      <alignment horizontal="left"/>
    </xf>
    <xf numFmtId="0" fontId="19" fillId="7" borderId="1" xfId="3" applyFont="1" applyFill="1" applyBorder="1" applyAlignment="1">
      <alignment horizontal="left" vertical="center" wrapText="1"/>
    </xf>
    <xf numFmtId="164" fontId="19" fillId="7" borderId="2" xfId="4" applyFont="1" applyFill="1" applyBorder="1" applyAlignment="1">
      <alignment horizontal="right"/>
    </xf>
    <xf numFmtId="0" fontId="19" fillId="0" borderId="1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left" vertical="center" wrapText="1"/>
    </xf>
    <xf numFmtId="164" fontId="21" fillId="0" borderId="2" xfId="4" applyFont="1" applyFill="1" applyBorder="1" applyAlignment="1">
      <alignment horizontal="right"/>
    </xf>
    <xf numFmtId="166" fontId="9" fillId="2" borderId="2" xfId="1" applyFont="1" applyFill="1" applyBorder="1"/>
    <xf numFmtId="43" fontId="1" fillId="0" borderId="11" xfId="48" applyFont="1" applyFill="1" applyBorder="1"/>
    <xf numFmtId="166" fontId="1" fillId="0" borderId="0" xfId="1" applyFont="1" applyFill="1"/>
    <xf numFmtId="0" fontId="0" fillId="0" borderId="0" xfId="0" applyBorder="1"/>
    <xf numFmtId="0" fontId="2" fillId="3" borderId="14" xfId="2" applyFont="1" applyFill="1" applyBorder="1" applyAlignment="1">
      <alignment horizontal="center" vertical="center" wrapText="1"/>
    </xf>
    <xf numFmtId="9" fontId="2" fillId="3" borderId="2" xfId="6" applyFont="1" applyFill="1" applyBorder="1" applyAlignment="1">
      <alignment horizontal="center" vertical="center" wrapText="1"/>
    </xf>
    <xf numFmtId="9" fontId="2" fillId="2" borderId="2" xfId="6" applyFont="1" applyFill="1" applyBorder="1" applyAlignment="1">
      <alignment horizontal="center" vertical="center"/>
    </xf>
    <xf numFmtId="166" fontId="0" fillId="0" borderId="0" xfId="0" applyNumberFormat="1" applyBorder="1"/>
    <xf numFmtId="9" fontId="2" fillId="2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9" fontId="2" fillId="7" borderId="2" xfId="6" applyFont="1" applyFill="1" applyBorder="1" applyAlignment="1">
      <alignment horizontal="center"/>
    </xf>
    <xf numFmtId="166" fontId="2" fillId="0" borderId="2" xfId="1" applyFont="1" applyFill="1" applyBorder="1" applyAlignment="1">
      <alignment vertical="center"/>
    </xf>
    <xf numFmtId="166" fontId="2" fillId="0" borderId="15" xfId="1" applyFont="1" applyFill="1" applyBorder="1"/>
    <xf numFmtId="9" fontId="1" fillId="0" borderId="2" xfId="6" applyFont="1" applyFill="1" applyBorder="1" applyAlignment="1">
      <alignment horizontal="center"/>
    </xf>
    <xf numFmtId="166" fontId="0" fillId="0" borderId="0" xfId="0" applyNumberFormat="1" applyFont="1"/>
    <xf numFmtId="0" fontId="0" fillId="0" borderId="0" xfId="0" applyFont="1" applyBorder="1"/>
    <xf numFmtId="166" fontId="1" fillId="0" borderId="16" xfId="1" applyFont="1" applyFill="1" applyBorder="1"/>
    <xf numFmtId="0" fontId="22" fillId="0" borderId="0" xfId="0" applyFont="1" applyBorder="1" applyAlignment="1">
      <alignment horizontal="center" vertical="top" wrapText="1"/>
    </xf>
    <xf numFmtId="9" fontId="1" fillId="15" borderId="2" xfId="6" applyFont="1" applyFill="1" applyBorder="1" applyAlignment="1">
      <alignment horizontal="center" vertical="center"/>
    </xf>
    <xf numFmtId="9" fontId="1" fillId="15" borderId="2" xfId="6" applyFont="1" applyFill="1" applyBorder="1" applyAlignment="1">
      <alignment horizontal="center"/>
    </xf>
    <xf numFmtId="166" fontId="0" fillId="0" borderId="0" xfId="1" applyFont="1" applyBorder="1"/>
    <xf numFmtId="166" fontId="2" fillId="15" borderId="2" xfId="1" applyFont="1" applyFill="1" applyBorder="1"/>
    <xf numFmtId="9" fontId="2" fillId="15" borderId="2" xfId="6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9" fontId="2" fillId="2" borderId="2" xfId="6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2" xfId="1" applyFont="1" applyBorder="1" applyAlignment="1">
      <alignment horizontal="left"/>
    </xf>
    <xf numFmtId="0" fontId="0" fillId="4" borderId="2" xfId="9" quotePrefix="1" applyFont="1" applyFill="1" applyBorder="1"/>
    <xf numFmtId="0" fontId="1" fillId="4" borderId="2" xfId="9" quotePrefix="1" applyFill="1" applyBorder="1"/>
    <xf numFmtId="166" fontId="1" fillId="4" borderId="2" xfId="1" applyFont="1" applyFill="1" applyBorder="1"/>
    <xf numFmtId="9" fontId="1" fillId="4" borderId="2" xfId="6" applyFont="1" applyFill="1" applyBorder="1" applyAlignment="1">
      <alignment horizontal="center" vertical="center"/>
    </xf>
    <xf numFmtId="166" fontId="1" fillId="0" borderId="2" xfId="1" applyFont="1" applyFill="1" applyBorder="1" applyAlignment="1">
      <alignment vertical="center"/>
    </xf>
    <xf numFmtId="9" fontId="2" fillId="2" borderId="2" xfId="6" applyFont="1" applyFill="1" applyBorder="1"/>
    <xf numFmtId="9" fontId="1" fillId="7" borderId="2" xfId="6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/>
    </xf>
    <xf numFmtId="43" fontId="0" fillId="0" borderId="0" xfId="0" applyNumberFormat="1"/>
    <xf numFmtId="166" fontId="0" fillId="15" borderId="2" xfId="1" applyFont="1" applyFill="1" applyBorder="1"/>
    <xf numFmtId="9" fontId="0" fillId="0" borderId="2" xfId="6" applyFont="1" applyBorder="1"/>
    <xf numFmtId="9" fontId="2" fillId="7" borderId="2" xfId="6" applyFont="1" applyFill="1" applyBorder="1"/>
    <xf numFmtId="166" fontId="0" fillId="15" borderId="0" xfId="1" applyFont="1" applyFill="1" applyBorder="1"/>
    <xf numFmtId="0" fontId="0" fillId="0" borderId="0" xfId="0" applyNumberFormat="1"/>
    <xf numFmtId="9" fontId="1" fillId="2" borderId="2" xfId="6" applyFont="1" applyFill="1" applyBorder="1" applyAlignment="1">
      <alignment horizontal="center" vertical="center"/>
    </xf>
    <xf numFmtId="9" fontId="9" fillId="7" borderId="2" xfId="6" applyFont="1" applyFill="1" applyBorder="1" applyAlignment="1">
      <alignment horizontal="center"/>
    </xf>
    <xf numFmtId="9" fontId="2" fillId="0" borderId="2" xfId="6" applyFont="1" applyFill="1" applyBorder="1" applyAlignment="1">
      <alignment horizontal="center"/>
    </xf>
    <xf numFmtId="9" fontId="1" fillId="2" borderId="2" xfId="6" applyFont="1" applyFill="1" applyBorder="1" applyAlignment="1">
      <alignment horizontal="center"/>
    </xf>
    <xf numFmtId="0" fontId="2" fillId="2" borderId="17" xfId="9" quotePrefix="1" applyFont="1" applyFill="1" applyBorder="1" applyAlignment="1">
      <alignment horizontal="left"/>
    </xf>
    <xf numFmtId="166" fontId="1" fillId="2" borderId="17" xfId="1" applyFont="1" applyFill="1" applyBorder="1"/>
    <xf numFmtId="9" fontId="1" fillId="2" borderId="17" xfId="6" applyFont="1" applyFill="1" applyBorder="1" applyAlignment="1">
      <alignment horizontal="center" vertical="center"/>
    </xf>
    <xf numFmtId="0" fontId="0" fillId="15" borderId="0" xfId="0" applyFill="1"/>
    <xf numFmtId="166" fontId="2" fillId="0" borderId="2" xfId="1" applyFont="1" applyFill="1" applyBorder="1" applyAlignment="1">
      <alignment horizontal="left" vertical="center"/>
    </xf>
    <xf numFmtId="0" fontId="0" fillId="0" borderId="0" xfId="0" applyFill="1"/>
    <xf numFmtId="0" fontId="1" fillId="15" borderId="2" xfId="9" quotePrefix="1" applyFont="1" applyFill="1" applyBorder="1" applyAlignment="1">
      <alignment horizontal="left"/>
    </xf>
    <xf numFmtId="9" fontId="0" fillId="0" borderId="2" xfId="6" applyFont="1" applyFill="1" applyBorder="1"/>
    <xf numFmtId="0" fontId="15" fillId="0" borderId="0" xfId="0" applyFont="1" applyFill="1"/>
    <xf numFmtId="166" fontId="15" fillId="0" borderId="0" xfId="0" applyNumberFormat="1" applyFont="1" applyFill="1"/>
    <xf numFmtId="0" fontId="0" fillId="0" borderId="0" xfId="0" applyFill="1" applyBorder="1"/>
    <xf numFmtId="166" fontId="2" fillId="0" borderId="18" xfId="2" applyNumberFormat="1" applyFont="1" applyFill="1" applyBorder="1" applyAlignment="1">
      <alignment vertical="center" wrapText="1"/>
    </xf>
    <xf numFmtId="9" fontId="0" fillId="0" borderId="0" xfId="6" applyFont="1" applyFill="1" applyBorder="1" applyAlignment="1">
      <alignment horizontal="center"/>
    </xf>
    <xf numFmtId="0" fontId="2" fillId="5" borderId="2" xfId="9" quotePrefix="1" applyFont="1" applyFill="1" applyBorder="1" applyAlignment="1">
      <alignment horizontal="left"/>
    </xf>
    <xf numFmtId="0" fontId="2" fillId="5" borderId="2" xfId="9" quotePrefix="1" applyFont="1" applyFill="1" applyBorder="1"/>
    <xf numFmtId="166" fontId="2" fillId="5" borderId="2" xfId="10" applyFont="1" applyFill="1" applyBorder="1"/>
    <xf numFmtId="9" fontId="2" fillId="5" borderId="16" xfId="6" applyFont="1" applyFill="1" applyBorder="1" applyAlignment="1">
      <alignment horizontal="center"/>
    </xf>
    <xf numFmtId="0" fontId="1" fillId="15" borderId="2" xfId="2" applyFont="1" applyFill="1" applyBorder="1" applyAlignment="1">
      <alignment horizontal="left"/>
    </xf>
    <xf numFmtId="164" fontId="1" fillId="15" borderId="2" xfId="4" applyFont="1" applyFill="1" applyBorder="1" applyAlignment="1">
      <alignment horizontal="left"/>
    </xf>
    <xf numFmtId="0" fontId="2" fillId="6" borderId="2" xfId="9" quotePrefix="1" applyFont="1" applyFill="1" applyBorder="1" applyAlignment="1">
      <alignment horizontal="left"/>
    </xf>
    <xf numFmtId="166" fontId="2" fillId="6" borderId="2" xfId="10" applyFont="1" applyFill="1" applyBorder="1" applyAlignment="1">
      <alignment horizontal="left"/>
    </xf>
    <xf numFmtId="0" fontId="15" fillId="0" borderId="0" xfId="0" applyFont="1" applyFill="1" applyBorder="1"/>
    <xf numFmtId="0" fontId="1" fillId="15" borderId="2" xfId="2" applyFont="1" applyFill="1" applyBorder="1" applyAlignment="1">
      <alignment horizontal="left" wrapText="1"/>
    </xf>
    <xf numFmtId="0" fontId="3" fillId="15" borderId="0" xfId="0" applyFont="1" applyFill="1"/>
    <xf numFmtId="0" fontId="0" fillId="15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3" fillId="15" borderId="0" xfId="0" applyFont="1" applyFill="1" applyBorder="1"/>
    <xf numFmtId="166" fontId="0" fillId="0" borderId="0" xfId="1" applyFont="1" applyFill="1"/>
    <xf numFmtId="166" fontId="3" fillId="15" borderId="0" xfId="0" applyNumberFormat="1" applyFont="1" applyFill="1"/>
    <xf numFmtId="0" fontId="14" fillId="17" borderId="0" xfId="0" applyFont="1" applyFill="1" applyAlignment="1">
      <alignment horizontal="center" vertical="center"/>
    </xf>
    <xf numFmtId="166" fontId="15" fillId="0" borderId="0" xfId="1" applyFont="1" applyFill="1"/>
    <xf numFmtId="0" fontId="5" fillId="0" borderId="0" xfId="2" applyFont="1" applyAlignment="1">
      <alignment horizontal="center" vertical="center" wrapText="1"/>
    </xf>
    <xf numFmtId="43" fontId="1" fillId="0" borderId="19" xfId="52" applyFont="1" applyFill="1" applyBorder="1" applyAlignment="1">
      <alignment vertical="center"/>
    </xf>
    <xf numFmtId="9" fontId="1" fillId="0" borderId="2" xfId="6" applyFont="1" applyFill="1" applyBorder="1" applyAlignment="1">
      <alignment horizontal="center" vertical="center"/>
    </xf>
    <xf numFmtId="166" fontId="0" fillId="0" borderId="2" xfId="0" applyNumberFormat="1" applyBorder="1"/>
    <xf numFmtId="0" fontId="0" fillId="0" borderId="2" xfId="0" applyFill="1" applyBorder="1" applyAlignment="1">
      <alignment horizontal="left" wrapText="1"/>
    </xf>
    <xf numFmtId="1" fontId="0" fillId="0" borderId="2" xfId="0" applyNumberFormat="1" applyFont="1" applyFill="1" applyBorder="1" applyAlignment="1">
      <alignment horizontal="left"/>
    </xf>
    <xf numFmtId="166" fontId="0" fillId="0" borderId="2" xfId="1" applyFont="1" applyFill="1" applyBorder="1" applyAlignment="1">
      <alignment horizontal="left"/>
    </xf>
    <xf numFmtId="166" fontId="0" fillId="0" borderId="19" xfId="1" applyFont="1" applyFill="1" applyBorder="1" applyAlignment="1">
      <alignment vertical="center"/>
    </xf>
    <xf numFmtId="166" fontId="0" fillId="0" borderId="19" xfId="1" applyFont="1" applyFill="1" applyBorder="1"/>
    <xf numFmtId="0" fontId="1" fillId="7" borderId="2" xfId="9" quotePrefix="1" applyFill="1" applyBorder="1"/>
    <xf numFmtId="166" fontId="0" fillId="0" borderId="20" xfId="1" applyFont="1" applyFill="1" applyBorder="1" applyAlignment="1">
      <alignment vertical="center"/>
    </xf>
    <xf numFmtId="166" fontId="0" fillId="0" borderId="20" xfId="1" applyFont="1" applyFill="1" applyBorder="1"/>
    <xf numFmtId="166" fontId="2" fillId="0" borderId="0" xfId="1" applyFont="1"/>
    <xf numFmtId="0" fontId="0" fillId="0" borderId="19" xfId="0" quotePrefix="1" applyFont="1" applyFill="1" applyBorder="1"/>
    <xf numFmtId="0" fontId="0" fillId="15" borderId="19" xfId="0" quotePrefix="1" applyFont="1" applyFill="1" applyBorder="1"/>
    <xf numFmtId="0" fontId="2" fillId="2" borderId="19" xfId="0" quotePrefix="1" applyFont="1" applyFill="1" applyBorder="1"/>
    <xf numFmtId="0" fontId="0" fillId="0" borderId="19" xfId="0" quotePrefix="1" applyFill="1" applyBorder="1"/>
    <xf numFmtId="0" fontId="0" fillId="15" borderId="19" xfId="0" quotePrefix="1" applyFill="1" applyBorder="1"/>
    <xf numFmtId="0" fontId="1" fillId="0" borderId="2" xfId="9" quotePrefix="1" applyFont="1" applyFill="1" applyBorder="1" applyAlignment="1">
      <alignment horizontal="left"/>
    </xf>
    <xf numFmtId="9" fontId="0" fillId="0" borderId="2" xfId="6" applyFont="1" applyFill="1" applyBorder="1" applyAlignment="1">
      <alignment horizontal="center"/>
    </xf>
    <xf numFmtId="43" fontId="0" fillId="0" borderId="19" xfId="53" applyFont="1" applyFill="1" applyBorder="1" applyAlignment="1">
      <alignment vertical="center"/>
    </xf>
    <xf numFmtId="9" fontId="15" fillId="0" borderId="0" xfId="6" applyFont="1" applyFill="1"/>
    <xf numFmtId="9" fontId="2" fillId="5" borderId="2" xfId="6" applyFont="1" applyFill="1" applyBorder="1" applyAlignment="1">
      <alignment horizontal="center"/>
    </xf>
    <xf numFmtId="9" fontId="2" fillId="6" borderId="2" xfId="6" applyFont="1" applyFill="1" applyBorder="1" applyAlignment="1">
      <alignment horizontal="center"/>
    </xf>
    <xf numFmtId="9" fontId="0" fillId="0" borderId="0" xfId="6" applyFont="1" applyFill="1"/>
    <xf numFmtId="9" fontId="3" fillId="15" borderId="0" xfId="6" applyFont="1" applyFill="1"/>
    <xf numFmtId="0" fontId="14" fillId="16" borderId="21" xfId="0" applyFont="1" applyFill="1" applyBorder="1" applyAlignment="1">
      <alignment horizontal="center" vertical="center"/>
    </xf>
    <xf numFmtId="169" fontId="14" fillId="16" borderId="21" xfId="20" applyNumberFormat="1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vertical="center"/>
    </xf>
    <xf numFmtId="170" fontId="14" fillId="17" borderId="21" xfId="20" applyNumberFormat="1" applyFont="1" applyFill="1" applyBorder="1" applyAlignment="1">
      <alignment vertical="center"/>
    </xf>
    <xf numFmtId="10" fontId="14" fillId="17" borderId="21" xfId="6" applyNumberFormat="1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vertical="center"/>
    </xf>
    <xf numFmtId="170" fontId="14" fillId="18" borderId="21" xfId="20" applyNumberFormat="1" applyFont="1" applyFill="1" applyBorder="1" applyAlignment="1">
      <alignment vertical="center"/>
    </xf>
    <xf numFmtId="10" fontId="14" fillId="18" borderId="21" xfId="20" applyNumberFormat="1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vertical="center"/>
    </xf>
    <xf numFmtId="170" fontId="24" fillId="7" borderId="21" xfId="20" applyNumberFormat="1" applyFont="1" applyFill="1" applyBorder="1" applyAlignment="1">
      <alignment vertical="center"/>
    </xf>
    <xf numFmtId="10" fontId="24" fillId="7" borderId="21" xfId="2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170" fontId="24" fillId="0" borderId="21" xfId="20" applyNumberFormat="1" applyFont="1" applyBorder="1" applyAlignment="1">
      <alignment vertical="center"/>
    </xf>
    <xf numFmtId="10" fontId="24" fillId="0" borderId="21" xfId="20" applyNumberFormat="1" applyFont="1" applyBorder="1" applyAlignment="1">
      <alignment horizontal="center" vertical="center"/>
    </xf>
    <xf numFmtId="0" fontId="14" fillId="27" borderId="21" xfId="0" applyFont="1" applyFill="1" applyBorder="1" applyAlignment="1">
      <alignment vertical="center"/>
    </xf>
    <xf numFmtId="169" fontId="14" fillId="27" borderId="21" xfId="20" applyNumberFormat="1" applyFont="1" applyFill="1" applyBorder="1" applyAlignment="1">
      <alignment vertical="center"/>
    </xf>
    <xf numFmtId="165" fontId="14" fillId="27" borderId="21" xfId="20" applyFont="1" applyFill="1" applyBorder="1" applyAlignment="1">
      <alignment vertical="center"/>
    </xf>
    <xf numFmtId="169" fontId="14" fillId="27" borderId="21" xfId="0" applyNumberFormat="1" applyFont="1" applyFill="1" applyBorder="1" applyAlignment="1">
      <alignment vertical="center"/>
    </xf>
    <xf numFmtId="169" fontId="14" fillId="18" borderId="21" xfId="20" applyNumberFormat="1" applyFont="1" applyFill="1" applyBorder="1" applyAlignment="1">
      <alignment vertical="center"/>
    </xf>
    <xf numFmtId="169" fontId="14" fillId="18" borderId="21" xfId="0" applyNumberFormat="1" applyFont="1" applyFill="1" applyBorder="1" applyAlignment="1">
      <alignment vertical="center"/>
    </xf>
    <xf numFmtId="169" fontId="24" fillId="7" borderId="21" xfId="20" applyNumberFormat="1" applyFont="1" applyFill="1" applyBorder="1" applyAlignment="1">
      <alignment vertical="center"/>
    </xf>
    <xf numFmtId="169" fontId="24" fillId="0" borderId="21" xfId="20" applyNumberFormat="1" applyFont="1" applyFill="1" applyBorder="1" applyAlignment="1">
      <alignment vertical="center"/>
    </xf>
    <xf numFmtId="169" fontId="24" fillId="0" borderId="21" xfId="0" applyNumberFormat="1" applyFont="1" applyFill="1" applyBorder="1" applyAlignment="1">
      <alignment vertical="center"/>
    </xf>
    <xf numFmtId="169" fontId="24" fillId="7" borderId="21" xfId="0" applyNumberFormat="1" applyFont="1" applyFill="1" applyBorder="1" applyAlignment="1">
      <alignment vertical="center"/>
    </xf>
    <xf numFmtId="169" fontId="24" fillId="6" borderId="21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9" fontId="12" fillId="7" borderId="21" xfId="2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69" fontId="12" fillId="0" borderId="21" xfId="20" applyNumberFormat="1" applyFont="1" applyFill="1" applyBorder="1" applyAlignment="1">
      <alignment vertical="center"/>
    </xf>
    <xf numFmtId="166" fontId="2" fillId="15" borderId="0" xfId="1" applyFont="1" applyFill="1" applyBorder="1"/>
    <xf numFmtId="0" fontId="2" fillId="3" borderId="22" xfId="2" applyFont="1" applyFill="1" applyBorder="1" applyAlignment="1">
      <alignment horizontal="center" vertical="center" wrapText="1"/>
    </xf>
    <xf numFmtId="43" fontId="5" fillId="0" borderId="0" xfId="2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3" fillId="26" borderId="18" xfId="2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25" borderId="2" xfId="0" applyFont="1" applyFill="1" applyBorder="1" applyAlignment="1">
      <alignment horizontal="center"/>
    </xf>
    <xf numFmtId="166" fontId="12" fillId="25" borderId="2" xfId="1" applyFont="1" applyFill="1" applyBorder="1" applyAlignment="1">
      <alignment horizontal="center" vertical="center" wrapText="1"/>
    </xf>
    <xf numFmtId="166" fontId="12" fillId="25" borderId="2" xfId="1" applyFont="1" applyFill="1" applyBorder="1" applyAlignment="1">
      <alignment horizontal="center"/>
    </xf>
    <xf numFmtId="166" fontId="14" fillId="24" borderId="2" xfId="1" applyFont="1" applyFill="1" applyBorder="1" applyAlignment="1">
      <alignment horizontal="center"/>
    </xf>
    <xf numFmtId="0" fontId="14" fillId="24" borderId="2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54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18" xfId="35" xr:uid="{00000000-0005-0000-0000-00004E000000}"/>
    <cellStyle name="Millares 19" xfId="36" xr:uid="{00000000-0005-0000-0000-00004F000000}"/>
    <cellStyle name="Millares 2" xfId="21" xr:uid="{00000000-0005-0000-0000-000040000000}"/>
    <cellStyle name="Millares 2 2" xfId="12" xr:uid="{69A97581-A991-4240-A000-0B1465BDB8D4}"/>
    <cellStyle name="Millares 20" xfId="37" xr:uid="{00000000-0005-0000-0000-000050000000}"/>
    <cellStyle name="Millares 21" xfId="38" xr:uid="{00000000-0005-0000-0000-000051000000}"/>
    <cellStyle name="Millares 22" xfId="39" xr:uid="{00000000-0005-0000-0000-000052000000}"/>
    <cellStyle name="Millares 23" xfId="40" xr:uid="{00000000-0005-0000-0000-000053000000}"/>
    <cellStyle name="Millares 24" xfId="41" xr:uid="{00000000-0005-0000-0000-000054000000}"/>
    <cellStyle name="Millares 25" xfId="42" xr:uid="{00000000-0005-0000-0000-000057000000}"/>
    <cellStyle name="Millares 26" xfId="43" xr:uid="{00000000-0005-0000-0000-000058000000}"/>
    <cellStyle name="Millares 27" xfId="44" xr:uid="{00000000-0005-0000-0000-000059000000}"/>
    <cellStyle name="Millares 28" xfId="45" xr:uid="{00000000-0005-0000-0000-00005A000000}"/>
    <cellStyle name="Millares 29" xfId="46" xr:uid="{00000000-0005-0000-0000-00005B000000}"/>
    <cellStyle name="Millares 3" xfId="7" xr:uid="{C07F7936-9614-4474-B373-ABB59EC7C3A5}"/>
    <cellStyle name="Millares 30" xfId="47" xr:uid="{00000000-0005-0000-0000-00005C000000}"/>
    <cellStyle name="Millares 31" xfId="48" xr:uid="{00000000-0005-0000-0000-00005D000000}"/>
    <cellStyle name="Millares 32" xfId="49" xr:uid="{00000000-0005-0000-0000-00005C000000}"/>
    <cellStyle name="Millares 33" xfId="50" xr:uid="{00000000-0005-0000-0000-00005F000000}"/>
    <cellStyle name="Millares 34" xfId="51" xr:uid="{00000000-0005-0000-0000-000060000000}"/>
    <cellStyle name="Millares 35" xfId="13" xr:uid="{4860318A-3E24-48BC-BD7E-8D77DD92FE05}"/>
    <cellStyle name="Millares 36" xfId="53" xr:uid="{F930EBE5-19CA-4325-87FF-9562EC6BEAEE}"/>
    <cellStyle name="Millares 38" xfId="52" xr:uid="{11B8D834-1BCB-402A-AA5B-BB40380B375F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240732D8-A639-4338-AB85-2260FD8951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BBAA-7DC2-4DCA-9F39-C655D462D382}">
  <dimension ref="A1:AC343"/>
  <sheetViews>
    <sheetView workbookViewId="0">
      <pane xSplit="2" ySplit="8" topLeftCell="C133" activePane="bottomRight" state="frozen"/>
      <selection pane="topRight" activeCell="C1" sqref="C1"/>
      <selection pane="bottomLeft" activeCell="A9" sqref="A9"/>
      <selection pane="bottomRight" activeCell="A142" sqref="A142"/>
    </sheetView>
  </sheetViews>
  <sheetFormatPr baseColWidth="10" defaultColWidth="14.7109375" defaultRowHeight="15" x14ac:dyDescent="0.25"/>
  <cols>
    <col min="1" max="1" width="18.140625" style="267" customWidth="1"/>
    <col min="2" max="2" width="37.42578125" style="267" customWidth="1"/>
    <col min="3" max="3" width="19.7109375" style="267" bestFit="1" customWidth="1"/>
    <col min="4" max="4" width="20.85546875" style="267" bestFit="1" customWidth="1"/>
    <col min="5" max="5" width="22.140625" style="267" bestFit="1" customWidth="1"/>
    <col min="6" max="6" width="19.7109375" style="267" bestFit="1" customWidth="1"/>
    <col min="7" max="7" width="24.140625" style="267" bestFit="1" customWidth="1"/>
    <col min="8" max="9" width="19.7109375" style="267" bestFit="1" customWidth="1"/>
    <col min="10" max="10" width="18.85546875" style="267" bestFit="1" customWidth="1"/>
    <col min="11" max="11" width="18.140625" style="317" customWidth="1"/>
    <col min="12" max="12" width="18.140625" style="272" customWidth="1"/>
    <col min="13" max="13" width="16.140625" style="267" hidden="1" customWidth="1"/>
    <col min="14" max="14" width="96.85546875" style="267" hidden="1" customWidth="1"/>
    <col min="15" max="15" width="18.85546875" style="267" hidden="1" customWidth="1"/>
    <col min="16" max="16" width="17.85546875" style="267" hidden="1" customWidth="1"/>
    <col min="17" max="17" width="18.140625" style="267" hidden="1" customWidth="1"/>
    <col min="18" max="19" width="18.85546875" style="267" hidden="1" customWidth="1"/>
    <col min="20" max="20" width="19.5703125" style="267" hidden="1" customWidth="1"/>
    <col min="21" max="22" width="18.85546875" style="267" hidden="1" customWidth="1"/>
    <col min="23" max="23" width="15.5703125" style="267" hidden="1" customWidth="1"/>
    <col min="24" max="24" width="17.85546875" style="267" bestFit="1" customWidth="1"/>
    <col min="25" max="25" width="16.85546875" style="267" bestFit="1" customWidth="1"/>
    <col min="26" max="27" width="2.28515625" style="267" customWidth="1"/>
    <col min="28" max="28" width="16.85546875" style="267" bestFit="1" customWidth="1"/>
    <col min="29" max="29" width="17.85546875" style="267" bestFit="1" customWidth="1"/>
    <col min="30" max="16384" width="14.7109375" style="267"/>
  </cols>
  <sheetData>
    <row r="1" spans="1:29" s="186" customFormat="1" x14ac:dyDescent="0.25">
      <c r="A1" s="353" t="s">
        <v>755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218"/>
    </row>
    <row r="2" spans="1:29" s="186" customForma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218"/>
    </row>
    <row r="3" spans="1:29" s="186" customFormat="1" x14ac:dyDescent="0.25">
      <c r="A3" s="353" t="s">
        <v>756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218"/>
    </row>
    <row r="4" spans="1:29" s="186" customForma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218"/>
    </row>
    <row r="5" spans="1:29" s="186" customFormat="1" x14ac:dyDescent="0.25">
      <c r="A5" s="354" t="s">
        <v>1748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218"/>
    </row>
    <row r="6" spans="1:29" s="186" customFormat="1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218"/>
    </row>
    <row r="7" spans="1:29" s="186" customFormat="1" ht="24" thickBot="1" x14ac:dyDescent="0.3">
      <c r="A7" s="293"/>
      <c r="B7" s="351"/>
      <c r="C7" s="349"/>
      <c r="D7" s="349"/>
      <c r="E7" s="349"/>
      <c r="F7" s="349"/>
      <c r="G7" s="218"/>
      <c r="I7" s="293"/>
      <c r="J7" s="293"/>
      <c r="K7" s="293"/>
      <c r="L7" s="218"/>
    </row>
    <row r="8" spans="1:29" s="186" customFormat="1" ht="30" x14ac:dyDescent="0.25">
      <c r="A8" s="90" t="s">
        <v>0</v>
      </c>
      <c r="B8" s="350" t="s">
        <v>1</v>
      </c>
      <c r="C8" s="350" t="s">
        <v>757</v>
      </c>
      <c r="D8" s="350" t="s">
        <v>5</v>
      </c>
      <c r="E8" s="350" t="s">
        <v>4</v>
      </c>
      <c r="F8" s="350" t="s">
        <v>758</v>
      </c>
      <c r="G8" s="350" t="s">
        <v>1653</v>
      </c>
      <c r="H8" s="91" t="s">
        <v>1654</v>
      </c>
      <c r="I8" s="91" t="s">
        <v>845</v>
      </c>
      <c r="J8" s="219" t="s">
        <v>1655</v>
      </c>
      <c r="K8" s="220" t="s">
        <v>1656</v>
      </c>
      <c r="L8" s="218"/>
      <c r="M8" s="90" t="s">
        <v>0</v>
      </c>
      <c r="N8" s="91" t="s">
        <v>1</v>
      </c>
      <c r="O8" s="91" t="s">
        <v>757</v>
      </c>
      <c r="P8" s="91" t="s">
        <v>5</v>
      </c>
      <c r="Q8" s="91" t="s">
        <v>4</v>
      </c>
      <c r="R8" s="91" t="s">
        <v>758</v>
      </c>
      <c r="S8" s="91" t="s">
        <v>1653</v>
      </c>
      <c r="T8" s="91" t="s">
        <v>1654</v>
      </c>
      <c r="U8" s="91" t="s">
        <v>845</v>
      </c>
      <c r="V8" s="219" t="s">
        <v>1655</v>
      </c>
      <c r="W8" s="220" t="s">
        <v>1656</v>
      </c>
    </row>
    <row r="9" spans="1:29" s="186" customFormat="1" x14ac:dyDescent="0.25">
      <c r="A9" s="92">
        <v>0</v>
      </c>
      <c r="B9" s="93" t="s">
        <v>846</v>
      </c>
      <c r="C9" s="94">
        <f>+C10+C152</f>
        <v>185591302309.50119</v>
      </c>
      <c r="D9" s="94">
        <f t="shared" ref="D9:J9" si="0">+D10+D152</f>
        <v>53601223576.709999</v>
      </c>
      <c r="E9" s="94">
        <f t="shared" si="0"/>
        <v>709752067.16000009</v>
      </c>
      <c r="F9" s="94">
        <f t="shared" si="0"/>
        <v>238482773819.05115</v>
      </c>
      <c r="G9" s="94">
        <f t="shared" si="0"/>
        <v>141228456316.22</v>
      </c>
      <c r="H9" s="94">
        <f t="shared" si="0"/>
        <v>44840919221.839996</v>
      </c>
      <c r="I9" s="94">
        <f t="shared" si="0"/>
        <v>208515121049.60001</v>
      </c>
      <c r="J9" s="94">
        <f t="shared" si="0"/>
        <v>28198910702.45118</v>
      </c>
      <c r="K9" s="223">
        <f>+J9/F9</f>
        <v>0.1182429667806829</v>
      </c>
      <c r="L9" s="222"/>
      <c r="M9" s="92"/>
      <c r="N9" s="93" t="s">
        <v>846</v>
      </c>
      <c r="O9" s="94">
        <f>+O10+O152</f>
        <v>182467173731.59119</v>
      </c>
      <c r="P9" s="94">
        <f t="shared" ref="P9:V9" si="1">+P10+P152</f>
        <v>47009602904.330002</v>
      </c>
      <c r="Q9" s="94">
        <f t="shared" si="1"/>
        <v>0</v>
      </c>
      <c r="R9" s="94">
        <f t="shared" si="1"/>
        <v>229476776635.9212</v>
      </c>
      <c r="S9" s="94">
        <f t="shared" si="1"/>
        <v>137402897075.23</v>
      </c>
      <c r="T9" s="94">
        <f t="shared" si="1"/>
        <v>21830152604.799999</v>
      </c>
      <c r="U9" s="94">
        <f t="shared" si="1"/>
        <v>137402897075.23</v>
      </c>
      <c r="V9" s="94">
        <f t="shared" si="1"/>
        <v>94514150394.63118</v>
      </c>
      <c r="W9" s="223">
        <f>+V9/R9</f>
        <v>0.41186804076729561</v>
      </c>
      <c r="X9" s="224"/>
      <c r="Z9" s="224"/>
      <c r="AA9" s="224"/>
      <c r="AB9" s="224"/>
      <c r="AC9" s="224"/>
    </row>
    <row r="10" spans="1:29" s="186" customFormat="1" x14ac:dyDescent="0.25">
      <c r="A10" s="92">
        <v>1</v>
      </c>
      <c r="B10" s="93" t="s">
        <v>847</v>
      </c>
      <c r="C10" s="94">
        <f>C11</f>
        <v>185088842769.21118</v>
      </c>
      <c r="D10" s="94">
        <f t="shared" ref="D10:J10" si="2">D11</f>
        <v>19410903833.380001</v>
      </c>
      <c r="E10" s="94">
        <f t="shared" si="2"/>
        <v>709752067.16000009</v>
      </c>
      <c r="F10" s="94">
        <f t="shared" si="2"/>
        <v>203789994535.43115</v>
      </c>
      <c r="G10" s="94">
        <f t="shared" si="2"/>
        <v>133324990024.84</v>
      </c>
      <c r="H10" s="94">
        <f t="shared" si="2"/>
        <v>44220187097.839996</v>
      </c>
      <c r="I10" s="94">
        <f t="shared" si="2"/>
        <v>198333834846.72</v>
      </c>
      <c r="J10" s="94">
        <f t="shared" si="2"/>
        <v>3687417621.7111802</v>
      </c>
      <c r="K10" s="223">
        <f t="shared" ref="K10:K75" si="3">+J10/F10</f>
        <v>1.8094203447608818E-2</v>
      </c>
      <c r="L10" s="222"/>
      <c r="M10" s="92">
        <v>1</v>
      </c>
      <c r="N10" s="93" t="s">
        <v>847</v>
      </c>
      <c r="O10" s="94">
        <f>O11</f>
        <v>182467173731.59119</v>
      </c>
      <c r="P10" s="94">
        <f t="shared" ref="P10:V10" si="4">P11</f>
        <v>13341135389</v>
      </c>
      <c r="Q10" s="94">
        <f t="shared" si="4"/>
        <v>0</v>
      </c>
      <c r="R10" s="94">
        <f t="shared" si="4"/>
        <v>195808309120.59119</v>
      </c>
      <c r="S10" s="94">
        <f t="shared" si="4"/>
        <v>131695629019.84</v>
      </c>
      <c r="T10" s="94">
        <f t="shared" si="4"/>
        <v>20973175648</v>
      </c>
      <c r="U10" s="94">
        <f t="shared" si="4"/>
        <v>131695629019.84</v>
      </c>
      <c r="V10" s="94">
        <f t="shared" si="4"/>
        <v>65309119633.691177</v>
      </c>
      <c r="W10" s="223">
        <f t="shared" ref="W10:W73" si="5">+V10/R10</f>
        <v>0.33353599715459303</v>
      </c>
      <c r="X10" s="224"/>
      <c r="AA10" s="224"/>
    </row>
    <row r="11" spans="1:29" s="4" customFormat="1" x14ac:dyDescent="0.25">
      <c r="A11" s="93" t="s">
        <v>848</v>
      </c>
      <c r="B11" s="93" t="s">
        <v>849</v>
      </c>
      <c r="C11" s="94">
        <f>C12+C21+C38+C43+C130</f>
        <v>185088842769.21118</v>
      </c>
      <c r="D11" s="94">
        <f t="shared" ref="D11:J11" si="6">D12+D21+D38+D43+D130</f>
        <v>19410903833.380001</v>
      </c>
      <c r="E11" s="94">
        <f t="shared" si="6"/>
        <v>709752067.16000009</v>
      </c>
      <c r="F11" s="94">
        <f t="shared" si="6"/>
        <v>203789994535.43115</v>
      </c>
      <c r="G11" s="94">
        <f t="shared" si="6"/>
        <v>133324990024.84</v>
      </c>
      <c r="H11" s="94">
        <f t="shared" si="6"/>
        <v>44220187097.839996</v>
      </c>
      <c r="I11" s="94">
        <f t="shared" si="6"/>
        <v>198333834846.72</v>
      </c>
      <c r="J11" s="94">
        <f t="shared" si="6"/>
        <v>3687417621.7111802</v>
      </c>
      <c r="K11" s="223">
        <f t="shared" si="3"/>
        <v>1.8094203447608818E-2</v>
      </c>
      <c r="L11" s="225"/>
      <c r="M11" s="93" t="s">
        <v>848</v>
      </c>
      <c r="N11" s="93" t="s">
        <v>849</v>
      </c>
      <c r="O11" s="94">
        <f>O12+O21+O38+O43+O130</f>
        <v>182467173731.59119</v>
      </c>
      <c r="P11" s="94">
        <f t="shared" ref="P11:V11" si="7">P12+P21+P38+P43+P130</f>
        <v>13341135389</v>
      </c>
      <c r="Q11" s="94">
        <f t="shared" si="7"/>
        <v>0</v>
      </c>
      <c r="R11" s="94">
        <f t="shared" si="7"/>
        <v>195808309120.59119</v>
      </c>
      <c r="S11" s="94">
        <f t="shared" si="7"/>
        <v>131695629019.84</v>
      </c>
      <c r="T11" s="94">
        <f t="shared" si="7"/>
        <v>20973175648</v>
      </c>
      <c r="U11" s="94">
        <f t="shared" si="7"/>
        <v>131695629019.84</v>
      </c>
      <c r="V11" s="94">
        <f t="shared" si="7"/>
        <v>65309119633.691177</v>
      </c>
      <c r="W11" s="223">
        <f t="shared" si="5"/>
        <v>0.33353599715459303</v>
      </c>
      <c r="X11" s="224"/>
      <c r="AA11" s="224"/>
    </row>
    <row r="12" spans="1:29" s="186" customFormat="1" x14ac:dyDescent="0.25">
      <c r="A12" s="93" t="s">
        <v>850</v>
      </c>
      <c r="B12" s="93" t="s">
        <v>561</v>
      </c>
      <c r="C12" s="94">
        <f>C13</f>
        <v>3167569037.6199999</v>
      </c>
      <c r="D12" s="94">
        <f t="shared" ref="D12:J12" si="8">D13</f>
        <v>2405795039.3800001</v>
      </c>
      <c r="E12" s="94">
        <f t="shared" si="8"/>
        <v>0</v>
      </c>
      <c r="F12" s="94">
        <f t="shared" si="8"/>
        <v>5573364077</v>
      </c>
      <c r="G12" s="94">
        <f t="shared" si="8"/>
        <v>3475113643.2200003</v>
      </c>
      <c r="H12" s="94">
        <f t="shared" si="8"/>
        <v>188667438</v>
      </c>
      <c r="I12" s="94">
        <f t="shared" si="8"/>
        <v>3663781081.2200003</v>
      </c>
      <c r="J12" s="94">
        <f t="shared" si="8"/>
        <v>140840928.77999997</v>
      </c>
      <c r="K12" s="223">
        <f t="shared" si="3"/>
        <v>2.5270362178781449E-2</v>
      </c>
      <c r="L12" s="218"/>
      <c r="M12" s="93" t="s">
        <v>850</v>
      </c>
      <c r="N12" s="93" t="s">
        <v>561</v>
      </c>
      <c r="O12" s="94">
        <f>O13</f>
        <v>545900000</v>
      </c>
      <c r="P12" s="94">
        <f t="shared" ref="P12:V12" si="9">P13</f>
        <v>0</v>
      </c>
      <c r="Q12" s="94">
        <f t="shared" si="9"/>
        <v>0</v>
      </c>
      <c r="R12" s="94">
        <f t="shared" si="9"/>
        <v>545900000</v>
      </c>
      <c r="S12" s="94">
        <f t="shared" si="9"/>
        <v>1845752638.22</v>
      </c>
      <c r="T12" s="94">
        <f t="shared" si="9"/>
        <v>1752064639</v>
      </c>
      <c r="U12" s="94">
        <f t="shared" si="9"/>
        <v>1845752638.22</v>
      </c>
      <c r="V12" s="94">
        <f t="shared" si="9"/>
        <v>-1299852638.22</v>
      </c>
      <c r="W12" s="223">
        <f t="shared" si="5"/>
        <v>-2.3811185898882581</v>
      </c>
      <c r="X12" s="224"/>
      <c r="AA12" s="224"/>
    </row>
    <row r="13" spans="1:29" s="186" customFormat="1" x14ac:dyDescent="0.25">
      <c r="A13" s="93" t="s">
        <v>851</v>
      </c>
      <c r="B13" s="93" t="s">
        <v>852</v>
      </c>
      <c r="C13" s="94">
        <f t="shared" ref="C13:J15" si="10">C14</f>
        <v>3167569037.6199999</v>
      </c>
      <c r="D13" s="94">
        <f t="shared" si="10"/>
        <v>2405795039.3800001</v>
      </c>
      <c r="E13" s="94">
        <f t="shared" si="10"/>
        <v>0</v>
      </c>
      <c r="F13" s="94">
        <f t="shared" si="10"/>
        <v>5573364077</v>
      </c>
      <c r="G13" s="94">
        <f t="shared" si="10"/>
        <v>3475113643.2200003</v>
      </c>
      <c r="H13" s="94">
        <f t="shared" si="10"/>
        <v>188667438</v>
      </c>
      <c r="I13" s="94">
        <f t="shared" si="10"/>
        <v>3663781081.2200003</v>
      </c>
      <c r="J13" s="94">
        <f t="shared" si="10"/>
        <v>140840928.77999997</v>
      </c>
      <c r="K13" s="223">
        <f t="shared" si="3"/>
        <v>2.5270362178781449E-2</v>
      </c>
      <c r="L13" s="218"/>
      <c r="M13" s="93" t="s">
        <v>851</v>
      </c>
      <c r="N13" s="93" t="s">
        <v>852</v>
      </c>
      <c r="O13" s="94">
        <f t="shared" ref="O13:V15" si="11">O14</f>
        <v>545900000</v>
      </c>
      <c r="P13" s="94">
        <f t="shared" si="11"/>
        <v>0</v>
      </c>
      <c r="Q13" s="94">
        <f t="shared" si="11"/>
        <v>0</v>
      </c>
      <c r="R13" s="94">
        <f t="shared" si="11"/>
        <v>545900000</v>
      </c>
      <c r="S13" s="94">
        <f t="shared" si="11"/>
        <v>1845752638.22</v>
      </c>
      <c r="T13" s="94">
        <f t="shared" si="11"/>
        <v>1752064639</v>
      </c>
      <c r="U13" s="94">
        <f t="shared" si="11"/>
        <v>1845752638.22</v>
      </c>
      <c r="V13" s="94">
        <f t="shared" si="11"/>
        <v>-1299852638.22</v>
      </c>
      <c r="W13" s="223">
        <f t="shared" si="5"/>
        <v>-2.3811185898882581</v>
      </c>
      <c r="X13" s="224"/>
      <c r="AA13" s="224"/>
    </row>
    <row r="14" spans="1:29" s="186" customFormat="1" x14ac:dyDescent="0.25">
      <c r="A14" s="93" t="s">
        <v>853</v>
      </c>
      <c r="B14" s="93" t="s">
        <v>854</v>
      </c>
      <c r="C14" s="94">
        <f t="shared" si="10"/>
        <v>3167569037.6199999</v>
      </c>
      <c r="D14" s="94">
        <f t="shared" si="10"/>
        <v>2405795039.3800001</v>
      </c>
      <c r="E14" s="94">
        <f t="shared" si="10"/>
        <v>0</v>
      </c>
      <c r="F14" s="94">
        <f t="shared" si="10"/>
        <v>5573364077</v>
      </c>
      <c r="G14" s="94">
        <f t="shared" si="10"/>
        <v>3475113643.2200003</v>
      </c>
      <c r="H14" s="94">
        <f t="shared" si="10"/>
        <v>188667438</v>
      </c>
      <c r="I14" s="94">
        <f t="shared" si="10"/>
        <v>3663781081.2200003</v>
      </c>
      <c r="J14" s="94">
        <f t="shared" si="10"/>
        <v>140840928.77999997</v>
      </c>
      <c r="K14" s="223">
        <f t="shared" si="3"/>
        <v>2.5270362178781449E-2</v>
      </c>
      <c r="L14" s="218"/>
      <c r="M14" s="93" t="s">
        <v>853</v>
      </c>
      <c r="N14" s="93" t="s">
        <v>854</v>
      </c>
      <c r="O14" s="94">
        <f t="shared" si="11"/>
        <v>545900000</v>
      </c>
      <c r="P14" s="94">
        <f t="shared" si="11"/>
        <v>0</v>
      </c>
      <c r="Q14" s="94">
        <f t="shared" si="11"/>
        <v>0</v>
      </c>
      <c r="R14" s="94">
        <f t="shared" si="11"/>
        <v>545900000</v>
      </c>
      <c r="S14" s="94">
        <f t="shared" si="11"/>
        <v>1845752638.22</v>
      </c>
      <c r="T14" s="94">
        <f t="shared" si="11"/>
        <v>1752064639</v>
      </c>
      <c r="U14" s="94">
        <f t="shared" si="11"/>
        <v>1845752638.22</v>
      </c>
      <c r="V14" s="94">
        <f t="shared" si="11"/>
        <v>-1299852638.22</v>
      </c>
      <c r="W14" s="223">
        <f t="shared" si="5"/>
        <v>-2.3811185898882581</v>
      </c>
      <c r="X14" s="224"/>
      <c r="AA14" s="224"/>
    </row>
    <row r="15" spans="1:29" s="186" customFormat="1" x14ac:dyDescent="0.25">
      <c r="A15" s="93" t="s">
        <v>855</v>
      </c>
      <c r="B15" s="93" t="s">
        <v>854</v>
      </c>
      <c r="C15" s="94">
        <f>C16</f>
        <v>3167569037.6199999</v>
      </c>
      <c r="D15" s="94">
        <f t="shared" si="10"/>
        <v>2405795039.3800001</v>
      </c>
      <c r="E15" s="94">
        <f t="shared" si="10"/>
        <v>0</v>
      </c>
      <c r="F15" s="94">
        <f t="shared" si="10"/>
        <v>5573364077</v>
      </c>
      <c r="G15" s="94">
        <f t="shared" si="10"/>
        <v>3475113643.2200003</v>
      </c>
      <c r="H15" s="94">
        <f t="shared" si="10"/>
        <v>188667438</v>
      </c>
      <c r="I15" s="94">
        <f t="shared" si="10"/>
        <v>3663781081.2200003</v>
      </c>
      <c r="J15" s="94">
        <f t="shared" si="10"/>
        <v>140840928.77999997</v>
      </c>
      <c r="K15" s="223">
        <f t="shared" si="3"/>
        <v>2.5270362178781449E-2</v>
      </c>
      <c r="L15" s="218"/>
      <c r="M15" s="93" t="s">
        <v>855</v>
      </c>
      <c r="N15" s="93" t="s">
        <v>854</v>
      </c>
      <c r="O15" s="94">
        <f>O16</f>
        <v>545900000</v>
      </c>
      <c r="P15" s="94">
        <f t="shared" si="11"/>
        <v>0</v>
      </c>
      <c r="Q15" s="94">
        <f t="shared" si="11"/>
        <v>0</v>
      </c>
      <c r="R15" s="94">
        <f t="shared" si="11"/>
        <v>545900000</v>
      </c>
      <c r="S15" s="94">
        <f t="shared" si="11"/>
        <v>1845752638.22</v>
      </c>
      <c r="T15" s="94">
        <f t="shared" si="11"/>
        <v>1752064639</v>
      </c>
      <c r="U15" s="94">
        <f t="shared" si="11"/>
        <v>1845752638.22</v>
      </c>
      <c r="V15" s="94">
        <f t="shared" si="11"/>
        <v>-1299852638.22</v>
      </c>
      <c r="W15" s="223">
        <f t="shared" si="5"/>
        <v>-2.3811185898882581</v>
      </c>
      <c r="X15" s="224"/>
      <c r="AA15" s="224"/>
    </row>
    <row r="16" spans="1:29" s="186" customFormat="1" x14ac:dyDescent="0.25">
      <c r="A16" s="56" t="s">
        <v>856</v>
      </c>
      <c r="B16" s="56" t="s">
        <v>854</v>
      </c>
      <c r="C16" s="78">
        <f>C17+C18</f>
        <v>3167569037.6199999</v>
      </c>
      <c r="D16" s="78">
        <f t="shared" ref="D16:J16" si="12">D17+D18</f>
        <v>2405795039.3800001</v>
      </c>
      <c r="E16" s="78">
        <f t="shared" si="12"/>
        <v>0</v>
      </c>
      <c r="F16" s="78">
        <f t="shared" si="12"/>
        <v>5573364077</v>
      </c>
      <c r="G16" s="78">
        <f t="shared" si="12"/>
        <v>3475113643.2200003</v>
      </c>
      <c r="H16" s="78">
        <f t="shared" si="12"/>
        <v>188667438</v>
      </c>
      <c r="I16" s="78">
        <f t="shared" si="12"/>
        <v>3663781081.2200003</v>
      </c>
      <c r="J16" s="78">
        <f t="shared" si="12"/>
        <v>140840928.77999997</v>
      </c>
      <c r="K16" s="226">
        <f t="shared" si="3"/>
        <v>2.5270362178781449E-2</v>
      </c>
      <c r="L16" s="218"/>
      <c r="M16" s="56" t="s">
        <v>856</v>
      </c>
      <c r="N16" s="56" t="s">
        <v>854</v>
      </c>
      <c r="O16" s="78">
        <f>O17+O18</f>
        <v>545900000</v>
      </c>
      <c r="P16" s="78">
        <f t="shared" ref="P16:V16" si="13">P17+P18</f>
        <v>0</v>
      </c>
      <c r="Q16" s="78">
        <f t="shared" si="13"/>
        <v>0</v>
      </c>
      <c r="R16" s="78">
        <f t="shared" si="13"/>
        <v>545900000</v>
      </c>
      <c r="S16" s="78">
        <f t="shared" si="13"/>
        <v>1845752638.22</v>
      </c>
      <c r="T16" s="78">
        <f t="shared" si="13"/>
        <v>1752064639</v>
      </c>
      <c r="U16" s="78">
        <f t="shared" si="13"/>
        <v>1845752638.22</v>
      </c>
      <c r="V16" s="78">
        <f t="shared" si="13"/>
        <v>-1299852638.22</v>
      </c>
      <c r="W16" s="226">
        <f t="shared" si="5"/>
        <v>-2.3811185898882581</v>
      </c>
      <c r="X16" s="224"/>
      <c r="Z16" s="224"/>
      <c r="AA16" s="224"/>
    </row>
    <row r="17" spans="1:27" s="59" customFormat="1" x14ac:dyDescent="0.25">
      <c r="A17" s="57" t="s">
        <v>857</v>
      </c>
      <c r="B17" s="57" t="s">
        <v>789</v>
      </c>
      <c r="C17" s="79">
        <v>2621669037.6199999</v>
      </c>
      <c r="D17" s="294">
        <v>2405795039.3800001</v>
      </c>
      <c r="E17" s="227"/>
      <c r="F17" s="79">
        <f>C17+D17-E17</f>
        <v>5027464077</v>
      </c>
      <c r="G17" s="79">
        <v>1629361005</v>
      </c>
      <c r="H17" s="79"/>
      <c r="I17" s="79">
        <v>1629361005</v>
      </c>
      <c r="J17" s="79">
        <v>1629361005</v>
      </c>
      <c r="K17" s="229">
        <f t="shared" si="3"/>
        <v>0.3240920233431635</v>
      </c>
      <c r="L17" s="228"/>
      <c r="M17" s="57"/>
      <c r="N17" s="57"/>
      <c r="O17" s="79"/>
      <c r="P17" s="79"/>
      <c r="Q17" s="79"/>
      <c r="R17" s="79"/>
      <c r="S17" s="79"/>
      <c r="T17" s="79"/>
      <c r="U17" s="79"/>
      <c r="V17" s="79"/>
      <c r="W17" s="229"/>
      <c r="X17" s="224"/>
      <c r="Y17" s="230"/>
      <c r="Z17" s="224"/>
      <c r="AA17" s="224"/>
    </row>
    <row r="18" spans="1:27" s="59" customFormat="1" x14ac:dyDescent="0.25">
      <c r="A18" s="57" t="s">
        <v>858</v>
      </c>
      <c r="B18" s="57" t="s">
        <v>859</v>
      </c>
      <c r="C18" s="79">
        <f>C19+C20</f>
        <v>545900000</v>
      </c>
      <c r="D18" s="227">
        <f>D19+D20</f>
        <v>0</v>
      </c>
      <c r="E18" s="227">
        <f t="shared" ref="E18" si="14">E19+E20</f>
        <v>0</v>
      </c>
      <c r="F18" s="79">
        <f t="shared" ref="F18:F20" si="15">C18+D18-E18</f>
        <v>545900000</v>
      </c>
      <c r="G18" s="79">
        <v>1845752638.22</v>
      </c>
      <c r="H18" s="79">
        <f t="shared" ref="H18:I18" si="16">H19+H20</f>
        <v>188667438</v>
      </c>
      <c r="I18" s="79">
        <f t="shared" si="16"/>
        <v>2034420076.22</v>
      </c>
      <c r="J18" s="79">
        <f t="shared" ref="J18:J81" si="17">+F18-I18</f>
        <v>-1488520076.22</v>
      </c>
      <c r="K18" s="229">
        <f t="shared" si="3"/>
        <v>-2.726726646308848</v>
      </c>
      <c r="L18" s="231"/>
      <c r="M18" s="57" t="s">
        <v>858</v>
      </c>
      <c r="N18" s="57" t="s">
        <v>859</v>
      </c>
      <c r="O18" s="79">
        <f>O19+O20</f>
        <v>545900000</v>
      </c>
      <c r="P18" s="79">
        <v>0</v>
      </c>
      <c r="Q18" s="79">
        <f t="shared" ref="Q18:V18" si="18">Q19+Q20</f>
        <v>0</v>
      </c>
      <c r="R18" s="79">
        <f t="shared" ref="R18:R81" si="19">+O18+P18</f>
        <v>545900000</v>
      </c>
      <c r="S18" s="79">
        <f t="shared" si="18"/>
        <v>1845752638.22</v>
      </c>
      <c r="T18" s="79">
        <f t="shared" si="18"/>
        <v>1752064639</v>
      </c>
      <c r="U18" s="79">
        <f t="shared" si="18"/>
        <v>1845752638.22</v>
      </c>
      <c r="V18" s="79">
        <f t="shared" si="18"/>
        <v>-1299852638.22</v>
      </c>
      <c r="W18" s="229">
        <f t="shared" si="5"/>
        <v>-2.3811185898882581</v>
      </c>
      <c r="X18" s="224"/>
      <c r="Y18" s="55"/>
      <c r="Z18" s="224"/>
      <c r="AA18" s="224"/>
    </row>
    <row r="19" spans="1:27" s="59" customFormat="1" x14ac:dyDescent="0.25">
      <c r="A19" s="60" t="s">
        <v>860</v>
      </c>
      <c r="B19" s="60" t="s">
        <v>861</v>
      </c>
      <c r="C19" s="80">
        <v>510900000</v>
      </c>
      <c r="D19" s="248"/>
      <c r="E19" s="248"/>
      <c r="F19" s="79">
        <f t="shared" si="15"/>
        <v>510900000</v>
      </c>
      <c r="G19" s="80">
        <f>215364799.22+1630387839</f>
        <v>1845752638.22</v>
      </c>
      <c r="H19" s="80">
        <f>120787300+67880138</f>
        <v>188667438</v>
      </c>
      <c r="I19" s="80">
        <f>215364799.22+H19+1630387839</f>
        <v>2034420076.22</v>
      </c>
      <c r="J19" s="232">
        <f t="shared" si="17"/>
        <v>-1523520076.22</v>
      </c>
      <c r="K19" s="229">
        <f t="shared" si="3"/>
        <v>-2.982031857936974</v>
      </c>
      <c r="L19" s="231"/>
      <c r="M19" s="60" t="s">
        <v>860</v>
      </c>
      <c r="N19" s="60" t="s">
        <v>861</v>
      </c>
      <c r="O19" s="80">
        <v>510900000</v>
      </c>
      <c r="P19" s="81"/>
      <c r="Q19" s="81"/>
      <c r="R19" s="81">
        <f t="shared" si="19"/>
        <v>510900000</v>
      </c>
      <c r="S19" s="81">
        <v>215364799.22</v>
      </c>
      <c r="T19" s="81">
        <v>121676800</v>
      </c>
      <c r="U19" s="81">
        <f>93687999.22+T19</f>
        <v>215364799.22</v>
      </c>
      <c r="V19" s="232">
        <f t="shared" ref="V19:V74" si="20">+R19-U19</f>
        <v>295535200.77999997</v>
      </c>
      <c r="W19" s="229">
        <f t="shared" si="5"/>
        <v>0.57845997412409467</v>
      </c>
      <c r="X19" s="224"/>
      <c r="Y19" s="230"/>
      <c r="Z19" s="224"/>
      <c r="AA19" s="224"/>
    </row>
    <row r="20" spans="1:27" s="59" customFormat="1" x14ac:dyDescent="0.25">
      <c r="A20" s="60" t="s">
        <v>862</v>
      </c>
      <c r="B20" s="60" t="s">
        <v>863</v>
      </c>
      <c r="C20" s="80">
        <v>35000000</v>
      </c>
      <c r="D20" s="248"/>
      <c r="E20" s="248"/>
      <c r="F20" s="79">
        <f t="shared" si="15"/>
        <v>35000000</v>
      </c>
      <c r="G20" s="80"/>
      <c r="H20" s="80"/>
      <c r="I20" s="80">
        <f>H20</f>
        <v>0</v>
      </c>
      <c r="J20" s="232">
        <f t="shared" si="17"/>
        <v>35000000</v>
      </c>
      <c r="K20" s="229">
        <f t="shared" si="3"/>
        <v>1</v>
      </c>
      <c r="L20" s="231"/>
      <c r="M20" s="60" t="s">
        <v>862</v>
      </c>
      <c r="N20" s="60" t="s">
        <v>863</v>
      </c>
      <c r="O20" s="80">
        <v>35000000</v>
      </c>
      <c r="P20" s="81"/>
      <c r="Q20" s="81"/>
      <c r="R20" s="81">
        <f t="shared" si="19"/>
        <v>35000000</v>
      </c>
      <c r="S20" s="81">
        <v>1630387839</v>
      </c>
      <c r="T20" s="81">
        <v>1630387839</v>
      </c>
      <c r="U20" s="81">
        <f>T20</f>
        <v>1630387839</v>
      </c>
      <c r="V20" s="232">
        <f t="shared" si="20"/>
        <v>-1595387839</v>
      </c>
      <c r="W20" s="229">
        <f t="shared" si="5"/>
        <v>-45.582509685714285</v>
      </c>
      <c r="X20" s="224"/>
      <c r="Z20" s="224"/>
      <c r="AA20" s="224"/>
    </row>
    <row r="21" spans="1:27" s="186" customFormat="1" x14ac:dyDescent="0.25">
      <c r="A21" s="93" t="s">
        <v>864</v>
      </c>
      <c r="B21" s="93" t="s">
        <v>556</v>
      </c>
      <c r="C21" s="94">
        <f>C26+C22</f>
        <v>64337449685.639999</v>
      </c>
      <c r="D21" s="94">
        <f t="shared" ref="D21:J21" si="21">D26+D22</f>
        <v>9641868567</v>
      </c>
      <c r="E21" s="94">
        <f t="shared" si="21"/>
        <v>0</v>
      </c>
      <c r="F21" s="94">
        <f t="shared" si="21"/>
        <v>73979318252.639999</v>
      </c>
      <c r="G21" s="94">
        <f t="shared" si="21"/>
        <v>36025394683</v>
      </c>
      <c r="H21" s="94">
        <f t="shared" si="21"/>
        <v>19962250654.040001</v>
      </c>
      <c r="I21" s="94">
        <f t="shared" si="21"/>
        <v>64049490846.040001</v>
      </c>
      <c r="J21" s="94">
        <f t="shared" si="21"/>
        <v>9929827406.5999985</v>
      </c>
      <c r="K21" s="223">
        <f t="shared" si="3"/>
        <v>0.13422437028534859</v>
      </c>
      <c r="L21" s="218"/>
      <c r="M21" s="93" t="s">
        <v>864</v>
      </c>
      <c r="N21" s="93" t="s">
        <v>556</v>
      </c>
      <c r="O21" s="94">
        <f>O26+O22</f>
        <v>64337449685.639999</v>
      </c>
      <c r="P21" s="94">
        <v>5977895162</v>
      </c>
      <c r="Q21" s="94">
        <f t="shared" ref="Q21:V21" si="22">Q26+Q22</f>
        <v>0</v>
      </c>
      <c r="R21" s="94">
        <f t="shared" si="19"/>
        <v>70315344847.639999</v>
      </c>
      <c r="S21" s="94">
        <f t="shared" si="22"/>
        <v>36025394683</v>
      </c>
      <c r="T21" s="94">
        <f>T26+T22</f>
        <v>894713858</v>
      </c>
      <c r="U21" s="94">
        <f t="shared" si="22"/>
        <v>36025394683</v>
      </c>
      <c r="V21" s="94">
        <f t="shared" si="22"/>
        <v>34289950164.639999</v>
      </c>
      <c r="W21" s="223">
        <f t="shared" si="5"/>
        <v>0.48765956049763831</v>
      </c>
      <c r="X21" s="224"/>
      <c r="Z21" s="224"/>
      <c r="AA21" s="224"/>
    </row>
    <row r="22" spans="1:27" s="186" customFormat="1" x14ac:dyDescent="0.25">
      <c r="A22" s="93" t="s">
        <v>865</v>
      </c>
      <c r="B22" s="93" t="s">
        <v>866</v>
      </c>
      <c r="C22" s="94">
        <f>+C23</f>
        <v>0</v>
      </c>
      <c r="D22" s="94">
        <f t="shared" ref="D22:J22" si="23">+D23</f>
        <v>0</v>
      </c>
      <c r="E22" s="94">
        <f t="shared" si="23"/>
        <v>0</v>
      </c>
      <c r="F22" s="94">
        <f t="shared" si="23"/>
        <v>0</v>
      </c>
      <c r="G22" s="94">
        <f t="shared" si="23"/>
        <v>1264000</v>
      </c>
      <c r="H22" s="94">
        <f t="shared" si="23"/>
        <v>0</v>
      </c>
      <c r="I22" s="94">
        <f t="shared" si="23"/>
        <v>1264000</v>
      </c>
      <c r="J22" s="94">
        <f t="shared" si="23"/>
        <v>-1264000</v>
      </c>
      <c r="K22" s="223" t="e">
        <f t="shared" si="3"/>
        <v>#DIV/0!</v>
      </c>
      <c r="L22" s="233"/>
      <c r="M22" s="93" t="s">
        <v>865</v>
      </c>
      <c r="N22" s="93" t="s">
        <v>866</v>
      </c>
      <c r="O22" s="94">
        <f>+O23</f>
        <v>0</v>
      </c>
      <c r="P22" s="94">
        <f t="shared" ref="P22:V22" si="24">+P23</f>
        <v>0</v>
      </c>
      <c r="Q22" s="94">
        <f t="shared" si="24"/>
        <v>0</v>
      </c>
      <c r="R22" s="94">
        <f t="shared" si="24"/>
        <v>0</v>
      </c>
      <c r="S22" s="94">
        <f t="shared" si="24"/>
        <v>1264000</v>
      </c>
      <c r="T22" s="94">
        <f t="shared" si="24"/>
        <v>1264000</v>
      </c>
      <c r="U22" s="94">
        <f t="shared" si="24"/>
        <v>1264000</v>
      </c>
      <c r="V22" s="94">
        <f t="shared" si="24"/>
        <v>-1264000</v>
      </c>
      <c r="W22" s="223" t="e">
        <f t="shared" si="5"/>
        <v>#DIV/0!</v>
      </c>
      <c r="X22" s="224"/>
      <c r="Z22" s="224"/>
      <c r="AA22" s="224"/>
    </row>
    <row r="23" spans="1:27" s="186" customFormat="1" x14ac:dyDescent="0.25">
      <c r="A23" s="93" t="s">
        <v>867</v>
      </c>
      <c r="B23" s="93" t="s">
        <v>866</v>
      </c>
      <c r="C23" s="94">
        <f>C24</f>
        <v>0</v>
      </c>
      <c r="D23" s="94">
        <f t="shared" ref="D23:J24" si="25">D24</f>
        <v>0</v>
      </c>
      <c r="E23" s="94">
        <f t="shared" si="25"/>
        <v>0</v>
      </c>
      <c r="F23" s="94">
        <f t="shared" si="25"/>
        <v>0</v>
      </c>
      <c r="G23" s="94">
        <f t="shared" si="25"/>
        <v>1264000</v>
      </c>
      <c r="H23" s="94">
        <f t="shared" si="25"/>
        <v>0</v>
      </c>
      <c r="I23" s="94">
        <f t="shared" si="25"/>
        <v>1264000</v>
      </c>
      <c r="J23" s="94">
        <f t="shared" si="25"/>
        <v>-1264000</v>
      </c>
      <c r="K23" s="223" t="e">
        <f t="shared" si="3"/>
        <v>#DIV/0!</v>
      </c>
      <c r="L23" s="233"/>
      <c r="M23" s="93" t="s">
        <v>867</v>
      </c>
      <c r="N23" s="93" t="s">
        <v>866</v>
      </c>
      <c r="O23" s="94">
        <f>O24</f>
        <v>0</v>
      </c>
      <c r="P23" s="94">
        <f t="shared" ref="P23:V24" si="26">P24</f>
        <v>0</v>
      </c>
      <c r="Q23" s="94">
        <f t="shared" si="26"/>
        <v>0</v>
      </c>
      <c r="R23" s="94">
        <f t="shared" si="26"/>
        <v>0</v>
      </c>
      <c r="S23" s="94">
        <f t="shared" si="26"/>
        <v>1264000</v>
      </c>
      <c r="T23" s="94">
        <f t="shared" si="26"/>
        <v>1264000</v>
      </c>
      <c r="U23" s="94">
        <f t="shared" si="26"/>
        <v>1264000</v>
      </c>
      <c r="V23" s="94">
        <f t="shared" si="26"/>
        <v>-1264000</v>
      </c>
      <c r="W23" s="223" t="e">
        <f t="shared" si="5"/>
        <v>#DIV/0!</v>
      </c>
      <c r="X23" s="224"/>
      <c r="Z23" s="224"/>
      <c r="AA23" s="224"/>
    </row>
    <row r="24" spans="1:27" s="186" customFormat="1" x14ac:dyDescent="0.25">
      <c r="A24" s="56" t="s">
        <v>868</v>
      </c>
      <c r="B24" s="56" t="s">
        <v>866</v>
      </c>
      <c r="C24" s="78">
        <f>C25</f>
        <v>0</v>
      </c>
      <c r="D24" s="78">
        <f t="shared" si="25"/>
        <v>0</v>
      </c>
      <c r="E24" s="78">
        <f t="shared" si="25"/>
        <v>0</v>
      </c>
      <c r="F24" s="78">
        <f t="shared" si="25"/>
        <v>0</v>
      </c>
      <c r="G24" s="78">
        <f t="shared" si="25"/>
        <v>1264000</v>
      </c>
      <c r="H24" s="78">
        <f t="shared" si="25"/>
        <v>0</v>
      </c>
      <c r="I24" s="78">
        <f t="shared" si="25"/>
        <v>1264000</v>
      </c>
      <c r="J24" s="78">
        <f t="shared" si="25"/>
        <v>-1264000</v>
      </c>
      <c r="K24" s="226" t="e">
        <f t="shared" si="3"/>
        <v>#DIV/0!</v>
      </c>
      <c r="L24" s="218"/>
      <c r="M24" s="56" t="s">
        <v>868</v>
      </c>
      <c r="N24" s="56" t="s">
        <v>866</v>
      </c>
      <c r="O24" s="78">
        <f>O25</f>
        <v>0</v>
      </c>
      <c r="P24" s="78">
        <f t="shared" si="26"/>
        <v>0</v>
      </c>
      <c r="Q24" s="78">
        <f t="shared" si="26"/>
        <v>0</v>
      </c>
      <c r="R24" s="78">
        <f t="shared" si="26"/>
        <v>0</v>
      </c>
      <c r="S24" s="78">
        <f t="shared" si="26"/>
        <v>1264000</v>
      </c>
      <c r="T24" s="78">
        <f t="shared" si="26"/>
        <v>1264000</v>
      </c>
      <c r="U24" s="78">
        <f t="shared" si="26"/>
        <v>1264000</v>
      </c>
      <c r="V24" s="78">
        <f t="shared" si="26"/>
        <v>-1264000</v>
      </c>
      <c r="W24" s="226" t="e">
        <f t="shared" si="5"/>
        <v>#DIV/0!</v>
      </c>
      <c r="X24" s="224"/>
      <c r="Z24" s="224"/>
      <c r="AA24" s="224"/>
    </row>
    <row r="25" spans="1:27" s="186" customFormat="1" x14ac:dyDescent="0.25">
      <c r="A25" s="61" t="s">
        <v>869</v>
      </c>
      <c r="B25" s="61" t="s">
        <v>870</v>
      </c>
      <c r="C25" s="80"/>
      <c r="D25" s="248"/>
      <c r="E25" s="248"/>
      <c r="F25" s="79">
        <f>C25+D25-E25</f>
        <v>0</v>
      </c>
      <c r="G25" s="248">
        <v>1264000</v>
      </c>
      <c r="H25" s="80"/>
      <c r="I25" s="248">
        <v>1264000</v>
      </c>
      <c r="J25" s="232">
        <f t="shared" si="17"/>
        <v>-1264000</v>
      </c>
      <c r="K25" s="295" t="e">
        <f t="shared" si="3"/>
        <v>#DIV/0!</v>
      </c>
      <c r="L25" s="218"/>
      <c r="M25" s="61" t="s">
        <v>869</v>
      </c>
      <c r="N25" s="61" t="s">
        <v>870</v>
      </c>
      <c r="O25" s="80"/>
      <c r="P25" s="81"/>
      <c r="Q25" s="82"/>
      <c r="R25" s="82">
        <f t="shared" si="19"/>
        <v>0</v>
      </c>
      <c r="S25" s="82">
        <f>+U25</f>
        <v>1264000</v>
      </c>
      <c r="T25" s="81">
        <v>1264000</v>
      </c>
      <c r="U25" s="82">
        <f>T25</f>
        <v>1264000</v>
      </c>
      <c r="V25" s="232">
        <f t="shared" si="20"/>
        <v>-1264000</v>
      </c>
      <c r="W25" s="234" t="e">
        <f t="shared" si="5"/>
        <v>#DIV/0!</v>
      </c>
      <c r="X25" s="224"/>
      <c r="Z25" s="224"/>
      <c r="AA25" s="224"/>
    </row>
    <row r="26" spans="1:27" s="186" customFormat="1" x14ac:dyDescent="0.25">
      <c r="A26" s="93" t="s">
        <v>871</v>
      </c>
      <c r="B26" s="93" t="s">
        <v>872</v>
      </c>
      <c r="C26" s="94">
        <f>C27</f>
        <v>64337449685.639999</v>
      </c>
      <c r="D26" s="94">
        <f t="shared" ref="D26:J26" si="27">D27</f>
        <v>9641868567</v>
      </c>
      <c r="E26" s="94">
        <f t="shared" si="27"/>
        <v>0</v>
      </c>
      <c r="F26" s="94">
        <f t="shared" si="27"/>
        <v>73979318252.639999</v>
      </c>
      <c r="G26" s="94">
        <f t="shared" si="27"/>
        <v>36024130683</v>
      </c>
      <c r="H26" s="94">
        <f t="shared" si="27"/>
        <v>19962250654.040001</v>
      </c>
      <c r="I26" s="94">
        <f t="shared" si="27"/>
        <v>64048226846.040001</v>
      </c>
      <c r="J26" s="94">
        <f t="shared" si="27"/>
        <v>9931091406.5999985</v>
      </c>
      <c r="K26" s="223">
        <f t="shared" si="3"/>
        <v>0.13424145614163727</v>
      </c>
      <c r="L26" s="218"/>
      <c r="M26" s="93" t="s">
        <v>871</v>
      </c>
      <c r="N26" s="93" t="s">
        <v>872</v>
      </c>
      <c r="O26" s="94">
        <f>O27</f>
        <v>64337449685.639999</v>
      </c>
      <c r="P26" s="94">
        <v>5977895162</v>
      </c>
      <c r="Q26" s="94">
        <f t="shared" ref="Q26:V26" si="28">Q27</f>
        <v>0</v>
      </c>
      <c r="R26" s="94">
        <f t="shared" si="19"/>
        <v>70315344847.639999</v>
      </c>
      <c r="S26" s="94">
        <f t="shared" si="28"/>
        <v>36024130683</v>
      </c>
      <c r="T26" s="94">
        <f t="shared" si="28"/>
        <v>893449858</v>
      </c>
      <c r="U26" s="94">
        <f t="shared" si="28"/>
        <v>36024130683</v>
      </c>
      <c r="V26" s="94">
        <f t="shared" si="28"/>
        <v>34291214164.639999</v>
      </c>
      <c r="W26" s="223">
        <f t="shared" si="5"/>
        <v>0.48767753665921071</v>
      </c>
      <c r="X26" s="224"/>
      <c r="Z26" s="224"/>
      <c r="AA26" s="224"/>
    </row>
    <row r="27" spans="1:27" s="186" customFormat="1" x14ac:dyDescent="0.25">
      <c r="A27" s="93" t="s">
        <v>873</v>
      </c>
      <c r="B27" s="93" t="s">
        <v>874</v>
      </c>
      <c r="C27" s="94">
        <f>C28+C33</f>
        <v>64337449685.639999</v>
      </c>
      <c r="D27" s="94">
        <f t="shared" ref="D27:J27" si="29">D28+D33</f>
        <v>9641868567</v>
      </c>
      <c r="E27" s="94">
        <f t="shared" si="29"/>
        <v>0</v>
      </c>
      <c r="F27" s="94">
        <f t="shared" si="29"/>
        <v>73979318252.639999</v>
      </c>
      <c r="G27" s="94">
        <f t="shared" si="29"/>
        <v>36024130683</v>
      </c>
      <c r="H27" s="94">
        <f t="shared" si="29"/>
        <v>19962250654.040001</v>
      </c>
      <c r="I27" s="94">
        <f t="shared" si="29"/>
        <v>64048226846.040001</v>
      </c>
      <c r="J27" s="94">
        <f t="shared" si="29"/>
        <v>9931091406.5999985</v>
      </c>
      <c r="K27" s="223">
        <f t="shared" si="3"/>
        <v>0.13424145614163727</v>
      </c>
      <c r="L27" s="218"/>
      <c r="M27" s="93" t="s">
        <v>873</v>
      </c>
      <c r="N27" s="93" t="s">
        <v>874</v>
      </c>
      <c r="O27" s="94">
        <f>O28+O33</f>
        <v>64337449685.639999</v>
      </c>
      <c r="P27" s="94">
        <v>5977895162</v>
      </c>
      <c r="Q27" s="94">
        <f t="shared" ref="Q27:V27" si="30">Q28+Q33</f>
        <v>0</v>
      </c>
      <c r="R27" s="94">
        <f t="shared" si="19"/>
        <v>70315344847.639999</v>
      </c>
      <c r="S27" s="94">
        <f t="shared" si="30"/>
        <v>36024130683</v>
      </c>
      <c r="T27" s="94">
        <f t="shared" si="30"/>
        <v>893449858</v>
      </c>
      <c r="U27" s="94">
        <f t="shared" si="30"/>
        <v>36024130683</v>
      </c>
      <c r="V27" s="94">
        <f t="shared" si="30"/>
        <v>34291214164.639999</v>
      </c>
      <c r="W27" s="223">
        <f t="shared" si="5"/>
        <v>0.48767753665921071</v>
      </c>
      <c r="X27" s="224"/>
      <c r="Z27" s="224"/>
      <c r="AA27" s="224"/>
    </row>
    <row r="28" spans="1:27" s="186" customFormat="1" x14ac:dyDescent="0.25">
      <c r="A28" s="56" t="s">
        <v>875</v>
      </c>
      <c r="B28" s="56" t="s">
        <v>876</v>
      </c>
      <c r="C28" s="78">
        <f>SUM(C29:C32)</f>
        <v>54553014379</v>
      </c>
      <c r="D28" s="78">
        <f t="shared" ref="D28:J28" si="31">SUM(D29:D32)</f>
        <v>9641868567</v>
      </c>
      <c r="E28" s="78">
        <f t="shared" si="31"/>
        <v>0</v>
      </c>
      <c r="F28" s="78">
        <f t="shared" si="31"/>
        <v>64194882946</v>
      </c>
      <c r="G28" s="78">
        <f t="shared" si="31"/>
        <v>30075566335</v>
      </c>
      <c r="H28" s="78">
        <f t="shared" si="31"/>
        <v>18110368579.040001</v>
      </c>
      <c r="I28" s="78">
        <f t="shared" si="31"/>
        <v>54675930755.040001</v>
      </c>
      <c r="J28" s="78">
        <f t="shared" si="31"/>
        <v>9518952190.9599991</v>
      </c>
      <c r="K28" s="226">
        <f t="shared" si="3"/>
        <v>0.14828210215707119</v>
      </c>
      <c r="L28" s="218"/>
      <c r="M28" s="56" t="s">
        <v>875</v>
      </c>
      <c r="N28" s="56" t="s">
        <v>876</v>
      </c>
      <c r="O28" s="78">
        <f>SUM(O29:O32)</f>
        <v>54553014379</v>
      </c>
      <c r="P28" s="78">
        <v>5977895162</v>
      </c>
      <c r="Q28" s="78">
        <f t="shared" ref="Q28" si="32">SUM(Q29:Q32)</f>
        <v>0</v>
      </c>
      <c r="R28" s="78">
        <f t="shared" si="19"/>
        <v>60530909541</v>
      </c>
      <c r="S28" s="78">
        <f t="shared" ref="S28:V28" si="33">SUM(S29:S32)</f>
        <v>30075566335</v>
      </c>
      <c r="T28" s="78">
        <f t="shared" si="33"/>
        <v>249102640</v>
      </c>
      <c r="U28" s="78">
        <f t="shared" si="33"/>
        <v>30075566335</v>
      </c>
      <c r="V28" s="78">
        <f t="shared" si="33"/>
        <v>30455343206</v>
      </c>
      <c r="W28" s="226">
        <f t="shared" si="5"/>
        <v>0.50313704910334089</v>
      </c>
      <c r="X28" s="224"/>
      <c r="Z28" s="224"/>
      <c r="AA28" s="224"/>
    </row>
    <row r="29" spans="1:27" s="186" customFormat="1" x14ac:dyDescent="0.25">
      <c r="A29" s="60" t="s">
        <v>877</v>
      </c>
      <c r="B29" s="60" t="s">
        <v>878</v>
      </c>
      <c r="C29" s="80">
        <v>850063420</v>
      </c>
      <c r="D29" s="248"/>
      <c r="E29" s="248"/>
      <c r="F29" s="79">
        <f t="shared" ref="F29:F32" si="34">C29+D29-E29</f>
        <v>850063420</v>
      </c>
      <c r="G29" s="80">
        <v>1818224000</v>
      </c>
      <c r="H29" s="80">
        <v>719058400</v>
      </c>
      <c r="I29" s="296">
        <f>2384092550+H29</f>
        <v>3103150950</v>
      </c>
      <c r="J29" s="232">
        <f t="shared" si="17"/>
        <v>-2253087530</v>
      </c>
      <c r="K29" s="229">
        <f t="shared" si="3"/>
        <v>-2.6504934537707787</v>
      </c>
      <c r="L29" s="218"/>
      <c r="M29" s="60" t="s">
        <v>877</v>
      </c>
      <c r="N29" s="60" t="s">
        <v>878</v>
      </c>
      <c r="O29" s="81">
        <v>850063420</v>
      </c>
      <c r="P29" s="81"/>
      <c r="Q29" s="81"/>
      <c r="R29" s="82">
        <f t="shared" si="19"/>
        <v>850063420</v>
      </c>
      <c r="S29" s="81">
        <f>+U29</f>
        <v>1818224000</v>
      </c>
      <c r="T29" s="81"/>
      <c r="U29" s="81">
        <v>1818224000</v>
      </c>
      <c r="V29" s="232">
        <f t="shared" si="20"/>
        <v>-968160580</v>
      </c>
      <c r="W29" s="235">
        <f t="shared" si="5"/>
        <v>-1.1389274696704395</v>
      </c>
      <c r="X29" s="224"/>
      <c r="Z29" s="224"/>
      <c r="AA29" s="224"/>
    </row>
    <row r="30" spans="1:27" s="186" customFormat="1" x14ac:dyDescent="0.25">
      <c r="A30" s="61" t="s">
        <v>879</v>
      </c>
      <c r="B30" s="61" t="s">
        <v>880</v>
      </c>
      <c r="C30" s="80">
        <v>1368360525</v>
      </c>
      <c r="D30" s="248"/>
      <c r="E30" s="248"/>
      <c r="F30" s="79">
        <f t="shared" si="34"/>
        <v>1368360525</v>
      </c>
      <c r="G30" s="248">
        <v>1704473501</v>
      </c>
      <c r="H30" s="80">
        <v>59502700</v>
      </c>
      <c r="I30" s="296">
        <f>2176423388+H30</f>
        <v>2235926088</v>
      </c>
      <c r="J30" s="232">
        <f t="shared" si="17"/>
        <v>-867565563</v>
      </c>
      <c r="K30" s="295">
        <f t="shared" si="3"/>
        <v>-0.63401826284048934</v>
      </c>
      <c r="L30" s="218"/>
      <c r="M30" s="61" t="s">
        <v>879</v>
      </c>
      <c r="N30" s="61" t="s">
        <v>880</v>
      </c>
      <c r="O30" s="80">
        <v>1368360525</v>
      </c>
      <c r="P30" s="81"/>
      <c r="Q30" s="82"/>
      <c r="R30" s="82">
        <f t="shared" si="19"/>
        <v>1368360525</v>
      </c>
      <c r="S30" s="81">
        <f t="shared" ref="S30:S32" si="35">+U30</f>
        <v>1704473501</v>
      </c>
      <c r="T30" s="81">
        <v>36057000</v>
      </c>
      <c r="U30" s="82">
        <f>1668416501+T30</f>
        <v>1704473501</v>
      </c>
      <c r="V30" s="232">
        <f t="shared" si="20"/>
        <v>-336112976</v>
      </c>
      <c r="W30" s="234">
        <f t="shared" si="5"/>
        <v>-0.24563188564651117</v>
      </c>
      <c r="X30" s="224"/>
      <c r="Z30" s="224"/>
      <c r="AA30" s="224"/>
    </row>
    <row r="31" spans="1:27" s="186" customFormat="1" x14ac:dyDescent="0.25">
      <c r="A31" s="60" t="s">
        <v>881</v>
      </c>
      <c r="B31" s="61" t="s">
        <v>882</v>
      </c>
      <c r="C31" s="80">
        <v>50420586674</v>
      </c>
      <c r="D31" s="248">
        <f>5977895162+3663973405</f>
        <v>9641868567</v>
      </c>
      <c r="E31" s="248"/>
      <c r="F31" s="79">
        <f t="shared" si="34"/>
        <v>60062455241</v>
      </c>
      <c r="G31" s="289">
        <v>25778802180</v>
      </c>
      <c r="H31" s="80">
        <v>17167189859</v>
      </c>
      <c r="I31" s="296">
        <f>31084654887+H31</f>
        <v>48251844746</v>
      </c>
      <c r="J31" s="232">
        <f t="shared" si="17"/>
        <v>11810610495</v>
      </c>
      <c r="K31" s="295">
        <f t="shared" si="3"/>
        <v>0.19663882283216769</v>
      </c>
      <c r="L31" s="236"/>
      <c r="M31" s="60" t="s">
        <v>881</v>
      </c>
      <c r="N31" s="61" t="s">
        <v>882</v>
      </c>
      <c r="O31" s="80">
        <v>50420586674</v>
      </c>
      <c r="P31" s="81">
        <v>5977895162</v>
      </c>
      <c r="Q31" s="82"/>
      <c r="R31" s="82">
        <f t="shared" si="19"/>
        <v>56398481836</v>
      </c>
      <c r="S31" s="81">
        <f t="shared" si="35"/>
        <v>25778802180</v>
      </c>
      <c r="T31" s="81">
        <v>137768919</v>
      </c>
      <c r="U31" s="169">
        <f>25641033261+T31</f>
        <v>25778802180</v>
      </c>
      <c r="V31" s="232">
        <f t="shared" si="20"/>
        <v>30619679656</v>
      </c>
      <c r="W31" s="234">
        <f t="shared" si="5"/>
        <v>0.54291673568516163</v>
      </c>
      <c r="X31" s="224"/>
      <c r="Z31" s="224"/>
      <c r="AA31" s="224"/>
    </row>
    <row r="32" spans="1:27" s="186" customFormat="1" x14ac:dyDescent="0.25">
      <c r="A32" s="60" t="s">
        <v>883</v>
      </c>
      <c r="B32" s="60" t="s">
        <v>1749</v>
      </c>
      <c r="C32" s="80">
        <v>1914003760</v>
      </c>
      <c r="D32" s="248"/>
      <c r="E32" s="248"/>
      <c r="F32" s="79">
        <f t="shared" si="34"/>
        <v>1914003760</v>
      </c>
      <c r="G32" s="248">
        <v>774066654</v>
      </c>
      <c r="H32" s="80">
        <v>164617620.03999999</v>
      </c>
      <c r="I32" s="296">
        <f>920391351+H32</f>
        <v>1085008971.04</v>
      </c>
      <c r="J32" s="232">
        <f t="shared" si="17"/>
        <v>828994788.96000004</v>
      </c>
      <c r="K32" s="295">
        <f t="shared" si="3"/>
        <v>0.43312077347225275</v>
      </c>
      <c r="L32" s="218"/>
      <c r="M32" s="60" t="s">
        <v>883</v>
      </c>
      <c r="N32" s="61" t="s">
        <v>884</v>
      </c>
      <c r="O32" s="80">
        <v>1914003760</v>
      </c>
      <c r="P32" s="81"/>
      <c r="Q32" s="82"/>
      <c r="R32" s="82">
        <f t="shared" si="19"/>
        <v>1914003760</v>
      </c>
      <c r="S32" s="81">
        <f t="shared" si="35"/>
        <v>774066654</v>
      </c>
      <c r="T32" s="81">
        <v>75276721</v>
      </c>
      <c r="U32" s="82">
        <f>698789933+T32</f>
        <v>774066654</v>
      </c>
      <c r="V32" s="232">
        <f t="shared" si="20"/>
        <v>1139937106</v>
      </c>
      <c r="W32" s="234">
        <f t="shared" si="5"/>
        <v>0.5955772552923303</v>
      </c>
      <c r="X32" s="224"/>
      <c r="Z32" s="224"/>
      <c r="AA32" s="224"/>
    </row>
    <row r="33" spans="1:27" s="186" customFormat="1" x14ac:dyDescent="0.25">
      <c r="A33" s="56" t="s">
        <v>885</v>
      </c>
      <c r="B33" s="56" t="s">
        <v>886</v>
      </c>
      <c r="C33" s="78">
        <f>SUM(C34:C37)</f>
        <v>9784435306.6399994</v>
      </c>
      <c r="D33" s="78">
        <f t="shared" ref="D33:J33" si="36">SUM(D34:D37)</f>
        <v>0</v>
      </c>
      <c r="E33" s="78">
        <f t="shared" si="36"/>
        <v>0</v>
      </c>
      <c r="F33" s="78">
        <f t="shared" si="36"/>
        <v>9784435306.6399994</v>
      </c>
      <c r="G33" s="78">
        <f t="shared" si="36"/>
        <v>5948564348</v>
      </c>
      <c r="H33" s="78">
        <f t="shared" si="36"/>
        <v>1851882075</v>
      </c>
      <c r="I33" s="78">
        <f t="shared" si="36"/>
        <v>9372296091</v>
      </c>
      <c r="J33" s="78">
        <f t="shared" si="36"/>
        <v>412139215.63999939</v>
      </c>
      <c r="K33" s="226">
        <f t="shared" si="3"/>
        <v>4.2121921472597385E-2</v>
      </c>
      <c r="L33" s="218"/>
      <c r="M33" s="56" t="s">
        <v>885</v>
      </c>
      <c r="N33" s="56" t="s">
        <v>886</v>
      </c>
      <c r="O33" s="78">
        <f>SUM(O34:O37)</f>
        <v>9784435306.6399994</v>
      </c>
      <c r="P33" s="78">
        <v>0</v>
      </c>
      <c r="Q33" s="78">
        <f t="shared" ref="Q33" si="37">SUM(Q34:Q37)</f>
        <v>0</v>
      </c>
      <c r="R33" s="78">
        <f t="shared" si="19"/>
        <v>9784435306.6399994</v>
      </c>
      <c r="S33" s="78">
        <f t="shared" ref="S33:V33" si="38">SUM(S34:S37)</f>
        <v>5948564348</v>
      </c>
      <c r="T33" s="78">
        <f t="shared" si="38"/>
        <v>644347218</v>
      </c>
      <c r="U33" s="78">
        <f t="shared" si="38"/>
        <v>5948564348</v>
      </c>
      <c r="V33" s="78">
        <f t="shared" si="38"/>
        <v>3835870958.6399994</v>
      </c>
      <c r="W33" s="226">
        <f t="shared" si="5"/>
        <v>0.39203805211291726</v>
      </c>
      <c r="X33" s="224"/>
      <c r="Z33" s="224"/>
      <c r="AA33" s="224"/>
    </row>
    <row r="34" spans="1:27" s="186" customFormat="1" x14ac:dyDescent="0.25">
      <c r="A34" s="61" t="s">
        <v>887</v>
      </c>
      <c r="B34" s="61" t="s">
        <v>878</v>
      </c>
      <c r="C34" s="80">
        <v>237627609</v>
      </c>
      <c r="D34" s="248"/>
      <c r="E34" s="248"/>
      <c r="F34" s="79">
        <f t="shared" ref="F34:F37" si="39">C34+D34-E34</f>
        <v>237627609</v>
      </c>
      <c r="G34" s="80">
        <v>116004000</v>
      </c>
      <c r="H34" s="80">
        <v>5214000</v>
      </c>
      <c r="I34" s="296">
        <f>132766000+H34</f>
        <v>137980000</v>
      </c>
      <c r="J34" s="232">
        <f t="shared" si="17"/>
        <v>99647609</v>
      </c>
      <c r="K34" s="295">
        <f t="shared" si="3"/>
        <v>0.41934356626043401</v>
      </c>
      <c r="L34" s="218"/>
      <c r="M34" s="61" t="s">
        <v>887</v>
      </c>
      <c r="N34" s="61" t="s">
        <v>878</v>
      </c>
      <c r="O34" s="80">
        <v>237627609</v>
      </c>
      <c r="P34" s="81"/>
      <c r="Q34" s="82"/>
      <c r="R34" s="82">
        <f t="shared" si="19"/>
        <v>237627609</v>
      </c>
      <c r="S34" s="81">
        <f t="shared" ref="S34:S37" si="40">+U34</f>
        <v>116004000</v>
      </c>
      <c r="T34" s="81">
        <v>19096000</v>
      </c>
      <c r="U34" s="81">
        <f>96908000+T34</f>
        <v>116004000</v>
      </c>
      <c r="V34" s="232">
        <f t="shared" si="20"/>
        <v>121623609</v>
      </c>
      <c r="W34" s="234">
        <f t="shared" si="5"/>
        <v>0.51182440252554995</v>
      </c>
      <c r="X34" s="224"/>
      <c r="Z34" s="224"/>
      <c r="AA34" s="224"/>
    </row>
    <row r="35" spans="1:27" s="186" customFormat="1" x14ac:dyDescent="0.25">
      <c r="A35" s="61" t="s">
        <v>888</v>
      </c>
      <c r="B35" s="61" t="s">
        <v>880</v>
      </c>
      <c r="C35" s="80">
        <v>370740480</v>
      </c>
      <c r="D35" s="248"/>
      <c r="E35" s="248"/>
      <c r="F35" s="79">
        <f t="shared" si="39"/>
        <v>370740480</v>
      </c>
      <c r="G35" s="248">
        <v>78830067</v>
      </c>
      <c r="H35" s="80">
        <v>14484000</v>
      </c>
      <c r="I35" s="296">
        <f>83378067+H35</f>
        <v>97862067</v>
      </c>
      <c r="J35" s="232">
        <f t="shared" si="17"/>
        <v>272878413</v>
      </c>
      <c r="K35" s="295">
        <f t="shared" si="3"/>
        <v>0.7360361970724103</v>
      </c>
      <c r="L35" s="218"/>
      <c r="M35" s="61" t="s">
        <v>888</v>
      </c>
      <c r="N35" s="61" t="s">
        <v>880</v>
      </c>
      <c r="O35" s="80">
        <v>370740480</v>
      </c>
      <c r="P35" s="81"/>
      <c r="Q35" s="82"/>
      <c r="R35" s="82">
        <f t="shared" si="19"/>
        <v>370740480</v>
      </c>
      <c r="S35" s="81">
        <f t="shared" si="40"/>
        <v>78830067</v>
      </c>
      <c r="T35" s="81"/>
      <c r="U35" s="82">
        <v>78830067</v>
      </c>
      <c r="V35" s="232">
        <f t="shared" si="20"/>
        <v>291910413</v>
      </c>
      <c r="W35" s="234">
        <f t="shared" si="5"/>
        <v>0.78737129811128259</v>
      </c>
      <c r="X35" s="224"/>
      <c r="Z35" s="224"/>
      <c r="AA35" s="224"/>
    </row>
    <row r="36" spans="1:27" s="186" customFormat="1" x14ac:dyDescent="0.25">
      <c r="A36" s="60" t="s">
        <v>889</v>
      </c>
      <c r="B36" s="61" t="s">
        <v>882</v>
      </c>
      <c r="C36" s="80">
        <v>9073767217.6399994</v>
      </c>
      <c r="D36" s="248"/>
      <c r="E36" s="248"/>
      <c r="F36" s="79">
        <f t="shared" si="39"/>
        <v>9073767217.6399994</v>
      </c>
      <c r="G36" s="248">
        <v>5717511607</v>
      </c>
      <c r="H36" s="80">
        <v>1828662075</v>
      </c>
      <c r="I36" s="296">
        <f>7263893524+H36</f>
        <v>9092555599</v>
      </c>
      <c r="J36" s="232">
        <f t="shared" si="17"/>
        <v>-18788381.36000061</v>
      </c>
      <c r="K36" s="295">
        <f t="shared" si="3"/>
        <v>-2.0706263351648216E-3</v>
      </c>
      <c r="L36" s="218"/>
      <c r="M36" s="60" t="s">
        <v>889</v>
      </c>
      <c r="N36" s="61" t="s">
        <v>882</v>
      </c>
      <c r="O36" s="80">
        <v>9073767217.6399994</v>
      </c>
      <c r="P36" s="81"/>
      <c r="Q36" s="82"/>
      <c r="R36" s="82">
        <f t="shared" si="19"/>
        <v>9073767217.6399994</v>
      </c>
      <c r="S36" s="81">
        <f t="shared" si="40"/>
        <v>5717511607</v>
      </c>
      <c r="T36" s="81">
        <v>623337218</v>
      </c>
      <c r="U36" s="82">
        <f>5094174389+T36</f>
        <v>5717511607</v>
      </c>
      <c r="V36" s="232">
        <f t="shared" si="20"/>
        <v>3356255610.6399994</v>
      </c>
      <c r="W36" s="234">
        <f t="shared" si="5"/>
        <v>0.36988557565321029</v>
      </c>
      <c r="X36" s="224"/>
      <c r="Z36" s="224"/>
      <c r="AA36" s="224"/>
    </row>
    <row r="37" spans="1:27" s="186" customFormat="1" x14ac:dyDescent="0.25">
      <c r="A37" s="60" t="s">
        <v>890</v>
      </c>
      <c r="B37" s="61" t="s">
        <v>891</v>
      </c>
      <c r="C37" s="80">
        <v>102300000</v>
      </c>
      <c r="D37" s="227"/>
      <c r="E37" s="227"/>
      <c r="F37" s="79">
        <f t="shared" si="39"/>
        <v>102300000</v>
      </c>
      <c r="G37" s="248">
        <v>36218674</v>
      </c>
      <c r="H37" s="80">
        <v>3522000</v>
      </c>
      <c r="I37" s="296">
        <f>40376425+H37</f>
        <v>43898425</v>
      </c>
      <c r="J37" s="232">
        <f t="shared" si="17"/>
        <v>58401575</v>
      </c>
      <c r="K37" s="260">
        <f t="shared" si="3"/>
        <v>0.5708853861192571</v>
      </c>
      <c r="L37" s="218"/>
      <c r="M37" s="60" t="s">
        <v>890</v>
      </c>
      <c r="N37" s="61" t="s">
        <v>891</v>
      </c>
      <c r="O37" s="80">
        <v>102300000</v>
      </c>
      <c r="P37" s="237"/>
      <c r="Q37" s="237"/>
      <c r="R37" s="82">
        <f t="shared" si="19"/>
        <v>102300000</v>
      </c>
      <c r="S37" s="81">
        <f t="shared" si="40"/>
        <v>36218674</v>
      </c>
      <c r="T37" s="81">
        <v>1914000</v>
      </c>
      <c r="U37" s="82">
        <f>34304674+T37</f>
        <v>36218674</v>
      </c>
      <c r="V37" s="232">
        <f t="shared" si="20"/>
        <v>66081326</v>
      </c>
      <c r="W37" s="238">
        <f t="shared" si="5"/>
        <v>0.64595626588465294</v>
      </c>
      <c r="X37" s="224"/>
      <c r="Z37" s="224"/>
      <c r="AA37" s="224"/>
    </row>
    <row r="38" spans="1:27" s="186" customFormat="1" x14ac:dyDescent="0.25">
      <c r="A38" s="92">
        <v>1023</v>
      </c>
      <c r="B38" s="93" t="s">
        <v>892</v>
      </c>
      <c r="C38" s="94">
        <f>C39</f>
        <v>0</v>
      </c>
      <c r="D38" s="94">
        <f t="shared" ref="D38:J41" si="41">D39</f>
        <v>0</v>
      </c>
      <c r="E38" s="94">
        <f t="shared" si="41"/>
        <v>0</v>
      </c>
      <c r="F38" s="94">
        <f t="shared" si="41"/>
        <v>0</v>
      </c>
      <c r="G38" s="94">
        <f t="shared" si="41"/>
        <v>0</v>
      </c>
      <c r="H38" s="94">
        <f t="shared" si="41"/>
        <v>0</v>
      </c>
      <c r="I38" s="94">
        <f t="shared" si="41"/>
        <v>0</v>
      </c>
      <c r="J38" s="94">
        <f t="shared" si="41"/>
        <v>0</v>
      </c>
      <c r="K38" s="223" t="e">
        <f t="shared" si="3"/>
        <v>#DIV/0!</v>
      </c>
      <c r="L38" s="218"/>
      <c r="M38" s="92">
        <v>1023</v>
      </c>
      <c r="N38" s="93" t="s">
        <v>892</v>
      </c>
      <c r="O38" s="94">
        <f>O39</f>
        <v>0</v>
      </c>
      <c r="P38" s="94">
        <v>0</v>
      </c>
      <c r="Q38" s="94">
        <f t="shared" ref="Q38:V41" si="42">Q39</f>
        <v>0</v>
      </c>
      <c r="R38" s="94">
        <f t="shared" si="19"/>
        <v>0</v>
      </c>
      <c r="S38" s="94">
        <v>0</v>
      </c>
      <c r="T38" s="94">
        <v>0</v>
      </c>
      <c r="U38" s="94">
        <v>0</v>
      </c>
      <c r="V38" s="94">
        <f t="shared" si="42"/>
        <v>0</v>
      </c>
      <c r="W38" s="223" t="e">
        <f t="shared" si="5"/>
        <v>#DIV/0!</v>
      </c>
      <c r="X38" s="224"/>
      <c r="Z38" s="224"/>
      <c r="AA38" s="224"/>
    </row>
    <row r="39" spans="1:27" s="242" customFormat="1" x14ac:dyDescent="0.25">
      <c r="A39" s="92">
        <v>102301</v>
      </c>
      <c r="B39" s="92" t="s">
        <v>893</v>
      </c>
      <c r="C39" s="95">
        <f>C40</f>
        <v>0</v>
      </c>
      <c r="D39" s="95">
        <f t="shared" si="41"/>
        <v>0</v>
      </c>
      <c r="E39" s="95">
        <f t="shared" si="41"/>
        <v>0</v>
      </c>
      <c r="F39" s="95">
        <f t="shared" si="41"/>
        <v>0</v>
      </c>
      <c r="G39" s="95">
        <f t="shared" si="41"/>
        <v>0</v>
      </c>
      <c r="H39" s="95">
        <f t="shared" si="41"/>
        <v>0</v>
      </c>
      <c r="I39" s="95">
        <f t="shared" si="41"/>
        <v>0</v>
      </c>
      <c r="J39" s="95">
        <f t="shared" si="41"/>
        <v>0</v>
      </c>
      <c r="K39" s="240" t="e">
        <f t="shared" si="3"/>
        <v>#DIV/0!</v>
      </c>
      <c r="L39" s="239"/>
      <c r="M39" s="92">
        <v>102301</v>
      </c>
      <c r="N39" s="92" t="s">
        <v>893</v>
      </c>
      <c r="O39" s="95">
        <f>O40</f>
        <v>0</v>
      </c>
      <c r="P39" s="95">
        <v>0</v>
      </c>
      <c r="Q39" s="95">
        <f t="shared" si="42"/>
        <v>0</v>
      </c>
      <c r="R39" s="95">
        <f t="shared" si="19"/>
        <v>0</v>
      </c>
      <c r="S39" s="95">
        <v>0</v>
      </c>
      <c r="T39" s="95">
        <v>0</v>
      </c>
      <c r="U39" s="95">
        <v>0</v>
      </c>
      <c r="V39" s="95">
        <f t="shared" si="42"/>
        <v>0</v>
      </c>
      <c r="W39" s="240" t="e">
        <f t="shared" si="5"/>
        <v>#DIV/0!</v>
      </c>
      <c r="X39" s="241"/>
      <c r="Z39" s="224"/>
      <c r="AA39" s="224"/>
    </row>
    <row r="40" spans="1:27" s="242" customFormat="1" x14ac:dyDescent="0.25">
      <c r="A40" s="92">
        <v>10230103</v>
      </c>
      <c r="B40" s="92" t="s">
        <v>894</v>
      </c>
      <c r="C40" s="95">
        <f>C41</f>
        <v>0</v>
      </c>
      <c r="D40" s="95">
        <f t="shared" si="41"/>
        <v>0</v>
      </c>
      <c r="E40" s="95">
        <f t="shared" si="41"/>
        <v>0</v>
      </c>
      <c r="F40" s="95">
        <f t="shared" si="41"/>
        <v>0</v>
      </c>
      <c r="G40" s="95">
        <f t="shared" si="41"/>
        <v>0</v>
      </c>
      <c r="H40" s="95">
        <f t="shared" si="41"/>
        <v>0</v>
      </c>
      <c r="I40" s="95">
        <f t="shared" si="41"/>
        <v>0</v>
      </c>
      <c r="J40" s="95">
        <f t="shared" si="41"/>
        <v>0</v>
      </c>
      <c r="K40" s="240" t="e">
        <f t="shared" si="3"/>
        <v>#DIV/0!</v>
      </c>
      <c r="L40" s="239"/>
      <c r="M40" s="92">
        <v>10230103</v>
      </c>
      <c r="N40" s="92" t="s">
        <v>894</v>
      </c>
      <c r="O40" s="95">
        <f>O41</f>
        <v>0</v>
      </c>
      <c r="P40" s="95">
        <v>0</v>
      </c>
      <c r="Q40" s="95">
        <f t="shared" si="42"/>
        <v>0</v>
      </c>
      <c r="R40" s="95">
        <f t="shared" si="19"/>
        <v>0</v>
      </c>
      <c r="S40" s="95">
        <v>0</v>
      </c>
      <c r="T40" s="95">
        <v>0</v>
      </c>
      <c r="U40" s="95">
        <v>0</v>
      </c>
      <c r="V40" s="95">
        <f t="shared" si="42"/>
        <v>0</v>
      </c>
      <c r="W40" s="240" t="e">
        <f t="shared" si="5"/>
        <v>#DIV/0!</v>
      </c>
      <c r="X40" s="241"/>
      <c r="Z40" s="224"/>
      <c r="AA40" s="224"/>
    </row>
    <row r="41" spans="1:27" s="242" customFormat="1" x14ac:dyDescent="0.25">
      <c r="A41" s="92">
        <v>102301031</v>
      </c>
      <c r="B41" s="92" t="s">
        <v>894</v>
      </c>
      <c r="C41" s="95">
        <f>C42</f>
        <v>0</v>
      </c>
      <c r="D41" s="95">
        <f t="shared" si="41"/>
        <v>0</v>
      </c>
      <c r="E41" s="95">
        <f t="shared" si="41"/>
        <v>0</v>
      </c>
      <c r="F41" s="95">
        <f t="shared" si="41"/>
        <v>0</v>
      </c>
      <c r="G41" s="95">
        <f t="shared" si="41"/>
        <v>0</v>
      </c>
      <c r="H41" s="95">
        <f t="shared" si="41"/>
        <v>0</v>
      </c>
      <c r="I41" s="95">
        <f t="shared" si="41"/>
        <v>0</v>
      </c>
      <c r="J41" s="95">
        <f t="shared" si="41"/>
        <v>0</v>
      </c>
      <c r="K41" s="240" t="e">
        <f t="shared" si="3"/>
        <v>#DIV/0!</v>
      </c>
      <c r="L41" s="239"/>
      <c r="M41" s="92">
        <v>102301031</v>
      </c>
      <c r="N41" s="92" t="s">
        <v>894</v>
      </c>
      <c r="O41" s="95">
        <f>O42</f>
        <v>0</v>
      </c>
      <c r="P41" s="95">
        <v>0</v>
      </c>
      <c r="Q41" s="95">
        <f t="shared" si="42"/>
        <v>0</v>
      </c>
      <c r="R41" s="95">
        <f t="shared" si="19"/>
        <v>0</v>
      </c>
      <c r="S41" s="95">
        <v>0</v>
      </c>
      <c r="T41" s="95">
        <v>0</v>
      </c>
      <c r="U41" s="95">
        <v>0</v>
      </c>
      <c r="V41" s="95">
        <f t="shared" si="42"/>
        <v>0</v>
      </c>
      <c r="W41" s="240" t="e">
        <f t="shared" si="5"/>
        <v>#DIV/0!</v>
      </c>
      <c r="X41" s="241"/>
      <c r="Z41" s="224"/>
      <c r="AA41" s="224"/>
    </row>
    <row r="42" spans="1:27" s="186" customFormat="1" x14ac:dyDescent="0.25">
      <c r="A42" s="63">
        <v>10230103101</v>
      </c>
      <c r="B42" s="61" t="s">
        <v>894</v>
      </c>
      <c r="C42" s="80"/>
      <c r="D42" s="227"/>
      <c r="E42" s="227"/>
      <c r="F42" s="79">
        <f>C42+D42-E42</f>
        <v>0</v>
      </c>
      <c r="G42" s="248"/>
      <c r="H42" s="80"/>
      <c r="I42" s="248"/>
      <c r="J42" s="232">
        <f t="shared" si="17"/>
        <v>0</v>
      </c>
      <c r="K42" s="260" t="e">
        <f t="shared" si="3"/>
        <v>#DIV/0!</v>
      </c>
      <c r="L42" s="218"/>
      <c r="M42" s="63">
        <v>10230103101</v>
      </c>
      <c r="N42" s="61" t="s">
        <v>894</v>
      </c>
      <c r="O42" s="80"/>
      <c r="P42" s="237"/>
      <c r="Q42" s="237"/>
      <c r="R42" s="82">
        <f t="shared" si="19"/>
        <v>0</v>
      </c>
      <c r="S42" s="82"/>
      <c r="T42" s="81"/>
      <c r="U42" s="82"/>
      <c r="V42" s="232">
        <f t="shared" si="20"/>
        <v>0</v>
      </c>
      <c r="W42" s="238" t="e">
        <f t="shared" si="5"/>
        <v>#DIV/0!</v>
      </c>
      <c r="X42" s="224"/>
      <c r="Z42" s="224"/>
      <c r="AA42" s="224"/>
    </row>
    <row r="43" spans="1:27" s="186" customFormat="1" x14ac:dyDescent="0.25">
      <c r="A43" s="93" t="s">
        <v>895</v>
      </c>
      <c r="B43" s="93" t="s">
        <v>896</v>
      </c>
      <c r="C43" s="94">
        <f>C44+C68</f>
        <v>7937455677.8999996</v>
      </c>
      <c r="D43" s="94">
        <f t="shared" ref="D43:J43" si="43">D44+D68</f>
        <v>0</v>
      </c>
      <c r="E43" s="94">
        <f t="shared" si="43"/>
        <v>0</v>
      </c>
      <c r="F43" s="94">
        <f t="shared" si="43"/>
        <v>7937455677.8999996</v>
      </c>
      <c r="G43" s="94">
        <f t="shared" si="43"/>
        <v>8612870847.6199989</v>
      </c>
      <c r="H43" s="94">
        <f t="shared" si="43"/>
        <v>2009513321.3499999</v>
      </c>
      <c r="I43" s="94">
        <f t="shared" si="43"/>
        <v>11464770030.009998</v>
      </c>
      <c r="J43" s="94">
        <f t="shared" si="43"/>
        <v>-3527314352.1099997</v>
      </c>
      <c r="K43" s="223">
        <f t="shared" si="3"/>
        <v>-0.44438854152357493</v>
      </c>
      <c r="L43" s="218"/>
      <c r="M43" s="93" t="s">
        <v>895</v>
      </c>
      <c r="N43" s="93" t="s">
        <v>896</v>
      </c>
      <c r="O43" s="94">
        <f>O44+O68</f>
        <v>7937455677.8999996</v>
      </c>
      <c r="P43" s="94">
        <f t="shared" ref="P43:V43" si="44">P44+P68</f>
        <v>0</v>
      </c>
      <c r="Q43" s="94">
        <f t="shared" si="44"/>
        <v>0</v>
      </c>
      <c r="R43" s="94">
        <f t="shared" si="44"/>
        <v>7937455677.8999996</v>
      </c>
      <c r="S43" s="94">
        <f t="shared" si="44"/>
        <v>8612870847.6199989</v>
      </c>
      <c r="T43" s="94">
        <f t="shared" si="44"/>
        <v>57079900</v>
      </c>
      <c r="U43" s="94">
        <f t="shared" si="44"/>
        <v>8612870847.6199989</v>
      </c>
      <c r="V43" s="94">
        <f t="shared" si="44"/>
        <v>-664893469.71999979</v>
      </c>
      <c r="W43" s="223">
        <f t="shared" si="5"/>
        <v>-8.376657416446949E-2</v>
      </c>
      <c r="X43" s="224"/>
      <c r="Z43" s="224"/>
      <c r="AA43" s="224"/>
    </row>
    <row r="44" spans="1:27" s="186" customFormat="1" x14ac:dyDescent="0.25">
      <c r="A44" s="93" t="s">
        <v>897</v>
      </c>
      <c r="B44" s="93" t="s">
        <v>898</v>
      </c>
      <c r="C44" s="94">
        <f>+C45+C60</f>
        <v>0</v>
      </c>
      <c r="D44" s="94">
        <f t="shared" ref="D44:J44" si="45">+D45+D60</f>
        <v>0</v>
      </c>
      <c r="E44" s="94">
        <f t="shared" si="45"/>
        <v>0</v>
      </c>
      <c r="F44" s="94">
        <f t="shared" si="45"/>
        <v>0</v>
      </c>
      <c r="G44" s="94">
        <f t="shared" si="45"/>
        <v>141158030</v>
      </c>
      <c r="H44" s="94">
        <f t="shared" si="45"/>
        <v>60907900</v>
      </c>
      <c r="I44" s="94">
        <f t="shared" si="45"/>
        <v>202867130</v>
      </c>
      <c r="J44" s="94">
        <f t="shared" si="45"/>
        <v>-202867130</v>
      </c>
      <c r="K44" s="223" t="e">
        <f t="shared" si="3"/>
        <v>#DIV/0!</v>
      </c>
      <c r="L44" s="218"/>
      <c r="M44" s="93" t="s">
        <v>897</v>
      </c>
      <c r="N44" s="93" t="s">
        <v>898</v>
      </c>
      <c r="O44" s="94">
        <f>+O45+O60</f>
        <v>0</v>
      </c>
      <c r="P44" s="94">
        <f t="shared" ref="P44:V44" si="46">+P45+P60</f>
        <v>0</v>
      </c>
      <c r="Q44" s="94">
        <f t="shared" si="46"/>
        <v>0</v>
      </c>
      <c r="R44" s="94">
        <f t="shared" si="46"/>
        <v>0</v>
      </c>
      <c r="S44" s="94">
        <f t="shared" si="46"/>
        <v>141158030</v>
      </c>
      <c r="T44" s="94">
        <f t="shared" si="46"/>
        <v>57079900</v>
      </c>
      <c r="U44" s="94">
        <f t="shared" si="46"/>
        <v>141158030</v>
      </c>
      <c r="V44" s="94">
        <f t="shared" si="46"/>
        <v>-131189830</v>
      </c>
      <c r="W44" s="223" t="e">
        <f t="shared" si="5"/>
        <v>#DIV/0!</v>
      </c>
      <c r="X44" s="224"/>
      <c r="Z44" s="224"/>
      <c r="AA44" s="224"/>
    </row>
    <row r="45" spans="1:27" s="186" customFormat="1" x14ac:dyDescent="0.25">
      <c r="A45" s="93" t="s">
        <v>899</v>
      </c>
      <c r="B45" s="93" t="s">
        <v>439</v>
      </c>
      <c r="C45" s="94">
        <f>+C46+C53+C58+C51</f>
        <v>0</v>
      </c>
      <c r="D45" s="94">
        <f t="shared" ref="D45:J45" si="47">+D46+D53+D58+D51</f>
        <v>0</v>
      </c>
      <c r="E45" s="94">
        <f t="shared" si="47"/>
        <v>0</v>
      </c>
      <c r="F45" s="94">
        <f t="shared" si="47"/>
        <v>0</v>
      </c>
      <c r="G45" s="94">
        <f t="shared" si="47"/>
        <v>136408680</v>
      </c>
      <c r="H45" s="94">
        <f t="shared" si="47"/>
        <v>60907900</v>
      </c>
      <c r="I45" s="94">
        <f t="shared" si="47"/>
        <v>197842780</v>
      </c>
      <c r="J45" s="94">
        <f t="shared" si="47"/>
        <v>-197842780</v>
      </c>
      <c r="K45" s="223" t="e">
        <f t="shared" si="3"/>
        <v>#DIV/0!</v>
      </c>
      <c r="L45" s="218"/>
      <c r="M45" s="93" t="s">
        <v>899</v>
      </c>
      <c r="N45" s="93" t="s">
        <v>439</v>
      </c>
      <c r="O45" s="94">
        <f>+O46+O53+O58+O51</f>
        <v>0</v>
      </c>
      <c r="P45" s="94">
        <f t="shared" ref="P45:V45" si="48">+P46+P53+P58+P51</f>
        <v>0</v>
      </c>
      <c r="Q45" s="94">
        <f t="shared" si="48"/>
        <v>0</v>
      </c>
      <c r="R45" s="94">
        <f t="shared" si="48"/>
        <v>0</v>
      </c>
      <c r="S45" s="94">
        <f t="shared" si="48"/>
        <v>136408680</v>
      </c>
      <c r="T45" s="94">
        <f t="shared" si="48"/>
        <v>55739700</v>
      </c>
      <c r="U45" s="94">
        <f t="shared" si="48"/>
        <v>136408680</v>
      </c>
      <c r="V45" s="94">
        <f t="shared" si="48"/>
        <v>-126440480</v>
      </c>
      <c r="W45" s="223" t="e">
        <f t="shared" si="5"/>
        <v>#DIV/0!</v>
      </c>
      <c r="X45" s="224"/>
      <c r="Z45" s="224"/>
      <c r="AA45" s="224"/>
    </row>
    <row r="46" spans="1:27" s="186" customFormat="1" x14ac:dyDescent="0.25">
      <c r="A46" s="56" t="s">
        <v>900</v>
      </c>
      <c r="B46" s="56" t="s">
        <v>901</v>
      </c>
      <c r="C46" s="78">
        <f>SUM(C47:C50)</f>
        <v>0</v>
      </c>
      <c r="D46" s="78">
        <f t="shared" ref="D46:J46" si="49">SUM(D47:D50)</f>
        <v>0</v>
      </c>
      <c r="E46" s="78">
        <f t="shared" si="49"/>
        <v>0</v>
      </c>
      <c r="F46" s="78">
        <f t="shared" si="49"/>
        <v>0</v>
      </c>
      <c r="G46" s="78">
        <f t="shared" si="49"/>
        <v>123886980</v>
      </c>
      <c r="H46" s="78">
        <f t="shared" si="49"/>
        <v>60907900</v>
      </c>
      <c r="I46" s="78">
        <f t="shared" si="49"/>
        <v>184794880</v>
      </c>
      <c r="J46" s="78">
        <f t="shared" si="49"/>
        <v>-184794880</v>
      </c>
      <c r="K46" s="226" t="e">
        <f t="shared" si="3"/>
        <v>#DIV/0!</v>
      </c>
      <c r="L46" s="218"/>
      <c r="M46" s="56" t="s">
        <v>900</v>
      </c>
      <c r="N46" s="56" t="s">
        <v>901</v>
      </c>
      <c r="O46" s="78">
        <f>SUM(O47:O50)</f>
        <v>0</v>
      </c>
      <c r="P46" s="78">
        <f t="shared" ref="P46:V46" si="50">SUM(P47:P50)</f>
        <v>0</v>
      </c>
      <c r="Q46" s="78">
        <f t="shared" si="50"/>
        <v>0</v>
      </c>
      <c r="R46" s="78">
        <f t="shared" si="50"/>
        <v>0</v>
      </c>
      <c r="S46" s="78">
        <f t="shared" si="50"/>
        <v>123886980</v>
      </c>
      <c r="T46" s="78">
        <f t="shared" si="50"/>
        <v>55739700</v>
      </c>
      <c r="U46" s="78">
        <f t="shared" si="50"/>
        <v>123886980</v>
      </c>
      <c r="V46" s="78">
        <f t="shared" si="50"/>
        <v>-123886980</v>
      </c>
      <c r="W46" s="226" t="e">
        <f t="shared" si="5"/>
        <v>#DIV/0!</v>
      </c>
      <c r="X46" s="224"/>
      <c r="Z46" s="224"/>
      <c r="AA46" s="224"/>
    </row>
    <row r="47" spans="1:27" s="186" customFormat="1" ht="45" x14ac:dyDescent="0.25">
      <c r="A47" s="60" t="s">
        <v>902</v>
      </c>
      <c r="B47" s="64" t="s">
        <v>903</v>
      </c>
      <c r="C47" s="80"/>
      <c r="D47" s="248"/>
      <c r="E47" s="227"/>
      <c r="F47" s="79">
        <f t="shared" ref="F47:F50" si="51">C47+D47-E47</f>
        <v>0</v>
      </c>
      <c r="G47" s="248">
        <v>0</v>
      </c>
      <c r="H47" s="79"/>
      <c r="I47" s="248"/>
      <c r="J47" s="232">
        <f t="shared" si="17"/>
        <v>0</v>
      </c>
      <c r="K47" s="260" t="e">
        <f t="shared" si="3"/>
        <v>#DIV/0!</v>
      </c>
      <c r="L47" s="218"/>
      <c r="M47" s="60" t="s">
        <v>902</v>
      </c>
      <c r="N47" s="64" t="s">
        <v>903</v>
      </c>
      <c r="O47" s="80"/>
      <c r="P47" s="81"/>
      <c r="Q47" s="237"/>
      <c r="R47" s="82">
        <f t="shared" si="19"/>
        <v>0</v>
      </c>
      <c r="S47" s="81">
        <f t="shared" ref="S47:S50" si="52">+U47</f>
        <v>0</v>
      </c>
      <c r="T47" s="237"/>
      <c r="U47" s="82"/>
      <c r="V47" s="232">
        <f t="shared" si="20"/>
        <v>0</v>
      </c>
      <c r="W47" s="238" t="e">
        <f t="shared" si="5"/>
        <v>#DIV/0!</v>
      </c>
      <c r="X47" s="224"/>
      <c r="Z47" s="224"/>
      <c r="AA47" s="224"/>
    </row>
    <row r="48" spans="1:27" s="186" customFormat="1" ht="45" x14ac:dyDescent="0.25">
      <c r="A48" s="60" t="s">
        <v>904</v>
      </c>
      <c r="B48" s="64" t="s">
        <v>905</v>
      </c>
      <c r="C48" s="80"/>
      <c r="D48" s="227"/>
      <c r="E48" s="227"/>
      <c r="F48" s="79">
        <f t="shared" si="51"/>
        <v>0</v>
      </c>
      <c r="G48" s="248">
        <v>0</v>
      </c>
      <c r="H48" s="79"/>
      <c r="I48" s="248"/>
      <c r="J48" s="232">
        <f t="shared" si="17"/>
        <v>0</v>
      </c>
      <c r="K48" s="260" t="e">
        <f t="shared" si="3"/>
        <v>#DIV/0!</v>
      </c>
      <c r="L48" s="218"/>
      <c r="M48" s="60" t="s">
        <v>904</v>
      </c>
      <c r="N48" s="64" t="s">
        <v>905</v>
      </c>
      <c r="O48" s="80"/>
      <c r="P48" s="237"/>
      <c r="Q48" s="237"/>
      <c r="R48" s="82">
        <f t="shared" si="19"/>
        <v>0</v>
      </c>
      <c r="S48" s="81">
        <f t="shared" si="52"/>
        <v>0</v>
      </c>
      <c r="T48" s="237"/>
      <c r="U48" s="82"/>
      <c r="V48" s="232">
        <f t="shared" si="20"/>
        <v>0</v>
      </c>
      <c r="W48" s="238" t="e">
        <f t="shared" si="5"/>
        <v>#DIV/0!</v>
      </c>
      <c r="X48" s="224"/>
      <c r="Z48" s="224"/>
      <c r="AA48" s="224"/>
    </row>
    <row r="49" spans="1:27" s="186" customFormat="1" ht="45" x14ac:dyDescent="0.25">
      <c r="A49" s="60" t="s">
        <v>906</v>
      </c>
      <c r="B49" s="64" t="s">
        <v>907</v>
      </c>
      <c r="C49" s="80"/>
      <c r="D49" s="227"/>
      <c r="E49" s="227"/>
      <c r="F49" s="79">
        <f t="shared" si="51"/>
        <v>0</v>
      </c>
      <c r="G49" s="248">
        <v>103643584</v>
      </c>
      <c r="H49" s="80">
        <v>60490000</v>
      </c>
      <c r="I49" s="248">
        <f>103643584+H49</f>
        <v>164133584</v>
      </c>
      <c r="J49" s="232">
        <f t="shared" si="17"/>
        <v>-164133584</v>
      </c>
      <c r="K49" s="260" t="e">
        <f t="shared" si="3"/>
        <v>#DIV/0!</v>
      </c>
      <c r="L49" s="218"/>
      <c r="M49" s="60" t="s">
        <v>906</v>
      </c>
      <c r="N49" s="64" t="s">
        <v>907</v>
      </c>
      <c r="O49" s="80"/>
      <c r="P49" s="237"/>
      <c r="Q49" s="237"/>
      <c r="R49" s="82">
        <f t="shared" si="19"/>
        <v>0</v>
      </c>
      <c r="S49" s="81">
        <f t="shared" si="52"/>
        <v>103643584</v>
      </c>
      <c r="T49" s="237">
        <v>51480000</v>
      </c>
      <c r="U49" s="82">
        <f>52163584+T49</f>
        <v>103643584</v>
      </c>
      <c r="V49" s="232">
        <f t="shared" si="20"/>
        <v>-103643584</v>
      </c>
      <c r="W49" s="238" t="e">
        <f t="shared" si="5"/>
        <v>#DIV/0!</v>
      </c>
      <c r="X49" s="224"/>
      <c r="Z49" s="224"/>
      <c r="AA49" s="224"/>
    </row>
    <row r="50" spans="1:27" s="186" customFormat="1" ht="45" x14ac:dyDescent="0.25">
      <c r="A50" s="60" t="s">
        <v>908</v>
      </c>
      <c r="B50" s="64" t="s">
        <v>909</v>
      </c>
      <c r="C50" s="80"/>
      <c r="D50" s="227"/>
      <c r="E50" s="227"/>
      <c r="F50" s="79">
        <f t="shared" si="51"/>
        <v>0</v>
      </c>
      <c r="G50" s="248">
        <v>20243396</v>
      </c>
      <c r="H50" s="80">
        <v>417900</v>
      </c>
      <c r="I50" s="248">
        <f>20243396+H50</f>
        <v>20661296</v>
      </c>
      <c r="J50" s="232">
        <f t="shared" si="17"/>
        <v>-20661296</v>
      </c>
      <c r="K50" s="260" t="e">
        <f t="shared" si="3"/>
        <v>#DIV/0!</v>
      </c>
      <c r="L50" s="218"/>
      <c r="M50" s="60" t="s">
        <v>908</v>
      </c>
      <c r="N50" s="64" t="s">
        <v>909</v>
      </c>
      <c r="O50" s="80"/>
      <c r="P50" s="237"/>
      <c r="Q50" s="237"/>
      <c r="R50" s="82">
        <f t="shared" si="19"/>
        <v>0</v>
      </c>
      <c r="S50" s="81">
        <f t="shared" si="52"/>
        <v>20243396</v>
      </c>
      <c r="T50" s="81">
        <v>4259700</v>
      </c>
      <c r="U50" s="82">
        <f>15983696+T50</f>
        <v>20243396</v>
      </c>
      <c r="V50" s="232">
        <f t="shared" si="20"/>
        <v>-20243396</v>
      </c>
      <c r="W50" s="238" t="e">
        <f t="shared" si="5"/>
        <v>#DIV/0!</v>
      </c>
      <c r="X50" s="224"/>
      <c r="Z50" s="224"/>
      <c r="AA50" s="224"/>
    </row>
    <row r="51" spans="1:27" s="186" customFormat="1" x14ac:dyDescent="0.25">
      <c r="A51" s="56" t="s">
        <v>1657</v>
      </c>
      <c r="B51" s="56" t="s">
        <v>441</v>
      </c>
      <c r="C51" s="78">
        <f>+C52</f>
        <v>0</v>
      </c>
      <c r="D51" s="78">
        <f t="shared" ref="D51:J51" si="53">+D52</f>
        <v>0</v>
      </c>
      <c r="E51" s="78">
        <f t="shared" si="53"/>
        <v>0</v>
      </c>
      <c r="F51" s="78">
        <f t="shared" si="53"/>
        <v>0</v>
      </c>
      <c r="G51" s="78">
        <f t="shared" si="53"/>
        <v>9968200</v>
      </c>
      <c r="H51" s="78">
        <f t="shared" si="53"/>
        <v>0</v>
      </c>
      <c r="I51" s="78">
        <f t="shared" si="53"/>
        <v>9968200</v>
      </c>
      <c r="J51" s="78">
        <f t="shared" si="53"/>
        <v>-9968200</v>
      </c>
      <c r="K51" s="226" t="e">
        <f t="shared" si="3"/>
        <v>#DIV/0!</v>
      </c>
      <c r="L51" s="218"/>
      <c r="M51" s="56" t="s">
        <v>1657</v>
      </c>
      <c r="N51" s="56" t="s">
        <v>441</v>
      </c>
      <c r="O51" s="78">
        <f>+O52</f>
        <v>0</v>
      </c>
      <c r="P51" s="78">
        <v>0</v>
      </c>
      <c r="Q51" s="78">
        <f t="shared" ref="Q51:V51" si="54">+Q52</f>
        <v>0</v>
      </c>
      <c r="R51" s="78">
        <f t="shared" si="19"/>
        <v>0</v>
      </c>
      <c r="S51" s="78">
        <f t="shared" si="54"/>
        <v>9968200</v>
      </c>
      <c r="T51" s="78">
        <f t="shared" si="54"/>
        <v>0</v>
      </c>
      <c r="U51" s="78">
        <f t="shared" si="54"/>
        <v>9968200</v>
      </c>
      <c r="V51" s="78">
        <f t="shared" si="54"/>
        <v>0</v>
      </c>
      <c r="W51" s="226" t="e">
        <f t="shared" si="5"/>
        <v>#DIV/0!</v>
      </c>
      <c r="X51" s="224"/>
      <c r="Z51" s="224"/>
      <c r="AA51" s="224"/>
    </row>
    <row r="52" spans="1:27" s="186" customFormat="1" x14ac:dyDescent="0.25">
      <c r="A52" s="63">
        <v>10250108201</v>
      </c>
      <c r="B52" s="64" t="s">
        <v>443</v>
      </c>
      <c r="C52" s="80"/>
      <c r="D52" s="227"/>
      <c r="E52" s="227"/>
      <c r="F52" s="79">
        <f>C52+D52-E52</f>
        <v>0</v>
      </c>
      <c r="G52" s="80">
        <v>9968200</v>
      </c>
      <c r="H52" s="80"/>
      <c r="I52" s="80">
        <v>9968200</v>
      </c>
      <c r="J52" s="232">
        <f t="shared" si="17"/>
        <v>-9968200</v>
      </c>
      <c r="K52" s="260"/>
      <c r="L52" s="218"/>
      <c r="M52" s="63">
        <v>10250108201</v>
      </c>
      <c r="N52" s="64" t="s">
        <v>443</v>
      </c>
      <c r="O52" s="80"/>
      <c r="P52" s="237"/>
      <c r="Q52" s="237"/>
      <c r="R52" s="82">
        <f t="shared" si="19"/>
        <v>0</v>
      </c>
      <c r="S52" s="81">
        <v>9968200</v>
      </c>
      <c r="T52" s="81"/>
      <c r="U52" s="81">
        <v>9968200</v>
      </c>
      <c r="V52" s="232"/>
      <c r="W52" s="238"/>
      <c r="X52" s="224"/>
      <c r="Z52" s="224"/>
      <c r="AA52" s="224"/>
    </row>
    <row r="53" spans="1:27" s="186" customFormat="1" x14ac:dyDescent="0.25">
      <c r="A53" s="56" t="s">
        <v>910</v>
      </c>
      <c r="B53" s="56" t="s">
        <v>911</v>
      </c>
      <c r="C53" s="78">
        <f>SUM(C54:C57)</f>
        <v>0</v>
      </c>
      <c r="D53" s="78">
        <f t="shared" ref="D53:J53" si="55">SUM(D54:D57)</f>
        <v>0</v>
      </c>
      <c r="E53" s="78">
        <f t="shared" si="55"/>
        <v>0</v>
      </c>
      <c r="F53" s="78">
        <f t="shared" si="55"/>
        <v>0</v>
      </c>
      <c r="G53" s="78">
        <f t="shared" si="55"/>
        <v>336000</v>
      </c>
      <c r="H53" s="78">
        <f t="shared" si="55"/>
        <v>0</v>
      </c>
      <c r="I53" s="78">
        <f t="shared" si="55"/>
        <v>568200</v>
      </c>
      <c r="J53" s="78">
        <f t="shared" si="55"/>
        <v>-568200</v>
      </c>
      <c r="K53" s="226" t="e">
        <f t="shared" si="3"/>
        <v>#DIV/0!</v>
      </c>
      <c r="L53" s="218"/>
      <c r="M53" s="56" t="s">
        <v>910</v>
      </c>
      <c r="N53" s="56" t="s">
        <v>911</v>
      </c>
      <c r="O53" s="78">
        <f>SUM(O54:O57)</f>
        <v>0</v>
      </c>
      <c r="P53" s="78">
        <v>0</v>
      </c>
      <c r="Q53" s="78">
        <f t="shared" ref="Q53:V53" si="56">SUM(Q54:Q57)</f>
        <v>0</v>
      </c>
      <c r="R53" s="78">
        <f t="shared" si="19"/>
        <v>0</v>
      </c>
      <c r="S53" s="78">
        <f t="shared" si="56"/>
        <v>336000</v>
      </c>
      <c r="T53" s="78">
        <f t="shared" si="56"/>
        <v>0</v>
      </c>
      <c r="U53" s="78">
        <f t="shared" si="56"/>
        <v>336000</v>
      </c>
      <c r="V53" s="78">
        <f t="shared" si="56"/>
        <v>-336000</v>
      </c>
      <c r="W53" s="226" t="e">
        <f t="shared" ref="W53" si="57">+V53/R53</f>
        <v>#DIV/0!</v>
      </c>
      <c r="X53" s="224"/>
      <c r="Z53" s="224"/>
      <c r="AA53" s="224"/>
    </row>
    <row r="54" spans="1:27" s="186" customFormat="1" ht="30" x14ac:dyDescent="0.25">
      <c r="A54" s="112">
        <v>10250108304</v>
      </c>
      <c r="B54" s="297" t="s">
        <v>912</v>
      </c>
      <c r="C54" s="80"/>
      <c r="D54" s="248"/>
      <c r="E54" s="248"/>
      <c r="F54" s="79">
        <f t="shared" ref="F54:F57" si="58">C54+D54-E54</f>
        <v>0</v>
      </c>
      <c r="G54" s="248">
        <v>0</v>
      </c>
      <c r="H54" s="80"/>
      <c r="I54" s="248">
        <f>H54</f>
        <v>0</v>
      </c>
      <c r="J54" s="232">
        <f t="shared" si="17"/>
        <v>0</v>
      </c>
      <c r="K54" s="295" t="e">
        <f t="shared" si="3"/>
        <v>#DIV/0!</v>
      </c>
      <c r="L54" s="218"/>
      <c r="M54" s="65">
        <v>10250108304</v>
      </c>
      <c r="N54" s="66" t="s">
        <v>912</v>
      </c>
      <c r="O54" s="80"/>
      <c r="P54" s="81"/>
      <c r="Q54" s="82"/>
      <c r="R54" s="82">
        <f t="shared" si="19"/>
        <v>0</v>
      </c>
      <c r="S54" s="81">
        <f t="shared" ref="S54:S57" si="59">+U54</f>
        <v>0</v>
      </c>
      <c r="T54" s="81"/>
      <c r="U54" s="82"/>
      <c r="V54" s="232">
        <f t="shared" si="20"/>
        <v>0</v>
      </c>
      <c r="W54" s="234" t="e">
        <f t="shared" si="5"/>
        <v>#DIV/0!</v>
      </c>
      <c r="X54" s="224"/>
      <c r="Z54" s="224"/>
      <c r="AA54" s="224"/>
    </row>
    <row r="55" spans="1:27" s="186" customFormat="1" x14ac:dyDescent="0.25">
      <c r="A55" s="112">
        <v>10250108305</v>
      </c>
      <c r="B55" s="297" t="s">
        <v>457</v>
      </c>
      <c r="C55" s="80"/>
      <c r="D55" s="248"/>
      <c r="E55" s="248"/>
      <c r="F55" s="79">
        <f t="shared" si="58"/>
        <v>0</v>
      </c>
      <c r="G55" s="248">
        <v>0</v>
      </c>
      <c r="H55" s="80"/>
      <c r="I55" s="248"/>
      <c r="J55" s="232">
        <f t="shared" si="17"/>
        <v>0</v>
      </c>
      <c r="K55" s="295" t="e">
        <f t="shared" si="3"/>
        <v>#DIV/0!</v>
      </c>
      <c r="L55" s="218"/>
      <c r="M55" s="65">
        <v>10250108305</v>
      </c>
      <c r="N55" s="66" t="s">
        <v>457</v>
      </c>
      <c r="O55" s="80"/>
      <c r="P55" s="81"/>
      <c r="Q55" s="82"/>
      <c r="R55" s="82">
        <f t="shared" si="19"/>
        <v>0</v>
      </c>
      <c r="S55" s="81">
        <f t="shared" si="59"/>
        <v>0</v>
      </c>
      <c r="T55" s="81"/>
      <c r="U55" s="82"/>
      <c r="V55" s="232">
        <f t="shared" si="20"/>
        <v>0</v>
      </c>
      <c r="W55" s="234" t="e">
        <f t="shared" si="5"/>
        <v>#DIV/0!</v>
      </c>
      <c r="X55" s="224"/>
      <c r="Z55" s="224"/>
      <c r="AA55" s="224"/>
    </row>
    <row r="56" spans="1:27" s="186" customFormat="1" ht="30" x14ac:dyDescent="0.25">
      <c r="A56" s="112">
        <v>10250108306</v>
      </c>
      <c r="B56" s="297" t="s">
        <v>459</v>
      </c>
      <c r="C56" s="80"/>
      <c r="D56" s="248"/>
      <c r="E56" s="248"/>
      <c r="F56" s="79">
        <f t="shared" si="58"/>
        <v>0</v>
      </c>
      <c r="G56" s="248">
        <v>336000</v>
      </c>
      <c r="H56" s="80"/>
      <c r="I56" s="248">
        <v>568200</v>
      </c>
      <c r="J56" s="232">
        <f t="shared" si="17"/>
        <v>-568200</v>
      </c>
      <c r="K56" s="295" t="e">
        <f t="shared" si="3"/>
        <v>#DIV/0!</v>
      </c>
      <c r="L56" s="218"/>
      <c r="M56" s="65">
        <v>10250108306</v>
      </c>
      <c r="N56" s="66" t="s">
        <v>459</v>
      </c>
      <c r="O56" s="80"/>
      <c r="P56" s="81"/>
      <c r="Q56" s="82"/>
      <c r="R56" s="82">
        <f t="shared" si="19"/>
        <v>0</v>
      </c>
      <c r="S56" s="81">
        <f t="shared" si="59"/>
        <v>336000</v>
      </c>
      <c r="T56" s="81"/>
      <c r="U56" s="82">
        <v>336000</v>
      </c>
      <c r="V56" s="232">
        <f t="shared" si="20"/>
        <v>-336000</v>
      </c>
      <c r="W56" s="234" t="e">
        <f t="shared" si="5"/>
        <v>#DIV/0!</v>
      </c>
      <c r="X56" s="224"/>
      <c r="Z56" s="224"/>
      <c r="AA56" s="224"/>
    </row>
    <row r="57" spans="1:27" s="186" customFormat="1" ht="30" x14ac:dyDescent="0.25">
      <c r="A57" s="112">
        <v>10250108309</v>
      </c>
      <c r="B57" s="297" t="s">
        <v>913</v>
      </c>
      <c r="C57" s="80"/>
      <c r="D57" s="248"/>
      <c r="E57" s="248"/>
      <c r="F57" s="79">
        <f t="shared" si="58"/>
        <v>0</v>
      </c>
      <c r="G57" s="248">
        <v>0</v>
      </c>
      <c r="H57" s="80"/>
      <c r="I57" s="248"/>
      <c r="J57" s="232">
        <f t="shared" si="17"/>
        <v>0</v>
      </c>
      <c r="K57" s="295" t="e">
        <f t="shared" si="3"/>
        <v>#DIV/0!</v>
      </c>
      <c r="L57" s="218"/>
      <c r="M57" s="65">
        <v>10250108309</v>
      </c>
      <c r="N57" s="66" t="s">
        <v>913</v>
      </c>
      <c r="O57" s="80"/>
      <c r="P57" s="81"/>
      <c r="Q57" s="82"/>
      <c r="R57" s="82">
        <f t="shared" si="19"/>
        <v>0</v>
      </c>
      <c r="S57" s="81">
        <f t="shared" si="59"/>
        <v>0</v>
      </c>
      <c r="T57" s="81"/>
      <c r="U57" s="82"/>
      <c r="V57" s="232">
        <f t="shared" si="20"/>
        <v>0</v>
      </c>
      <c r="W57" s="234" t="e">
        <f t="shared" si="5"/>
        <v>#DIV/0!</v>
      </c>
      <c r="X57" s="224"/>
      <c r="Z57" s="224"/>
      <c r="AA57" s="224"/>
    </row>
    <row r="58" spans="1:27" s="186" customFormat="1" x14ac:dyDescent="0.25">
      <c r="A58" s="62">
        <v>102501084</v>
      </c>
      <c r="B58" s="56" t="s">
        <v>463</v>
      </c>
      <c r="C58" s="78">
        <f>SUM(C59)</f>
        <v>0</v>
      </c>
      <c r="D58" s="78">
        <f t="shared" ref="D58:J58" si="60">SUM(D59)</f>
        <v>0</v>
      </c>
      <c r="E58" s="78">
        <f t="shared" si="60"/>
        <v>0</v>
      </c>
      <c r="F58" s="78">
        <f t="shared" si="60"/>
        <v>0</v>
      </c>
      <c r="G58" s="78">
        <f t="shared" si="60"/>
        <v>2217500</v>
      </c>
      <c r="H58" s="78">
        <f t="shared" si="60"/>
        <v>0</v>
      </c>
      <c r="I58" s="78">
        <f t="shared" si="60"/>
        <v>2511500</v>
      </c>
      <c r="J58" s="78">
        <f t="shared" si="60"/>
        <v>-2511500</v>
      </c>
      <c r="K58" s="226" t="e">
        <f t="shared" si="3"/>
        <v>#DIV/0!</v>
      </c>
      <c r="L58" s="218"/>
      <c r="M58" s="62">
        <v>102501084</v>
      </c>
      <c r="N58" s="56" t="s">
        <v>463</v>
      </c>
      <c r="O58" s="78">
        <f>SUM(O59)</f>
        <v>0</v>
      </c>
      <c r="P58" s="78">
        <v>0</v>
      </c>
      <c r="Q58" s="78">
        <f t="shared" ref="Q58:V58" si="61">SUM(Q59)</f>
        <v>0</v>
      </c>
      <c r="R58" s="78">
        <f t="shared" si="19"/>
        <v>0</v>
      </c>
      <c r="S58" s="78">
        <f t="shared" si="61"/>
        <v>2217500</v>
      </c>
      <c r="T58" s="78">
        <f t="shared" si="61"/>
        <v>0</v>
      </c>
      <c r="U58" s="78">
        <f t="shared" si="61"/>
        <v>2217500</v>
      </c>
      <c r="V58" s="78">
        <f t="shared" si="61"/>
        <v>-2217500</v>
      </c>
      <c r="W58" s="226" t="e">
        <f t="shared" si="5"/>
        <v>#DIV/0!</v>
      </c>
      <c r="X58" s="224"/>
      <c r="Z58" s="224"/>
      <c r="AA58" s="224"/>
    </row>
    <row r="59" spans="1:27" s="186" customFormat="1" x14ac:dyDescent="0.25">
      <c r="A59" s="298">
        <v>10250108405</v>
      </c>
      <c r="B59" s="297" t="s">
        <v>914</v>
      </c>
      <c r="C59" s="80"/>
      <c r="D59" s="248"/>
      <c r="E59" s="248"/>
      <c r="F59" s="79">
        <f>C59+D59-E59</f>
        <v>0</v>
      </c>
      <c r="G59" s="248">
        <v>2217500</v>
      </c>
      <c r="H59" s="80"/>
      <c r="I59" s="248">
        <v>2511500</v>
      </c>
      <c r="J59" s="232">
        <f t="shared" si="17"/>
        <v>-2511500</v>
      </c>
      <c r="K59" s="295" t="e">
        <f t="shared" si="3"/>
        <v>#DIV/0!</v>
      </c>
      <c r="L59" s="218"/>
      <c r="M59" s="67">
        <v>10250108405</v>
      </c>
      <c r="N59" s="66" t="s">
        <v>914</v>
      </c>
      <c r="O59" s="80"/>
      <c r="P59" s="81"/>
      <c r="Q59" s="82"/>
      <c r="R59" s="82">
        <f t="shared" si="19"/>
        <v>0</v>
      </c>
      <c r="S59" s="81">
        <f>+U59</f>
        <v>2217500</v>
      </c>
      <c r="T59" s="81"/>
      <c r="U59" s="82">
        <v>2217500</v>
      </c>
      <c r="V59" s="232">
        <f t="shared" si="20"/>
        <v>-2217500</v>
      </c>
      <c r="W59" s="234" t="e">
        <f t="shared" si="5"/>
        <v>#DIV/0!</v>
      </c>
      <c r="X59" s="224"/>
      <c r="Z59" s="224"/>
      <c r="AA59" s="224"/>
    </row>
    <row r="60" spans="1:27" s="186" customFormat="1" x14ac:dyDescent="0.25">
      <c r="A60" s="93" t="s">
        <v>915</v>
      </c>
      <c r="B60" s="93" t="s">
        <v>916</v>
      </c>
      <c r="C60" s="94">
        <f>+C61+C64+C66</f>
        <v>0</v>
      </c>
      <c r="D60" s="94">
        <f t="shared" ref="D60:J60" si="62">+D61+D64+D66</f>
        <v>0</v>
      </c>
      <c r="E60" s="94">
        <f t="shared" si="62"/>
        <v>0</v>
      </c>
      <c r="F60" s="94">
        <f t="shared" si="62"/>
        <v>0</v>
      </c>
      <c r="G60" s="94">
        <f t="shared" si="62"/>
        <v>4749350</v>
      </c>
      <c r="H60" s="94">
        <f t="shared" si="62"/>
        <v>0</v>
      </c>
      <c r="I60" s="94">
        <f t="shared" si="62"/>
        <v>5024350</v>
      </c>
      <c r="J60" s="94">
        <f t="shared" si="62"/>
        <v>-5024350</v>
      </c>
      <c r="K60" s="223" t="e">
        <f t="shared" si="3"/>
        <v>#DIV/0!</v>
      </c>
      <c r="L60" s="218"/>
      <c r="M60" s="93" t="s">
        <v>915</v>
      </c>
      <c r="N60" s="93" t="s">
        <v>916</v>
      </c>
      <c r="O60" s="94">
        <f>+O61+O64+O66</f>
        <v>0</v>
      </c>
      <c r="P60" s="94">
        <v>0</v>
      </c>
      <c r="Q60" s="94">
        <f t="shared" ref="Q60:V60" si="63">+Q61+Q64+Q66</f>
        <v>0</v>
      </c>
      <c r="R60" s="94">
        <f t="shared" si="19"/>
        <v>0</v>
      </c>
      <c r="S60" s="94">
        <f t="shared" si="63"/>
        <v>4749350</v>
      </c>
      <c r="T60" s="94">
        <f t="shared" si="63"/>
        <v>1340200</v>
      </c>
      <c r="U60" s="94">
        <f t="shared" si="63"/>
        <v>4749350</v>
      </c>
      <c r="V60" s="94">
        <f t="shared" si="63"/>
        <v>-4749350</v>
      </c>
      <c r="W60" s="223" t="e">
        <f t="shared" si="5"/>
        <v>#DIV/0!</v>
      </c>
      <c r="X60" s="224"/>
      <c r="Z60" s="224"/>
      <c r="AA60" s="224"/>
    </row>
    <row r="61" spans="1:27" s="186" customFormat="1" x14ac:dyDescent="0.25">
      <c r="A61" s="56" t="s">
        <v>917</v>
      </c>
      <c r="B61" s="56" t="s">
        <v>517</v>
      </c>
      <c r="C61" s="78">
        <f>+C62+C63</f>
        <v>0</v>
      </c>
      <c r="D61" s="78">
        <f t="shared" ref="D61:J61" si="64">+D62+D63</f>
        <v>0</v>
      </c>
      <c r="E61" s="78">
        <f t="shared" si="64"/>
        <v>0</v>
      </c>
      <c r="F61" s="78">
        <f t="shared" si="64"/>
        <v>0</v>
      </c>
      <c r="G61" s="78">
        <f t="shared" si="64"/>
        <v>0</v>
      </c>
      <c r="H61" s="78">
        <f t="shared" si="64"/>
        <v>0</v>
      </c>
      <c r="I61" s="78">
        <f t="shared" si="64"/>
        <v>0</v>
      </c>
      <c r="J61" s="78">
        <f t="shared" si="64"/>
        <v>0</v>
      </c>
      <c r="K61" s="226" t="e">
        <f t="shared" si="3"/>
        <v>#DIV/0!</v>
      </c>
      <c r="L61" s="218"/>
      <c r="M61" s="56" t="s">
        <v>917</v>
      </c>
      <c r="N61" s="56" t="s">
        <v>517</v>
      </c>
      <c r="O61" s="78">
        <f>+O62+O63</f>
        <v>0</v>
      </c>
      <c r="P61" s="78">
        <v>0</v>
      </c>
      <c r="Q61" s="78">
        <f t="shared" ref="Q61:V61" si="65">+Q62+Q63</f>
        <v>0</v>
      </c>
      <c r="R61" s="78">
        <f t="shared" si="19"/>
        <v>0</v>
      </c>
      <c r="S61" s="78">
        <v>0</v>
      </c>
      <c r="T61" s="78">
        <v>0</v>
      </c>
      <c r="U61" s="78">
        <v>0</v>
      </c>
      <c r="V61" s="78">
        <f t="shared" si="65"/>
        <v>0</v>
      </c>
      <c r="W61" s="226" t="e">
        <f t="shared" si="5"/>
        <v>#DIV/0!</v>
      </c>
      <c r="X61" s="224"/>
      <c r="Z61" s="224"/>
      <c r="AA61" s="224"/>
    </row>
    <row r="62" spans="1:27" s="186" customFormat="1" x14ac:dyDescent="0.25">
      <c r="A62" s="60" t="s">
        <v>918</v>
      </c>
      <c r="B62" s="61" t="s">
        <v>919</v>
      </c>
      <c r="C62" s="299"/>
      <c r="D62" s="300"/>
      <c r="E62" s="248"/>
      <c r="F62" s="79">
        <f t="shared" ref="F62:F63" si="66">C62+D62-E62</f>
        <v>0</v>
      </c>
      <c r="G62" s="248"/>
      <c r="H62" s="80"/>
      <c r="I62" s="248"/>
      <c r="J62" s="232">
        <f t="shared" si="17"/>
        <v>0</v>
      </c>
      <c r="K62" s="295" t="e">
        <f t="shared" si="3"/>
        <v>#DIV/0!</v>
      </c>
      <c r="L62" s="218"/>
      <c r="M62" s="60" t="s">
        <v>918</v>
      </c>
      <c r="N62" s="61" t="s">
        <v>919</v>
      </c>
      <c r="O62" s="243"/>
      <c r="P62" s="301"/>
      <c r="Q62" s="82"/>
      <c r="R62" s="82">
        <f t="shared" si="19"/>
        <v>0</v>
      </c>
      <c r="S62" s="82"/>
      <c r="T62" s="81"/>
      <c r="U62" s="82"/>
      <c r="V62" s="232">
        <f t="shared" si="20"/>
        <v>0</v>
      </c>
      <c r="W62" s="234" t="e">
        <f t="shared" si="5"/>
        <v>#DIV/0!</v>
      </c>
      <c r="X62" s="224"/>
      <c r="Z62" s="224"/>
      <c r="AA62" s="224"/>
    </row>
    <row r="63" spans="1:27" s="186" customFormat="1" x14ac:dyDescent="0.25">
      <c r="A63" s="61" t="s">
        <v>920</v>
      </c>
      <c r="B63" s="61" t="s">
        <v>521</v>
      </c>
      <c r="C63" s="299"/>
      <c r="D63" s="248"/>
      <c r="E63" s="248"/>
      <c r="F63" s="79">
        <f t="shared" si="66"/>
        <v>0</v>
      </c>
      <c r="G63" s="248"/>
      <c r="H63" s="80"/>
      <c r="I63" s="248"/>
      <c r="J63" s="232">
        <f t="shared" si="17"/>
        <v>0</v>
      </c>
      <c r="K63" s="295" t="e">
        <f t="shared" si="3"/>
        <v>#DIV/0!</v>
      </c>
      <c r="L63" s="218"/>
      <c r="M63" s="61" t="s">
        <v>920</v>
      </c>
      <c r="N63" s="61" t="s">
        <v>521</v>
      </c>
      <c r="O63" s="243"/>
      <c r="P63" s="81"/>
      <c r="Q63" s="82"/>
      <c r="R63" s="82">
        <f t="shared" si="19"/>
        <v>0</v>
      </c>
      <c r="S63" s="82"/>
      <c r="T63" s="81"/>
      <c r="U63" s="82"/>
      <c r="V63" s="232">
        <f t="shared" si="20"/>
        <v>0</v>
      </c>
      <c r="W63" s="234" t="e">
        <f t="shared" si="5"/>
        <v>#DIV/0!</v>
      </c>
      <c r="X63" s="224"/>
      <c r="Z63" s="224"/>
      <c r="AA63" s="224"/>
    </row>
    <row r="64" spans="1:27" s="186" customFormat="1" x14ac:dyDescent="0.25">
      <c r="A64" s="56" t="s">
        <v>921</v>
      </c>
      <c r="B64" s="56" t="s">
        <v>523</v>
      </c>
      <c r="C64" s="78">
        <f>+C65</f>
        <v>0</v>
      </c>
      <c r="D64" s="78">
        <f t="shared" ref="D64:J64" si="67">+D65</f>
        <v>0</v>
      </c>
      <c r="E64" s="78">
        <f t="shared" si="67"/>
        <v>0</v>
      </c>
      <c r="F64" s="78">
        <f t="shared" si="67"/>
        <v>0</v>
      </c>
      <c r="G64" s="78">
        <f t="shared" si="67"/>
        <v>0</v>
      </c>
      <c r="H64" s="78">
        <f t="shared" si="67"/>
        <v>0</v>
      </c>
      <c r="I64" s="78">
        <f t="shared" si="67"/>
        <v>0</v>
      </c>
      <c r="J64" s="78">
        <f t="shared" si="67"/>
        <v>0</v>
      </c>
      <c r="K64" s="226" t="e">
        <f t="shared" si="3"/>
        <v>#DIV/0!</v>
      </c>
      <c r="L64" s="218"/>
      <c r="M64" s="56" t="s">
        <v>921</v>
      </c>
      <c r="N64" s="56" t="s">
        <v>523</v>
      </c>
      <c r="O64" s="78">
        <f>+O65</f>
        <v>0</v>
      </c>
      <c r="P64" s="78">
        <v>0</v>
      </c>
      <c r="Q64" s="78">
        <f t="shared" ref="Q64:V64" si="68">+Q65</f>
        <v>0</v>
      </c>
      <c r="R64" s="78">
        <f t="shared" si="19"/>
        <v>0</v>
      </c>
      <c r="S64" s="78">
        <v>0</v>
      </c>
      <c r="T64" s="78">
        <v>0</v>
      </c>
      <c r="U64" s="78">
        <v>0</v>
      </c>
      <c r="V64" s="78">
        <f t="shared" si="68"/>
        <v>0</v>
      </c>
      <c r="W64" s="226" t="e">
        <f t="shared" si="5"/>
        <v>#DIV/0!</v>
      </c>
      <c r="X64" s="224"/>
      <c r="Z64" s="224"/>
      <c r="AA64" s="224"/>
    </row>
    <row r="65" spans="1:28" s="186" customFormat="1" x14ac:dyDescent="0.25">
      <c r="A65" s="61" t="s">
        <v>922</v>
      </c>
      <c r="B65" s="61" t="s">
        <v>923</v>
      </c>
      <c r="C65" s="80"/>
      <c r="D65" s="248"/>
      <c r="E65" s="248"/>
      <c r="F65" s="79">
        <f>C65+D65-E65</f>
        <v>0</v>
      </c>
      <c r="G65" s="248"/>
      <c r="H65" s="80"/>
      <c r="I65" s="248"/>
      <c r="J65" s="232">
        <f t="shared" si="17"/>
        <v>0</v>
      </c>
      <c r="K65" s="295" t="e">
        <f t="shared" si="3"/>
        <v>#DIV/0!</v>
      </c>
      <c r="L65" s="218"/>
      <c r="M65" s="61" t="s">
        <v>922</v>
      </c>
      <c r="N65" s="61" t="s">
        <v>923</v>
      </c>
      <c r="O65" s="80"/>
      <c r="P65" s="81"/>
      <c r="Q65" s="82"/>
      <c r="R65" s="82">
        <f t="shared" si="19"/>
        <v>0</v>
      </c>
      <c r="S65" s="82"/>
      <c r="T65" s="81"/>
      <c r="U65" s="82"/>
      <c r="V65" s="232">
        <f t="shared" si="20"/>
        <v>0</v>
      </c>
      <c r="W65" s="234" t="e">
        <f t="shared" si="5"/>
        <v>#DIV/0!</v>
      </c>
      <c r="X65" s="224"/>
      <c r="Z65" s="224"/>
      <c r="AA65" s="224"/>
    </row>
    <row r="66" spans="1:28" s="186" customFormat="1" x14ac:dyDescent="0.25">
      <c r="A66" s="56" t="s">
        <v>924</v>
      </c>
      <c r="B66" s="56" t="s">
        <v>925</v>
      </c>
      <c r="C66" s="78">
        <f>+C67</f>
        <v>0</v>
      </c>
      <c r="D66" s="78">
        <f t="shared" ref="D66:J66" si="69">+D67</f>
        <v>0</v>
      </c>
      <c r="E66" s="78">
        <f t="shared" si="69"/>
        <v>0</v>
      </c>
      <c r="F66" s="78">
        <f t="shared" si="69"/>
        <v>0</v>
      </c>
      <c r="G66" s="78">
        <f t="shared" si="69"/>
        <v>4749350</v>
      </c>
      <c r="H66" s="78">
        <f t="shared" si="69"/>
        <v>0</v>
      </c>
      <c r="I66" s="78">
        <f t="shared" si="69"/>
        <v>5024350</v>
      </c>
      <c r="J66" s="78">
        <f t="shared" si="69"/>
        <v>-5024350</v>
      </c>
      <c r="K66" s="226" t="e">
        <f t="shared" si="3"/>
        <v>#DIV/0!</v>
      </c>
      <c r="L66" s="218"/>
      <c r="M66" s="56" t="s">
        <v>924</v>
      </c>
      <c r="N66" s="56" t="s">
        <v>925</v>
      </c>
      <c r="O66" s="78">
        <f>+O67</f>
        <v>0</v>
      </c>
      <c r="P66" s="78">
        <v>0</v>
      </c>
      <c r="Q66" s="78">
        <f t="shared" ref="Q66:V66" si="70">+Q67</f>
        <v>0</v>
      </c>
      <c r="R66" s="78">
        <f t="shared" si="19"/>
        <v>0</v>
      </c>
      <c r="S66" s="78">
        <f t="shared" si="70"/>
        <v>4749350</v>
      </c>
      <c r="T66" s="78">
        <f t="shared" si="70"/>
        <v>1340200</v>
      </c>
      <c r="U66" s="78">
        <f t="shared" si="70"/>
        <v>4749350</v>
      </c>
      <c r="V66" s="78">
        <f t="shared" si="70"/>
        <v>-4749350</v>
      </c>
      <c r="W66" s="226" t="e">
        <f t="shared" si="5"/>
        <v>#DIV/0!</v>
      </c>
      <c r="X66" s="224"/>
      <c r="Z66" s="224"/>
      <c r="AA66" s="224"/>
      <c r="AB66" s="55"/>
    </row>
    <row r="67" spans="1:28" s="186" customFormat="1" x14ac:dyDescent="0.25">
      <c r="A67" s="60" t="s">
        <v>926</v>
      </c>
      <c r="B67" s="61" t="s">
        <v>927</v>
      </c>
      <c r="C67" s="80"/>
      <c r="D67" s="248"/>
      <c r="E67" s="248"/>
      <c r="F67" s="79">
        <f>C67+D67-E67</f>
        <v>0</v>
      </c>
      <c r="G67" s="248">
        <v>4749350</v>
      </c>
      <c r="H67" s="80"/>
      <c r="I67" s="248">
        <v>5024350</v>
      </c>
      <c r="J67" s="232">
        <f t="shared" si="17"/>
        <v>-5024350</v>
      </c>
      <c r="K67" s="295" t="e">
        <f t="shared" si="3"/>
        <v>#DIV/0!</v>
      </c>
      <c r="L67" s="218"/>
      <c r="M67" s="60" t="s">
        <v>926</v>
      </c>
      <c r="N67" s="61" t="s">
        <v>927</v>
      </c>
      <c r="O67" s="80"/>
      <c r="P67" s="81"/>
      <c r="Q67" s="82"/>
      <c r="R67" s="82">
        <f t="shared" si="19"/>
        <v>0</v>
      </c>
      <c r="S67" s="81">
        <f>+U67</f>
        <v>4749350</v>
      </c>
      <c r="T67" s="81">
        <v>1340200</v>
      </c>
      <c r="U67" s="82">
        <f>3409150+T67</f>
        <v>4749350</v>
      </c>
      <c r="V67" s="232">
        <f t="shared" si="20"/>
        <v>-4749350</v>
      </c>
      <c r="W67" s="234" t="e">
        <f t="shared" si="5"/>
        <v>#DIV/0!</v>
      </c>
      <c r="X67" s="224"/>
      <c r="Z67" s="224"/>
      <c r="AA67" s="224"/>
      <c r="AB67" s="55"/>
    </row>
    <row r="68" spans="1:28" s="186" customFormat="1" x14ac:dyDescent="0.25">
      <c r="A68" s="93" t="s">
        <v>928</v>
      </c>
      <c r="B68" s="93" t="s">
        <v>929</v>
      </c>
      <c r="C68" s="94">
        <f>C69+C84+C92+C95+C118+C79</f>
        <v>7937455677.8999996</v>
      </c>
      <c r="D68" s="94">
        <f t="shared" ref="D68:J68" si="71">D69+D84+D92+D95+D118+D79</f>
        <v>0</v>
      </c>
      <c r="E68" s="94">
        <f t="shared" si="71"/>
        <v>0</v>
      </c>
      <c r="F68" s="94">
        <f t="shared" si="71"/>
        <v>7937455677.8999996</v>
      </c>
      <c r="G68" s="94">
        <f t="shared" si="71"/>
        <v>8471712817.6199999</v>
      </c>
      <c r="H68" s="94">
        <f t="shared" si="71"/>
        <v>1948605421.3499999</v>
      </c>
      <c r="I68" s="94">
        <f t="shared" si="71"/>
        <v>11261902900.009998</v>
      </c>
      <c r="J68" s="94">
        <f t="shared" si="71"/>
        <v>-3324447222.1099997</v>
      </c>
      <c r="K68" s="223">
        <f t="shared" si="3"/>
        <v>-0.41883033518740143</v>
      </c>
      <c r="L68" s="218"/>
      <c r="M68" s="93" t="s">
        <v>928</v>
      </c>
      <c r="N68" s="93" t="s">
        <v>929</v>
      </c>
      <c r="O68" s="94">
        <f>O69+O84+O92+O95+O118+O79</f>
        <v>7937455677.8999996</v>
      </c>
      <c r="P68" s="94">
        <v>0</v>
      </c>
      <c r="Q68" s="94">
        <f t="shared" ref="Q68:V68" si="72">Q69+Q84+Q92+Q95+Q118+Q79</f>
        <v>0</v>
      </c>
      <c r="R68" s="94">
        <f t="shared" si="19"/>
        <v>7937455677.8999996</v>
      </c>
      <c r="S68" s="94">
        <f t="shared" si="72"/>
        <v>8471712817.6199999</v>
      </c>
      <c r="T68" s="94"/>
      <c r="U68" s="94">
        <f t="shared" si="72"/>
        <v>8471712817.6199999</v>
      </c>
      <c r="V68" s="94">
        <f t="shared" si="72"/>
        <v>-533703639.71999979</v>
      </c>
      <c r="W68" s="223">
        <f t="shared" si="5"/>
        <v>-6.7238629275874068E-2</v>
      </c>
      <c r="X68" s="224"/>
      <c r="Z68" s="224"/>
      <c r="AA68" s="224"/>
      <c r="AB68" s="55"/>
    </row>
    <row r="69" spans="1:28" s="186" customFormat="1" x14ac:dyDescent="0.25">
      <c r="A69" s="93" t="s">
        <v>930</v>
      </c>
      <c r="B69" s="93" t="s">
        <v>931</v>
      </c>
      <c r="C69" s="94">
        <f>C70+C75</f>
        <v>847493477</v>
      </c>
      <c r="D69" s="94">
        <f t="shared" ref="D69:J69" si="73">D70+D75</f>
        <v>0</v>
      </c>
      <c r="E69" s="94">
        <f t="shared" si="73"/>
        <v>0</v>
      </c>
      <c r="F69" s="94">
        <f t="shared" si="73"/>
        <v>847493477</v>
      </c>
      <c r="G69" s="94">
        <f t="shared" si="73"/>
        <v>528180693</v>
      </c>
      <c r="H69" s="94">
        <f t="shared" si="73"/>
        <v>104551559</v>
      </c>
      <c r="I69" s="94">
        <f t="shared" si="73"/>
        <v>709124935</v>
      </c>
      <c r="J69" s="94">
        <f t="shared" si="73"/>
        <v>138368542.00000003</v>
      </c>
      <c r="K69" s="223">
        <f t="shared" si="3"/>
        <v>0.16326797285780176</v>
      </c>
      <c r="L69" s="218"/>
      <c r="M69" s="93" t="s">
        <v>930</v>
      </c>
      <c r="N69" s="93" t="s">
        <v>931</v>
      </c>
      <c r="O69" s="94">
        <f>O70+O75</f>
        <v>847493477</v>
      </c>
      <c r="P69" s="94">
        <v>0</v>
      </c>
      <c r="Q69" s="94">
        <f t="shared" ref="Q69:V69" si="74">Q70+Q75</f>
        <v>0</v>
      </c>
      <c r="R69" s="94">
        <f t="shared" si="19"/>
        <v>847493477</v>
      </c>
      <c r="S69" s="94">
        <f t="shared" si="74"/>
        <v>528180693</v>
      </c>
      <c r="T69" s="94">
        <f t="shared" si="74"/>
        <v>56628448</v>
      </c>
      <c r="U69" s="94">
        <f t="shared" si="74"/>
        <v>528180693</v>
      </c>
      <c r="V69" s="94">
        <f t="shared" si="74"/>
        <v>319312784</v>
      </c>
      <c r="W69" s="223">
        <f t="shared" si="5"/>
        <v>0.37677314653833022</v>
      </c>
      <c r="X69" s="224"/>
      <c r="Z69" s="224"/>
      <c r="AA69" s="224"/>
      <c r="AB69" s="55"/>
    </row>
    <row r="70" spans="1:28" s="186" customFormat="1" x14ac:dyDescent="0.25">
      <c r="A70" s="56" t="s">
        <v>932</v>
      </c>
      <c r="B70" s="56" t="s">
        <v>224</v>
      </c>
      <c r="C70" s="78">
        <f>C71+C72+C73+C74</f>
        <v>653001016.84000003</v>
      </c>
      <c r="D70" s="78">
        <f t="shared" ref="D70:J70" si="75">D71+D72+D73+D74</f>
        <v>0</v>
      </c>
      <c r="E70" s="78">
        <f t="shared" si="75"/>
        <v>0</v>
      </c>
      <c r="F70" s="78">
        <f t="shared" si="75"/>
        <v>653001016.84000003</v>
      </c>
      <c r="G70" s="78">
        <f t="shared" si="75"/>
        <v>234842126</v>
      </c>
      <c r="H70" s="78">
        <f t="shared" si="75"/>
        <v>52548659</v>
      </c>
      <c r="I70" s="78">
        <f t="shared" si="75"/>
        <v>359539218</v>
      </c>
      <c r="J70" s="78">
        <f t="shared" si="75"/>
        <v>293461798.84000003</v>
      </c>
      <c r="K70" s="226">
        <f t="shared" si="3"/>
        <v>0.44940481143523975</v>
      </c>
      <c r="L70" s="218"/>
      <c r="M70" s="56" t="s">
        <v>932</v>
      </c>
      <c r="N70" s="56" t="s">
        <v>224</v>
      </c>
      <c r="O70" s="78">
        <f>O71+O72+O73+O74</f>
        <v>653001016.84000003</v>
      </c>
      <c r="P70" s="78">
        <v>0</v>
      </c>
      <c r="Q70" s="78">
        <f t="shared" ref="Q70:V70" si="76">Q71+Q72+Q73+Q74</f>
        <v>0</v>
      </c>
      <c r="R70" s="78">
        <f t="shared" si="19"/>
        <v>653001016.84000003</v>
      </c>
      <c r="S70" s="78">
        <f t="shared" si="76"/>
        <v>234842126</v>
      </c>
      <c r="T70" s="78">
        <f t="shared" si="76"/>
        <v>35917425</v>
      </c>
      <c r="U70" s="78">
        <f t="shared" si="76"/>
        <v>234842126</v>
      </c>
      <c r="V70" s="78">
        <f t="shared" si="76"/>
        <v>418158890.84000003</v>
      </c>
      <c r="W70" s="226">
        <f t="shared" si="5"/>
        <v>0.64036483873111394</v>
      </c>
      <c r="X70" s="224"/>
      <c r="Z70" s="224"/>
      <c r="AA70" s="224"/>
      <c r="AB70" s="55"/>
    </row>
    <row r="71" spans="1:28" s="186" customFormat="1" x14ac:dyDescent="0.25">
      <c r="A71" s="61" t="s">
        <v>933</v>
      </c>
      <c r="B71" s="61" t="s">
        <v>934</v>
      </c>
      <c r="C71" s="80">
        <v>581635294</v>
      </c>
      <c r="D71" s="248"/>
      <c r="E71" s="248"/>
      <c r="F71" s="79">
        <f t="shared" ref="F71:F74" si="77">C71+D71-E71</f>
        <v>581635294</v>
      </c>
      <c r="G71" s="248">
        <v>214936466</v>
      </c>
      <c r="H71" s="80">
        <v>31676581</v>
      </c>
      <c r="I71" s="296">
        <f>286389899+H71</f>
        <v>318066480</v>
      </c>
      <c r="J71" s="232">
        <f t="shared" si="17"/>
        <v>263568814</v>
      </c>
      <c r="K71" s="295">
        <f t="shared" si="3"/>
        <v>0.45315134194727874</v>
      </c>
      <c r="L71" s="236"/>
      <c r="M71" s="61" t="s">
        <v>933</v>
      </c>
      <c r="N71" s="61" t="s">
        <v>934</v>
      </c>
      <c r="O71" s="80">
        <v>581635294</v>
      </c>
      <c r="P71" s="81"/>
      <c r="Q71" s="82"/>
      <c r="R71" s="82">
        <f t="shared" si="19"/>
        <v>581635294</v>
      </c>
      <c r="S71" s="81">
        <f t="shared" ref="S71:S74" si="78">+U71</f>
        <v>214936466</v>
      </c>
      <c r="T71" s="81">
        <v>35572425</v>
      </c>
      <c r="U71" s="82">
        <f>179364041+T71</f>
        <v>214936466</v>
      </c>
      <c r="V71" s="232">
        <f t="shared" si="20"/>
        <v>366698828</v>
      </c>
      <c r="W71" s="234">
        <f t="shared" si="5"/>
        <v>0.63046178899865735</v>
      </c>
      <c r="X71" s="224"/>
      <c r="Z71" s="224"/>
      <c r="AA71" s="224"/>
      <c r="AB71" s="55"/>
    </row>
    <row r="72" spans="1:28" s="186" customFormat="1" x14ac:dyDescent="0.25">
      <c r="A72" s="61" t="s">
        <v>935</v>
      </c>
      <c r="B72" s="61" t="s">
        <v>226</v>
      </c>
      <c r="C72" s="80">
        <v>395251</v>
      </c>
      <c r="D72" s="248"/>
      <c r="E72" s="248"/>
      <c r="F72" s="79">
        <f t="shared" si="77"/>
        <v>395251</v>
      </c>
      <c r="G72" s="248">
        <v>1945000</v>
      </c>
      <c r="H72" s="80">
        <v>552800</v>
      </c>
      <c r="I72" s="296">
        <f>2095000+H72</f>
        <v>2647800</v>
      </c>
      <c r="J72" s="232">
        <f t="shared" si="17"/>
        <v>-2252549</v>
      </c>
      <c r="K72" s="295">
        <f t="shared" si="3"/>
        <v>-5.6990342845432398</v>
      </c>
      <c r="L72" s="236"/>
      <c r="M72" s="61" t="s">
        <v>935</v>
      </c>
      <c r="N72" s="61" t="s">
        <v>226</v>
      </c>
      <c r="O72" s="80">
        <v>395251</v>
      </c>
      <c r="P72" s="81"/>
      <c r="Q72" s="82"/>
      <c r="R72" s="82">
        <f t="shared" si="19"/>
        <v>395251</v>
      </c>
      <c r="S72" s="81">
        <f t="shared" si="78"/>
        <v>1945000</v>
      </c>
      <c r="T72" s="81"/>
      <c r="U72" s="82">
        <v>1945000</v>
      </c>
      <c r="V72" s="232">
        <f t="shared" si="20"/>
        <v>-1549749</v>
      </c>
      <c r="W72" s="234">
        <f t="shared" si="5"/>
        <v>-3.9209236662272833</v>
      </c>
      <c r="X72" s="224"/>
      <c r="Z72" s="224"/>
      <c r="AA72" s="224"/>
      <c r="AB72" s="55"/>
    </row>
    <row r="73" spans="1:28" s="186" customFormat="1" x14ac:dyDescent="0.25">
      <c r="A73" s="61" t="s">
        <v>936</v>
      </c>
      <c r="B73" s="61" t="s">
        <v>228</v>
      </c>
      <c r="C73" s="80">
        <v>40510767.840000004</v>
      </c>
      <c r="D73" s="248"/>
      <c r="E73" s="248"/>
      <c r="F73" s="79">
        <f t="shared" si="77"/>
        <v>40510767.840000004</v>
      </c>
      <c r="G73" s="248">
        <v>434000</v>
      </c>
      <c r="H73" s="80">
        <v>15420878</v>
      </c>
      <c r="I73" s="296">
        <f>979000+H73</f>
        <v>16399878</v>
      </c>
      <c r="J73" s="232">
        <f t="shared" si="17"/>
        <v>24110889.840000004</v>
      </c>
      <c r="K73" s="295">
        <f t="shared" si="3"/>
        <v>0.5951723733114016</v>
      </c>
      <c r="L73" s="236"/>
      <c r="M73" s="61" t="s">
        <v>936</v>
      </c>
      <c r="N73" s="61" t="s">
        <v>228</v>
      </c>
      <c r="O73" s="80">
        <v>40510767.840000004</v>
      </c>
      <c r="P73" s="81"/>
      <c r="Q73" s="82"/>
      <c r="R73" s="82">
        <f t="shared" si="19"/>
        <v>40510767.840000004</v>
      </c>
      <c r="S73" s="81">
        <f t="shared" si="78"/>
        <v>434000</v>
      </c>
      <c r="T73" s="81">
        <f>345000</f>
        <v>345000</v>
      </c>
      <c r="U73" s="82">
        <f>89000+T73</f>
        <v>434000</v>
      </c>
      <c r="V73" s="232">
        <f t="shared" si="20"/>
        <v>40076767.840000004</v>
      </c>
      <c r="W73" s="234">
        <f t="shared" si="5"/>
        <v>0.98928679896381844</v>
      </c>
      <c r="X73" s="224"/>
      <c r="Z73" s="224"/>
      <c r="AA73" s="224"/>
      <c r="AB73" s="55"/>
    </row>
    <row r="74" spans="1:28" s="186" customFormat="1" x14ac:dyDescent="0.25">
      <c r="A74" s="61" t="s">
        <v>937</v>
      </c>
      <c r="B74" s="61" t="s">
        <v>938</v>
      </c>
      <c r="C74" s="80">
        <v>30459704</v>
      </c>
      <c r="D74" s="227"/>
      <c r="E74" s="227"/>
      <c r="F74" s="79">
        <f t="shared" si="77"/>
        <v>30459704</v>
      </c>
      <c r="G74" s="248">
        <v>17526660</v>
      </c>
      <c r="H74" s="80">
        <v>4898400</v>
      </c>
      <c r="I74" s="296">
        <f>17526660+H74</f>
        <v>22425060</v>
      </c>
      <c r="J74" s="232">
        <f t="shared" si="17"/>
        <v>8034644</v>
      </c>
      <c r="K74" s="295">
        <f t="shared" si="3"/>
        <v>0.26377945104128392</v>
      </c>
      <c r="L74" s="236"/>
      <c r="M74" s="61" t="s">
        <v>937</v>
      </c>
      <c r="N74" s="61" t="s">
        <v>938</v>
      </c>
      <c r="O74" s="80">
        <v>30459704</v>
      </c>
      <c r="P74" s="237"/>
      <c r="Q74" s="237"/>
      <c r="R74" s="82">
        <f t="shared" si="19"/>
        <v>30459704</v>
      </c>
      <c r="S74" s="81">
        <f t="shared" si="78"/>
        <v>17526660</v>
      </c>
      <c r="T74" s="81"/>
      <c r="U74" s="82">
        <v>17526660</v>
      </c>
      <c r="V74" s="232">
        <f t="shared" si="20"/>
        <v>12933044</v>
      </c>
      <c r="W74" s="234">
        <f t="shared" ref="W74:W137" si="79">+V74/R74</f>
        <v>0.42459519632889409</v>
      </c>
      <c r="X74" s="224"/>
      <c r="Z74" s="224"/>
      <c r="AA74" s="224"/>
      <c r="AB74" s="55"/>
    </row>
    <row r="75" spans="1:28" s="186" customFormat="1" x14ac:dyDescent="0.25">
      <c r="A75" s="56" t="s">
        <v>1658</v>
      </c>
      <c r="B75" s="56" t="s">
        <v>256</v>
      </c>
      <c r="C75" s="78">
        <f>SUM(C76:C78)</f>
        <v>194492460.16</v>
      </c>
      <c r="D75" s="78">
        <f t="shared" ref="D75:J75" si="80">SUM(D76:D78)</f>
        <v>0</v>
      </c>
      <c r="E75" s="78">
        <f t="shared" si="80"/>
        <v>0</v>
      </c>
      <c r="F75" s="78">
        <f t="shared" si="80"/>
        <v>194492460.16</v>
      </c>
      <c r="G75" s="78">
        <f t="shared" si="80"/>
        <v>293338567</v>
      </c>
      <c r="H75" s="78">
        <f t="shared" si="80"/>
        <v>52002900</v>
      </c>
      <c r="I75" s="78">
        <f t="shared" si="80"/>
        <v>349585717</v>
      </c>
      <c r="J75" s="78">
        <f t="shared" si="80"/>
        <v>-155093256.84</v>
      </c>
      <c r="K75" s="226">
        <f t="shared" si="3"/>
        <v>-0.79742554910566676</v>
      </c>
      <c r="L75" s="236"/>
      <c r="M75" s="56" t="s">
        <v>1658</v>
      </c>
      <c r="N75" s="56" t="s">
        <v>256</v>
      </c>
      <c r="O75" s="78">
        <f>SUM(O76:O78)</f>
        <v>194492460.16</v>
      </c>
      <c r="P75" s="78">
        <v>0</v>
      </c>
      <c r="Q75" s="78">
        <f t="shared" ref="Q75:V75" si="81">SUM(Q76:Q78)</f>
        <v>0</v>
      </c>
      <c r="R75" s="78">
        <f t="shared" si="19"/>
        <v>194492460.16</v>
      </c>
      <c r="S75" s="78">
        <f t="shared" si="81"/>
        <v>293338567</v>
      </c>
      <c r="T75" s="78">
        <f t="shared" si="81"/>
        <v>20711023</v>
      </c>
      <c r="U75" s="78">
        <f t="shared" si="81"/>
        <v>293338567</v>
      </c>
      <c r="V75" s="78">
        <f t="shared" si="81"/>
        <v>-98846106.840000004</v>
      </c>
      <c r="W75" s="226">
        <f t="shared" si="79"/>
        <v>-0.50822590633428077</v>
      </c>
      <c r="X75" s="224"/>
      <c r="Z75" s="224"/>
      <c r="AA75" s="224"/>
      <c r="AB75" s="55"/>
    </row>
    <row r="76" spans="1:28" s="186" customFormat="1" x14ac:dyDescent="0.25">
      <c r="A76" s="61" t="s">
        <v>940</v>
      </c>
      <c r="B76" s="61" t="s">
        <v>234</v>
      </c>
      <c r="C76" s="80">
        <v>79601358.890000001</v>
      </c>
      <c r="D76" s="248"/>
      <c r="E76" s="248"/>
      <c r="F76" s="79">
        <f t="shared" ref="F76:F78" si="82">C76+D76-E76</f>
        <v>79601358.890000001</v>
      </c>
      <c r="G76" s="248">
        <v>144591960</v>
      </c>
      <c r="H76" s="80">
        <v>26016200</v>
      </c>
      <c r="I76" s="85">
        <f>147261960+H76</f>
        <v>173278160</v>
      </c>
      <c r="J76" s="232">
        <f t="shared" si="17"/>
        <v>-93676801.109999999</v>
      </c>
      <c r="K76" s="295">
        <f t="shared" ref="K76:K143" si="83">+J76/F76</f>
        <v>-1.1768241449175592</v>
      </c>
      <c r="L76" s="236"/>
      <c r="M76" s="61" t="s">
        <v>940</v>
      </c>
      <c r="N76" s="61" t="s">
        <v>234</v>
      </c>
      <c r="O76" s="80">
        <v>79601358.890000001</v>
      </c>
      <c r="P76" s="81"/>
      <c r="Q76" s="82"/>
      <c r="R76" s="82">
        <f t="shared" si="19"/>
        <v>79601358.890000001</v>
      </c>
      <c r="S76" s="81">
        <f t="shared" ref="S76:S78" si="84">+U76</f>
        <v>144591960</v>
      </c>
      <c r="T76" s="81">
        <v>6336500</v>
      </c>
      <c r="U76" s="82">
        <f>138255460+T76</f>
        <v>144591960</v>
      </c>
      <c r="V76" s="232">
        <f t="shared" ref="V76:V141" si="85">+R76-U76</f>
        <v>-64990601.109999999</v>
      </c>
      <c r="W76" s="234">
        <f t="shared" si="79"/>
        <v>-0.81645090003814635</v>
      </c>
      <c r="X76" s="224"/>
      <c r="Z76" s="224"/>
      <c r="AA76" s="224"/>
      <c r="AB76" s="55"/>
    </row>
    <row r="77" spans="1:28" s="186" customFormat="1" x14ac:dyDescent="0.25">
      <c r="A77" s="61" t="s">
        <v>941</v>
      </c>
      <c r="B77" s="61" t="s">
        <v>246</v>
      </c>
      <c r="C77" s="80">
        <v>20886653.940000001</v>
      </c>
      <c r="D77" s="248"/>
      <c r="E77" s="248"/>
      <c r="F77" s="79">
        <f t="shared" si="82"/>
        <v>20886653.940000001</v>
      </c>
      <c r="G77" s="248">
        <v>8360600</v>
      </c>
      <c r="H77" s="80">
        <v>3093000</v>
      </c>
      <c r="I77" s="85">
        <f>9934850+H77</f>
        <v>13027850</v>
      </c>
      <c r="J77" s="232">
        <f t="shared" si="17"/>
        <v>7858803.9400000013</v>
      </c>
      <c r="K77" s="295">
        <f t="shared" si="83"/>
        <v>0.37625959440777718</v>
      </c>
      <c r="L77" s="236"/>
      <c r="M77" s="61" t="s">
        <v>941</v>
      </c>
      <c r="N77" s="61" t="s">
        <v>246</v>
      </c>
      <c r="O77" s="80">
        <v>20886653.940000001</v>
      </c>
      <c r="P77" s="81"/>
      <c r="Q77" s="82"/>
      <c r="R77" s="82">
        <f t="shared" si="19"/>
        <v>20886653.940000001</v>
      </c>
      <c r="S77" s="81">
        <f t="shared" si="84"/>
        <v>8360600</v>
      </c>
      <c r="T77" s="81">
        <v>1395750</v>
      </c>
      <c r="U77" s="82">
        <f>6964850+T77</f>
        <v>8360600</v>
      </c>
      <c r="V77" s="232">
        <f t="shared" si="85"/>
        <v>12526053.940000001</v>
      </c>
      <c r="W77" s="234">
        <f t="shared" si="79"/>
        <v>0.59971568332500469</v>
      </c>
      <c r="X77" s="224"/>
      <c r="Z77" s="224"/>
      <c r="AA77" s="224"/>
      <c r="AB77" s="55"/>
    </row>
    <row r="78" spans="1:28" s="186" customFormat="1" x14ac:dyDescent="0.25">
      <c r="A78" s="61" t="s">
        <v>942</v>
      </c>
      <c r="B78" s="61" t="s">
        <v>943</v>
      </c>
      <c r="C78" s="80">
        <v>94004447.329999998</v>
      </c>
      <c r="D78" s="248"/>
      <c r="E78" s="248"/>
      <c r="F78" s="79">
        <f t="shared" si="82"/>
        <v>94004447.329999998</v>
      </c>
      <c r="G78" s="248">
        <v>140386007</v>
      </c>
      <c r="H78" s="80">
        <f>22893700</f>
        <v>22893700</v>
      </c>
      <c r="I78" s="85">
        <f>140386007+H78</f>
        <v>163279707</v>
      </c>
      <c r="J78" s="232">
        <f t="shared" si="17"/>
        <v>-69275259.670000002</v>
      </c>
      <c r="K78" s="295">
        <f t="shared" si="83"/>
        <v>-0.73693598162234952</v>
      </c>
      <c r="L78" s="236"/>
      <c r="M78" s="61" t="s">
        <v>942</v>
      </c>
      <c r="N78" s="61" t="s">
        <v>943</v>
      </c>
      <c r="O78" s="80">
        <v>94004447.329999998</v>
      </c>
      <c r="P78" s="81"/>
      <c r="Q78" s="82"/>
      <c r="R78" s="82">
        <f t="shared" si="19"/>
        <v>94004447.329999998</v>
      </c>
      <c r="S78" s="81">
        <f t="shared" si="84"/>
        <v>140386007</v>
      </c>
      <c r="T78" s="81">
        <v>12978773</v>
      </c>
      <c r="U78" s="82">
        <f>127407234+T78</f>
        <v>140386007</v>
      </c>
      <c r="V78" s="232">
        <f t="shared" si="85"/>
        <v>-46381559.670000002</v>
      </c>
      <c r="W78" s="234">
        <f t="shared" si="79"/>
        <v>-0.49339750391998821</v>
      </c>
      <c r="X78" s="224"/>
      <c r="Z78" s="224"/>
      <c r="AA78" s="224"/>
      <c r="AB78" s="55"/>
    </row>
    <row r="79" spans="1:28" s="186" customFormat="1" x14ac:dyDescent="0.25">
      <c r="A79" s="56" t="s">
        <v>944</v>
      </c>
      <c r="B79" s="56" t="s">
        <v>945</v>
      </c>
      <c r="C79" s="78">
        <f>+C80+C82</f>
        <v>0</v>
      </c>
      <c r="D79" s="78">
        <f t="shared" ref="D79:J79" si="86">+D80+D82</f>
        <v>0</v>
      </c>
      <c r="E79" s="78">
        <f t="shared" si="86"/>
        <v>0</v>
      </c>
      <c r="F79" s="78">
        <f t="shared" si="86"/>
        <v>0</v>
      </c>
      <c r="G79" s="78">
        <f t="shared" si="86"/>
        <v>68500000</v>
      </c>
      <c r="H79" s="78">
        <f t="shared" si="86"/>
        <v>0</v>
      </c>
      <c r="I79" s="78">
        <f t="shared" si="86"/>
        <v>68500000</v>
      </c>
      <c r="J79" s="78">
        <f t="shared" si="86"/>
        <v>-68500000</v>
      </c>
      <c r="K79" s="226" t="e">
        <f t="shared" si="83"/>
        <v>#DIV/0!</v>
      </c>
      <c r="L79" s="236"/>
      <c r="M79" s="56" t="s">
        <v>944</v>
      </c>
      <c r="N79" s="56" t="s">
        <v>945</v>
      </c>
      <c r="O79" s="78">
        <f>+O80+O82</f>
        <v>0</v>
      </c>
      <c r="P79" s="78">
        <v>0</v>
      </c>
      <c r="Q79" s="78">
        <f t="shared" ref="Q79:V79" si="87">+Q80+Q82</f>
        <v>0</v>
      </c>
      <c r="R79" s="78">
        <f t="shared" si="19"/>
        <v>0</v>
      </c>
      <c r="S79" s="78">
        <f t="shared" si="87"/>
        <v>68500000</v>
      </c>
      <c r="T79" s="78">
        <f t="shared" si="87"/>
        <v>0</v>
      </c>
      <c r="U79" s="78">
        <f t="shared" si="87"/>
        <v>68500000</v>
      </c>
      <c r="V79" s="78">
        <f t="shared" si="87"/>
        <v>-68500000</v>
      </c>
      <c r="W79" s="226" t="e">
        <f t="shared" si="79"/>
        <v>#DIV/0!</v>
      </c>
      <c r="X79" s="224"/>
      <c r="Z79" s="224"/>
      <c r="AA79" s="224"/>
      <c r="AB79" s="55"/>
    </row>
    <row r="80" spans="1:28" s="186" customFormat="1" x14ac:dyDescent="0.25">
      <c r="A80" s="244" t="s">
        <v>946</v>
      </c>
      <c r="B80" s="302" t="s">
        <v>947</v>
      </c>
      <c r="C80" s="83">
        <f>+C81</f>
        <v>0</v>
      </c>
      <c r="D80" s="83">
        <f t="shared" ref="D80:J80" si="88">+D81</f>
        <v>0</v>
      </c>
      <c r="E80" s="83">
        <f t="shared" si="88"/>
        <v>0</v>
      </c>
      <c r="F80" s="83">
        <f t="shared" si="88"/>
        <v>0</v>
      </c>
      <c r="G80" s="83">
        <f t="shared" si="88"/>
        <v>0</v>
      </c>
      <c r="H80" s="83">
        <f t="shared" si="88"/>
        <v>0</v>
      </c>
      <c r="I80" s="83">
        <f t="shared" si="88"/>
        <v>0</v>
      </c>
      <c r="J80" s="83">
        <f t="shared" si="88"/>
        <v>0</v>
      </c>
      <c r="K80" s="250" t="e">
        <f t="shared" si="83"/>
        <v>#DIV/0!</v>
      </c>
      <c r="L80" s="236"/>
      <c r="M80" s="244" t="s">
        <v>946</v>
      </c>
      <c r="N80" s="245" t="s">
        <v>947</v>
      </c>
      <c r="O80" s="246">
        <f>+O81</f>
        <v>0</v>
      </c>
      <c r="P80" s="246">
        <v>0</v>
      </c>
      <c r="Q80" s="246">
        <f t="shared" ref="Q80:V80" si="89">+Q81</f>
        <v>0</v>
      </c>
      <c r="R80" s="246">
        <f t="shared" si="19"/>
        <v>0</v>
      </c>
      <c r="S80" s="246">
        <v>0</v>
      </c>
      <c r="T80" s="246">
        <v>0</v>
      </c>
      <c r="U80" s="246">
        <v>0</v>
      </c>
      <c r="V80" s="246">
        <f t="shared" si="89"/>
        <v>0</v>
      </c>
      <c r="W80" s="247" t="e">
        <f t="shared" si="79"/>
        <v>#DIV/0!</v>
      </c>
      <c r="X80" s="224"/>
      <c r="Z80" s="224"/>
      <c r="AA80" s="224"/>
      <c r="AB80" s="55"/>
    </row>
    <row r="81" spans="1:27" s="186" customFormat="1" x14ac:dyDescent="0.25">
      <c r="A81" s="60" t="s">
        <v>948</v>
      </c>
      <c r="B81" s="61" t="s">
        <v>342</v>
      </c>
      <c r="C81" s="80"/>
      <c r="D81" s="248"/>
      <c r="E81" s="248"/>
      <c r="F81" s="79">
        <f>C81+D81-E81</f>
        <v>0</v>
      </c>
      <c r="G81" s="80"/>
      <c r="H81" s="80"/>
      <c r="I81" s="80"/>
      <c r="J81" s="232">
        <f t="shared" si="17"/>
        <v>0</v>
      </c>
      <c r="K81" s="295" t="e">
        <f t="shared" si="83"/>
        <v>#DIV/0!</v>
      </c>
      <c r="L81" s="236"/>
      <c r="M81" s="60" t="s">
        <v>948</v>
      </c>
      <c r="N81" s="61" t="s">
        <v>342</v>
      </c>
      <c r="O81" s="80"/>
      <c r="P81" s="81"/>
      <c r="Q81" s="82"/>
      <c r="R81" s="82">
        <f t="shared" si="19"/>
        <v>0</v>
      </c>
      <c r="S81" s="80"/>
      <c r="T81" s="81"/>
      <c r="U81" s="80"/>
      <c r="V81" s="232">
        <f t="shared" si="85"/>
        <v>0</v>
      </c>
      <c r="W81" s="234" t="e">
        <f t="shared" si="79"/>
        <v>#DIV/0!</v>
      </c>
      <c r="X81" s="224"/>
      <c r="Z81" s="224"/>
      <c r="AA81" s="224"/>
    </row>
    <row r="82" spans="1:27" s="186" customFormat="1" x14ac:dyDescent="0.25">
      <c r="A82" s="62">
        <v>102502039</v>
      </c>
      <c r="B82" s="56" t="s">
        <v>1193</v>
      </c>
      <c r="C82" s="78">
        <f>+C83</f>
        <v>0</v>
      </c>
      <c r="D82" s="78">
        <f t="shared" ref="D82:J82" si="90">+D83</f>
        <v>0</v>
      </c>
      <c r="E82" s="78">
        <f t="shared" si="90"/>
        <v>0</v>
      </c>
      <c r="F82" s="78">
        <f t="shared" si="90"/>
        <v>0</v>
      </c>
      <c r="G82" s="78">
        <f t="shared" si="90"/>
        <v>68500000</v>
      </c>
      <c r="H82" s="78">
        <f t="shared" si="90"/>
        <v>0</v>
      </c>
      <c r="I82" s="78">
        <f t="shared" si="90"/>
        <v>68500000</v>
      </c>
      <c r="J82" s="78">
        <f t="shared" si="90"/>
        <v>-68500000</v>
      </c>
      <c r="K82" s="226"/>
      <c r="L82" s="236"/>
      <c r="M82" s="62">
        <v>102502039</v>
      </c>
      <c r="N82" s="56" t="s">
        <v>1193</v>
      </c>
      <c r="O82" s="78">
        <f>+O83</f>
        <v>0</v>
      </c>
      <c r="P82" s="78">
        <v>0</v>
      </c>
      <c r="Q82" s="78">
        <f t="shared" ref="Q82:V82" si="91">+Q83</f>
        <v>0</v>
      </c>
      <c r="R82" s="78">
        <f t="shared" ref="R82:R141" si="92">+O82+P82</f>
        <v>0</v>
      </c>
      <c r="S82" s="78">
        <f t="shared" si="91"/>
        <v>68500000</v>
      </c>
      <c r="T82" s="78">
        <f t="shared" si="91"/>
        <v>0</v>
      </c>
      <c r="U82" s="78">
        <f t="shared" si="91"/>
        <v>68500000</v>
      </c>
      <c r="V82" s="78">
        <f t="shared" si="91"/>
        <v>-68500000</v>
      </c>
      <c r="W82" s="226"/>
      <c r="X82" s="224"/>
      <c r="Z82" s="224"/>
      <c r="AA82" s="224"/>
    </row>
    <row r="83" spans="1:27" s="186" customFormat="1" x14ac:dyDescent="0.25">
      <c r="A83" s="63">
        <v>10250203903</v>
      </c>
      <c r="B83" s="61" t="s">
        <v>1196</v>
      </c>
      <c r="C83" s="80"/>
      <c r="D83" s="248"/>
      <c r="E83" s="248"/>
      <c r="F83" s="79">
        <f>C83+D83-E83</f>
        <v>0</v>
      </c>
      <c r="G83" s="80">
        <v>68500000</v>
      </c>
      <c r="H83" s="80"/>
      <c r="I83" s="80">
        <f>68500000+H83</f>
        <v>68500000</v>
      </c>
      <c r="J83" s="232">
        <f t="shared" ref="J83:J146" si="93">+F83-I83</f>
        <v>-68500000</v>
      </c>
      <c r="K83" s="260" t="e">
        <f t="shared" ref="K83" si="94">+J83/F83</f>
        <v>#DIV/0!</v>
      </c>
      <c r="L83" s="236"/>
      <c r="M83" s="63">
        <v>10250203903</v>
      </c>
      <c r="N83" s="61" t="s">
        <v>1196</v>
      </c>
      <c r="O83" s="80"/>
      <c r="P83" s="81"/>
      <c r="Q83" s="82"/>
      <c r="R83" s="82">
        <f t="shared" si="92"/>
        <v>0</v>
      </c>
      <c r="S83" s="81">
        <f>+U83</f>
        <v>68500000</v>
      </c>
      <c r="T83" s="81"/>
      <c r="U83" s="80">
        <v>68500000</v>
      </c>
      <c r="V83" s="232">
        <f t="shared" si="85"/>
        <v>-68500000</v>
      </c>
      <c r="W83" s="234"/>
      <c r="X83" s="224"/>
      <c r="Z83" s="224"/>
      <c r="AA83" s="224"/>
    </row>
    <row r="84" spans="1:27" s="186" customFormat="1" x14ac:dyDescent="0.25">
      <c r="A84" s="93" t="s">
        <v>949</v>
      </c>
      <c r="B84" s="93" t="s">
        <v>950</v>
      </c>
      <c r="C84" s="94">
        <f>C85+C88+C90</f>
        <v>0</v>
      </c>
      <c r="D84" s="94">
        <f t="shared" ref="D84:J84" si="95">D85+D88+D90</f>
        <v>0</v>
      </c>
      <c r="E84" s="94">
        <f t="shared" si="95"/>
        <v>0</v>
      </c>
      <c r="F84" s="94">
        <f t="shared" si="95"/>
        <v>0</v>
      </c>
      <c r="G84" s="94">
        <f t="shared" si="95"/>
        <v>207531902</v>
      </c>
      <c r="H84" s="94">
        <f t="shared" si="95"/>
        <v>33360650</v>
      </c>
      <c r="I84" s="94">
        <f t="shared" si="95"/>
        <v>298381802</v>
      </c>
      <c r="J84" s="94">
        <f t="shared" si="95"/>
        <v>-298381802</v>
      </c>
      <c r="K84" s="223" t="e">
        <f t="shared" si="83"/>
        <v>#DIV/0!</v>
      </c>
      <c r="L84" s="236"/>
      <c r="M84" s="93" t="s">
        <v>949</v>
      </c>
      <c r="N84" s="93" t="s">
        <v>950</v>
      </c>
      <c r="O84" s="94">
        <f>O85+O88+O90</f>
        <v>0</v>
      </c>
      <c r="P84" s="94">
        <v>0</v>
      </c>
      <c r="Q84" s="94">
        <f t="shared" ref="Q84:V84" si="96">Q85+Q88+Q90</f>
        <v>0</v>
      </c>
      <c r="R84" s="94">
        <f t="shared" si="92"/>
        <v>0</v>
      </c>
      <c r="S84" s="94">
        <f t="shared" si="96"/>
        <v>207531902</v>
      </c>
      <c r="T84" s="94">
        <f t="shared" si="96"/>
        <v>58435686</v>
      </c>
      <c r="U84" s="94">
        <f t="shared" si="96"/>
        <v>207531902</v>
      </c>
      <c r="V84" s="94">
        <f t="shared" si="96"/>
        <v>-207531902</v>
      </c>
      <c r="W84" s="223" t="e">
        <f t="shared" ref="W84:W85" si="97">+V84/R84</f>
        <v>#DIV/0!</v>
      </c>
      <c r="X84" s="224"/>
      <c r="Z84" s="224"/>
      <c r="AA84" s="224"/>
    </row>
    <row r="85" spans="1:27" s="186" customFormat="1" x14ac:dyDescent="0.25">
      <c r="A85" s="93" t="s">
        <v>951</v>
      </c>
      <c r="B85" s="93" t="s">
        <v>952</v>
      </c>
      <c r="C85" s="94">
        <f>C86+C87</f>
        <v>0</v>
      </c>
      <c r="D85" s="94">
        <f t="shared" ref="D85:J85" si="98">D86+D87</f>
        <v>0</v>
      </c>
      <c r="E85" s="94">
        <f t="shared" si="98"/>
        <v>0</v>
      </c>
      <c r="F85" s="94">
        <f t="shared" si="98"/>
        <v>0</v>
      </c>
      <c r="G85" s="94">
        <f t="shared" si="98"/>
        <v>1845210</v>
      </c>
      <c r="H85" s="94">
        <f t="shared" si="98"/>
        <v>301850</v>
      </c>
      <c r="I85" s="94">
        <f t="shared" si="98"/>
        <v>3899410</v>
      </c>
      <c r="J85" s="94">
        <f t="shared" si="98"/>
        <v>-3899410</v>
      </c>
      <c r="K85" s="223" t="e">
        <f t="shared" si="83"/>
        <v>#DIV/0!</v>
      </c>
      <c r="L85" s="236"/>
      <c r="M85" s="93" t="s">
        <v>951</v>
      </c>
      <c r="N85" s="93" t="s">
        <v>952</v>
      </c>
      <c r="O85" s="94">
        <f>O86+O87</f>
        <v>0</v>
      </c>
      <c r="P85" s="94">
        <v>0</v>
      </c>
      <c r="Q85" s="94">
        <f t="shared" ref="Q85:V85" si="99">Q86+Q87</f>
        <v>0</v>
      </c>
      <c r="R85" s="94">
        <f t="shared" si="92"/>
        <v>0</v>
      </c>
      <c r="S85" s="94">
        <f t="shared" si="99"/>
        <v>1845210</v>
      </c>
      <c r="T85" s="94">
        <f t="shared" si="99"/>
        <v>481200</v>
      </c>
      <c r="U85" s="94">
        <f t="shared" si="99"/>
        <v>1845210</v>
      </c>
      <c r="V85" s="94">
        <f t="shared" si="99"/>
        <v>-1845210</v>
      </c>
      <c r="W85" s="223" t="e">
        <f t="shared" si="97"/>
        <v>#DIV/0!</v>
      </c>
      <c r="X85" s="224"/>
      <c r="Z85" s="224"/>
      <c r="AA85" s="224"/>
    </row>
    <row r="86" spans="1:27" s="186" customFormat="1" x14ac:dyDescent="0.25">
      <c r="A86" s="60" t="s">
        <v>953</v>
      </c>
      <c r="B86" s="61" t="s">
        <v>954</v>
      </c>
      <c r="C86" s="80"/>
      <c r="D86" s="248"/>
      <c r="E86" s="248"/>
      <c r="F86" s="79">
        <f t="shared" ref="F86:F87" si="100">C86+D86-E86</f>
        <v>0</v>
      </c>
      <c r="G86" s="248">
        <v>1845210</v>
      </c>
      <c r="H86" s="80">
        <v>301850</v>
      </c>
      <c r="I86" s="80">
        <f>3597560+H86</f>
        <v>3899410</v>
      </c>
      <c r="J86" s="232">
        <f t="shared" si="93"/>
        <v>-3899410</v>
      </c>
      <c r="K86" s="295" t="e">
        <f t="shared" si="83"/>
        <v>#DIV/0!</v>
      </c>
      <c r="L86" s="175"/>
      <c r="M86" s="60" t="s">
        <v>953</v>
      </c>
      <c r="N86" s="61" t="s">
        <v>954</v>
      </c>
      <c r="O86" s="80"/>
      <c r="P86" s="81"/>
      <c r="Q86" s="82"/>
      <c r="R86" s="82">
        <f t="shared" si="92"/>
        <v>0</v>
      </c>
      <c r="S86" s="81">
        <f t="shared" ref="S86:S87" si="101">+U86</f>
        <v>1845210</v>
      </c>
      <c r="T86" s="81">
        <v>481200</v>
      </c>
      <c r="U86" s="81">
        <f>1364010+T86</f>
        <v>1845210</v>
      </c>
      <c r="V86" s="232">
        <f t="shared" si="85"/>
        <v>-1845210</v>
      </c>
      <c r="W86" s="234" t="e">
        <f t="shared" si="79"/>
        <v>#DIV/0!</v>
      </c>
      <c r="X86" s="224"/>
      <c r="Z86" s="224"/>
      <c r="AA86" s="224"/>
    </row>
    <row r="87" spans="1:27" s="186" customFormat="1" x14ac:dyDescent="0.25">
      <c r="A87" s="60" t="s">
        <v>955</v>
      </c>
      <c r="B87" s="61" t="s">
        <v>956</v>
      </c>
      <c r="C87" s="80"/>
      <c r="D87" s="248"/>
      <c r="E87" s="248"/>
      <c r="F87" s="79">
        <f t="shared" si="100"/>
        <v>0</v>
      </c>
      <c r="G87" s="248">
        <v>0</v>
      </c>
      <c r="H87" s="80"/>
      <c r="I87" s="248"/>
      <c r="J87" s="232">
        <f t="shared" si="93"/>
        <v>0</v>
      </c>
      <c r="K87" s="295" t="e">
        <f t="shared" si="83"/>
        <v>#DIV/0!</v>
      </c>
      <c r="L87" s="175"/>
      <c r="M87" s="60" t="s">
        <v>955</v>
      </c>
      <c r="N87" s="61" t="s">
        <v>956</v>
      </c>
      <c r="O87" s="80"/>
      <c r="P87" s="81"/>
      <c r="Q87" s="82"/>
      <c r="R87" s="82">
        <f t="shared" si="92"/>
        <v>0</v>
      </c>
      <c r="S87" s="81">
        <f t="shared" si="101"/>
        <v>0</v>
      </c>
      <c r="T87" s="81"/>
      <c r="U87" s="82"/>
      <c r="V87" s="232">
        <f t="shared" si="85"/>
        <v>0</v>
      </c>
      <c r="W87" s="234" t="e">
        <f t="shared" si="79"/>
        <v>#DIV/0!</v>
      </c>
      <c r="X87" s="224"/>
      <c r="Z87" s="224"/>
      <c r="AA87" s="224"/>
    </row>
    <row r="88" spans="1:27" s="186" customFormat="1" x14ac:dyDescent="0.25">
      <c r="A88" s="93" t="s">
        <v>957</v>
      </c>
      <c r="B88" s="93" t="s">
        <v>958</v>
      </c>
      <c r="C88" s="94">
        <f>+C89</f>
        <v>0</v>
      </c>
      <c r="D88" s="94">
        <f t="shared" ref="D88:J88" si="102">+D89</f>
        <v>0</v>
      </c>
      <c r="E88" s="94">
        <f t="shared" si="102"/>
        <v>0</v>
      </c>
      <c r="F88" s="94">
        <f t="shared" si="102"/>
        <v>0</v>
      </c>
      <c r="G88" s="94">
        <f t="shared" si="102"/>
        <v>188908686</v>
      </c>
      <c r="H88" s="94">
        <f t="shared" si="102"/>
        <v>32854800</v>
      </c>
      <c r="I88" s="94">
        <f t="shared" si="102"/>
        <v>277204386</v>
      </c>
      <c r="J88" s="94">
        <f t="shared" si="102"/>
        <v>-277204386</v>
      </c>
      <c r="K88" s="223" t="e">
        <f t="shared" si="83"/>
        <v>#DIV/0!</v>
      </c>
      <c r="L88" s="175"/>
      <c r="M88" s="93" t="s">
        <v>957</v>
      </c>
      <c r="N88" s="93" t="s">
        <v>958</v>
      </c>
      <c r="O88" s="94">
        <f>+O89</f>
        <v>0</v>
      </c>
      <c r="P88" s="94">
        <v>0</v>
      </c>
      <c r="Q88" s="94">
        <f t="shared" ref="Q88:V88" si="103">+Q89</f>
        <v>0</v>
      </c>
      <c r="R88" s="94">
        <f t="shared" si="92"/>
        <v>0</v>
      </c>
      <c r="S88" s="94">
        <f t="shared" si="103"/>
        <v>188908686</v>
      </c>
      <c r="T88" s="94">
        <f t="shared" si="103"/>
        <v>57892486</v>
      </c>
      <c r="U88" s="94">
        <f t="shared" si="103"/>
        <v>188908686</v>
      </c>
      <c r="V88" s="94">
        <f t="shared" si="103"/>
        <v>-188908686</v>
      </c>
      <c r="W88" s="223" t="e">
        <f t="shared" si="79"/>
        <v>#DIV/0!</v>
      </c>
      <c r="X88" s="224"/>
      <c r="Z88" s="224"/>
      <c r="AA88" s="224"/>
    </row>
    <row r="89" spans="1:27" s="186" customFormat="1" x14ac:dyDescent="0.25">
      <c r="A89" s="61" t="s">
        <v>959</v>
      </c>
      <c r="B89" s="61" t="s">
        <v>370</v>
      </c>
      <c r="C89" s="80"/>
      <c r="D89" s="248"/>
      <c r="E89" s="248"/>
      <c r="F89" s="79">
        <f>C89+D89-E89</f>
        <v>0</v>
      </c>
      <c r="G89" s="248">
        <v>188908686</v>
      </c>
      <c r="H89" s="80">
        <f>23898750+8956050</f>
        <v>32854800</v>
      </c>
      <c r="I89" s="248">
        <f>244349586+H89</f>
        <v>277204386</v>
      </c>
      <c r="J89" s="232">
        <f t="shared" si="93"/>
        <v>-277204386</v>
      </c>
      <c r="K89" s="295" t="e">
        <f t="shared" si="83"/>
        <v>#DIV/0!</v>
      </c>
      <c r="L89" s="175"/>
      <c r="M89" s="61" t="s">
        <v>959</v>
      </c>
      <c r="N89" s="61" t="s">
        <v>370</v>
      </c>
      <c r="O89" s="80"/>
      <c r="P89" s="81"/>
      <c r="Q89" s="82"/>
      <c r="R89" s="82">
        <f t="shared" si="92"/>
        <v>0</v>
      </c>
      <c r="S89" s="81">
        <f>+U89</f>
        <v>188908686</v>
      </c>
      <c r="T89" s="81">
        <f>28573200+29319286</f>
        <v>57892486</v>
      </c>
      <c r="U89" s="82">
        <f>131016200+T89</f>
        <v>188908686</v>
      </c>
      <c r="V89" s="232">
        <f t="shared" si="85"/>
        <v>-188908686</v>
      </c>
      <c r="W89" s="234" t="e">
        <f t="shared" si="79"/>
        <v>#DIV/0!</v>
      </c>
      <c r="X89" s="224"/>
      <c r="Z89" s="224"/>
      <c r="AA89" s="224"/>
    </row>
    <row r="90" spans="1:27" s="186" customFormat="1" x14ac:dyDescent="0.25">
      <c r="A90" s="93" t="s">
        <v>960</v>
      </c>
      <c r="B90" s="93" t="s">
        <v>376</v>
      </c>
      <c r="C90" s="94">
        <f>C91</f>
        <v>0</v>
      </c>
      <c r="D90" s="94">
        <f t="shared" ref="D90:J90" si="104">D91</f>
        <v>0</v>
      </c>
      <c r="E90" s="94">
        <f t="shared" si="104"/>
        <v>0</v>
      </c>
      <c r="F90" s="94">
        <f t="shared" si="104"/>
        <v>0</v>
      </c>
      <c r="G90" s="94">
        <f t="shared" si="104"/>
        <v>16778006</v>
      </c>
      <c r="H90" s="94">
        <f t="shared" si="104"/>
        <v>204000</v>
      </c>
      <c r="I90" s="94">
        <f t="shared" si="104"/>
        <v>17278006</v>
      </c>
      <c r="J90" s="94">
        <f t="shared" si="104"/>
        <v>-17278006</v>
      </c>
      <c r="K90" s="223" t="e">
        <f t="shared" si="83"/>
        <v>#DIV/0!</v>
      </c>
      <c r="L90" s="175"/>
      <c r="M90" s="93" t="s">
        <v>960</v>
      </c>
      <c r="N90" s="93" t="s">
        <v>376</v>
      </c>
      <c r="O90" s="94">
        <f>O91</f>
        <v>0</v>
      </c>
      <c r="P90" s="94">
        <v>0</v>
      </c>
      <c r="Q90" s="94">
        <f t="shared" ref="Q90:V90" si="105">Q91</f>
        <v>0</v>
      </c>
      <c r="R90" s="94">
        <f t="shared" si="92"/>
        <v>0</v>
      </c>
      <c r="S90" s="94">
        <f t="shared" si="105"/>
        <v>16778006</v>
      </c>
      <c r="T90" s="94">
        <f t="shared" si="105"/>
        <v>62000</v>
      </c>
      <c r="U90" s="94">
        <f t="shared" si="105"/>
        <v>16778006</v>
      </c>
      <c r="V90" s="94">
        <f t="shared" si="105"/>
        <v>-16778006</v>
      </c>
      <c r="W90" s="223" t="e">
        <f t="shared" si="79"/>
        <v>#DIV/0!</v>
      </c>
      <c r="X90" s="224"/>
      <c r="Z90" s="224"/>
      <c r="AA90" s="224"/>
    </row>
    <row r="91" spans="1:27" s="186" customFormat="1" x14ac:dyDescent="0.25">
      <c r="A91" s="61" t="s">
        <v>961</v>
      </c>
      <c r="B91" s="61" t="s">
        <v>962</v>
      </c>
      <c r="C91" s="80"/>
      <c r="D91" s="248"/>
      <c r="E91" s="248"/>
      <c r="F91" s="79">
        <f>C91+D91-E91</f>
        <v>0</v>
      </c>
      <c r="G91" s="248">
        <v>16778006</v>
      </c>
      <c r="H91" s="80">
        <v>204000</v>
      </c>
      <c r="I91" s="248">
        <f>17074006+H91</f>
        <v>17278006</v>
      </c>
      <c r="J91" s="232">
        <f t="shared" si="93"/>
        <v>-17278006</v>
      </c>
      <c r="K91" s="295" t="e">
        <f t="shared" si="83"/>
        <v>#DIV/0!</v>
      </c>
      <c r="L91" s="175"/>
      <c r="M91" s="61" t="s">
        <v>961</v>
      </c>
      <c r="N91" s="61" t="s">
        <v>962</v>
      </c>
      <c r="O91" s="80"/>
      <c r="P91" s="81"/>
      <c r="Q91" s="82"/>
      <c r="R91" s="82">
        <f t="shared" si="92"/>
        <v>0</v>
      </c>
      <c r="S91" s="81">
        <f>+U91</f>
        <v>16778006</v>
      </c>
      <c r="T91" s="81">
        <v>62000</v>
      </c>
      <c r="U91" s="82">
        <f>16716006+T91</f>
        <v>16778006</v>
      </c>
      <c r="V91" s="232">
        <f t="shared" si="85"/>
        <v>-16778006</v>
      </c>
      <c r="W91" s="234" t="e">
        <f t="shared" si="79"/>
        <v>#DIV/0!</v>
      </c>
      <c r="X91" s="224"/>
      <c r="Z91" s="224"/>
      <c r="AA91" s="224"/>
    </row>
    <row r="92" spans="1:27" s="186" customFormat="1" x14ac:dyDescent="0.25">
      <c r="A92" s="93" t="s">
        <v>963</v>
      </c>
      <c r="B92" s="93" t="s">
        <v>964</v>
      </c>
      <c r="C92" s="94">
        <f>C93</f>
        <v>175200000</v>
      </c>
      <c r="D92" s="94">
        <f t="shared" ref="D92:J93" si="106">D93</f>
        <v>0</v>
      </c>
      <c r="E92" s="94">
        <f t="shared" si="106"/>
        <v>0</v>
      </c>
      <c r="F92" s="94">
        <f t="shared" si="106"/>
        <v>175200000</v>
      </c>
      <c r="G92" s="94">
        <f t="shared" si="106"/>
        <v>115310097.31999999</v>
      </c>
      <c r="H92" s="94">
        <f t="shared" si="106"/>
        <v>0</v>
      </c>
      <c r="I92" s="94">
        <f t="shared" si="106"/>
        <v>149470076.02000001</v>
      </c>
      <c r="J92" s="94">
        <f t="shared" si="106"/>
        <v>25729923.979999989</v>
      </c>
      <c r="K92" s="249">
        <f t="shared" si="83"/>
        <v>0.14686029668949765</v>
      </c>
      <c r="L92" s="175"/>
      <c r="M92" s="93" t="s">
        <v>963</v>
      </c>
      <c r="N92" s="93" t="s">
        <v>964</v>
      </c>
      <c r="O92" s="94">
        <f>O93</f>
        <v>175200000</v>
      </c>
      <c r="P92" s="94">
        <f t="shared" ref="P92:V93" si="107">P93</f>
        <v>0</v>
      </c>
      <c r="Q92" s="94">
        <f t="shared" si="107"/>
        <v>0</v>
      </c>
      <c r="R92" s="94">
        <f t="shared" si="107"/>
        <v>175200000</v>
      </c>
      <c r="S92" s="94">
        <f t="shared" si="107"/>
        <v>115310097.31999999</v>
      </c>
      <c r="T92" s="94">
        <f t="shared" si="107"/>
        <v>20169635</v>
      </c>
      <c r="U92" s="94">
        <f t="shared" si="107"/>
        <v>115310097.31999999</v>
      </c>
      <c r="V92" s="94">
        <f t="shared" si="107"/>
        <v>59889902.680000007</v>
      </c>
      <c r="W92" s="249">
        <f t="shared" si="79"/>
        <v>0.34183734406392696</v>
      </c>
      <c r="X92" s="224"/>
      <c r="Z92" s="224"/>
      <c r="AA92" s="224"/>
    </row>
    <row r="93" spans="1:27" s="186" customFormat="1" x14ac:dyDescent="0.25">
      <c r="A93" s="56" t="s">
        <v>965</v>
      </c>
      <c r="B93" s="56" t="s">
        <v>425</v>
      </c>
      <c r="C93" s="78">
        <f>C94</f>
        <v>175200000</v>
      </c>
      <c r="D93" s="78">
        <f t="shared" si="106"/>
        <v>0</v>
      </c>
      <c r="E93" s="78">
        <f t="shared" si="106"/>
        <v>0</v>
      </c>
      <c r="F93" s="78">
        <f t="shared" si="106"/>
        <v>175200000</v>
      </c>
      <c r="G93" s="78">
        <f t="shared" si="106"/>
        <v>115310097.31999999</v>
      </c>
      <c r="H93" s="78">
        <f t="shared" si="106"/>
        <v>0</v>
      </c>
      <c r="I93" s="78">
        <f t="shared" si="106"/>
        <v>149470076.02000001</v>
      </c>
      <c r="J93" s="78">
        <f t="shared" si="106"/>
        <v>25729923.979999989</v>
      </c>
      <c r="K93" s="226">
        <f t="shared" si="83"/>
        <v>0.14686029668949765</v>
      </c>
      <c r="L93" s="175"/>
      <c r="M93" s="56" t="s">
        <v>965</v>
      </c>
      <c r="N93" s="56" t="s">
        <v>425</v>
      </c>
      <c r="O93" s="78">
        <f>O94</f>
        <v>175200000</v>
      </c>
      <c r="P93" s="78">
        <f t="shared" si="107"/>
        <v>0</v>
      </c>
      <c r="Q93" s="78">
        <f t="shared" si="107"/>
        <v>0</v>
      </c>
      <c r="R93" s="78">
        <f t="shared" si="107"/>
        <v>175200000</v>
      </c>
      <c r="S93" s="78">
        <f t="shared" si="107"/>
        <v>115310097.31999999</v>
      </c>
      <c r="T93" s="78">
        <f t="shared" si="107"/>
        <v>20169635</v>
      </c>
      <c r="U93" s="78">
        <f t="shared" si="107"/>
        <v>115310097.31999999</v>
      </c>
      <c r="V93" s="78">
        <f t="shared" si="107"/>
        <v>59889902.680000007</v>
      </c>
      <c r="W93" s="226">
        <f t="shared" si="79"/>
        <v>0.34183734406392696</v>
      </c>
      <c r="X93" s="224"/>
      <c r="Z93" s="224"/>
      <c r="AA93" s="224"/>
    </row>
    <row r="94" spans="1:27" s="186" customFormat="1" x14ac:dyDescent="0.25">
      <c r="A94" s="61" t="s">
        <v>966</v>
      </c>
      <c r="B94" s="61" t="s">
        <v>427</v>
      </c>
      <c r="C94" s="80">
        <v>175200000</v>
      </c>
      <c r="D94" s="248"/>
      <c r="E94" s="248"/>
      <c r="F94" s="79">
        <f>C94+D94-E94</f>
        <v>175200000</v>
      </c>
      <c r="G94" s="248">
        <v>115310097.31999999</v>
      </c>
      <c r="H94" s="80"/>
      <c r="I94" s="248">
        <v>149470076.02000001</v>
      </c>
      <c r="J94" s="232">
        <f t="shared" si="93"/>
        <v>25729923.979999989</v>
      </c>
      <c r="K94" s="295">
        <f t="shared" si="83"/>
        <v>0.14686029668949765</v>
      </c>
      <c r="L94" s="175"/>
      <c r="M94" s="61" t="s">
        <v>966</v>
      </c>
      <c r="N94" s="61" t="s">
        <v>427</v>
      </c>
      <c r="O94" s="80">
        <v>175200000</v>
      </c>
      <c r="P94" s="81"/>
      <c r="Q94" s="82"/>
      <c r="R94" s="82">
        <f t="shared" si="92"/>
        <v>175200000</v>
      </c>
      <c r="S94" s="81">
        <f>+U94</f>
        <v>115310097.31999999</v>
      </c>
      <c r="T94" s="81">
        <f>20169635</f>
        <v>20169635</v>
      </c>
      <c r="U94" s="82">
        <f>95140462.32+T94</f>
        <v>115310097.31999999</v>
      </c>
      <c r="V94" s="232">
        <f t="shared" si="85"/>
        <v>59889902.680000007</v>
      </c>
      <c r="W94" s="234">
        <f t="shared" si="79"/>
        <v>0.34183734406392696</v>
      </c>
      <c r="X94" s="224"/>
      <c r="Z94" s="224"/>
      <c r="AA94" s="224"/>
    </row>
    <row r="95" spans="1:27" s="186" customFormat="1" x14ac:dyDescent="0.25">
      <c r="A95" s="93" t="s">
        <v>967</v>
      </c>
      <c r="B95" s="93" t="s">
        <v>439</v>
      </c>
      <c r="C95" s="94">
        <f t="shared" ref="C95:J95" si="108">C96+C106+C113</f>
        <v>2133085677.9000001</v>
      </c>
      <c r="D95" s="94">
        <f t="shared" si="108"/>
        <v>0</v>
      </c>
      <c r="E95" s="94">
        <f t="shared" si="108"/>
        <v>0</v>
      </c>
      <c r="F95" s="94">
        <f t="shared" si="108"/>
        <v>2133085677.9000001</v>
      </c>
      <c r="G95" s="94">
        <f t="shared" si="108"/>
        <v>1238105152.3</v>
      </c>
      <c r="H95" s="94">
        <f t="shared" si="108"/>
        <v>527203905.29000002</v>
      </c>
      <c r="I95" s="94">
        <f t="shared" si="108"/>
        <v>2061386820.8399999</v>
      </c>
      <c r="J95" s="94">
        <f t="shared" si="108"/>
        <v>71698857.060000181</v>
      </c>
      <c r="K95" s="223">
        <f t="shared" si="83"/>
        <v>3.3612741299068181E-2</v>
      </c>
      <c r="L95" s="175"/>
      <c r="M95" s="93" t="s">
        <v>967</v>
      </c>
      <c r="N95" s="93" t="s">
        <v>439</v>
      </c>
      <c r="O95" s="94">
        <f t="shared" ref="O95" si="109">O96+O106+O113</f>
        <v>2133085677.9000001</v>
      </c>
      <c r="P95" s="94">
        <v>0</v>
      </c>
      <c r="Q95" s="94">
        <f t="shared" ref="Q95:V95" si="110">Q96+Q106+Q113</f>
        <v>0</v>
      </c>
      <c r="R95" s="94">
        <f t="shared" si="92"/>
        <v>2133085677.9000001</v>
      </c>
      <c r="S95" s="94">
        <f t="shared" si="110"/>
        <v>1238105152.3</v>
      </c>
      <c r="T95" s="94">
        <f t="shared" si="110"/>
        <v>40686642</v>
      </c>
      <c r="U95" s="94">
        <f t="shared" si="110"/>
        <v>1238105152.3</v>
      </c>
      <c r="V95" s="94">
        <f t="shared" si="110"/>
        <v>894980525.60000014</v>
      </c>
      <c r="W95" s="223">
        <f t="shared" si="79"/>
        <v>0.41957082871659374</v>
      </c>
      <c r="X95" s="224"/>
      <c r="Z95" s="224"/>
      <c r="AA95" s="224"/>
    </row>
    <row r="96" spans="1:27" s="186" customFormat="1" x14ac:dyDescent="0.25">
      <c r="A96" s="56" t="s">
        <v>968</v>
      </c>
      <c r="B96" s="56" t="s">
        <v>969</v>
      </c>
      <c r="C96" s="78">
        <f>C97+C98+C99+C100+C101+C102+C103+C104+C105</f>
        <v>2133085677.9000001</v>
      </c>
      <c r="D96" s="78">
        <f t="shared" ref="D96:J96" si="111">D97+D98+D99+D100+D101+D102+D103+D104+D105</f>
        <v>0</v>
      </c>
      <c r="E96" s="78">
        <f t="shared" si="111"/>
        <v>0</v>
      </c>
      <c r="F96" s="78">
        <f t="shared" si="111"/>
        <v>2133085677.9000001</v>
      </c>
      <c r="G96" s="78">
        <f t="shared" si="111"/>
        <v>1237567752.3</v>
      </c>
      <c r="H96" s="78">
        <f t="shared" si="111"/>
        <v>526976905.29000002</v>
      </c>
      <c r="I96" s="78">
        <f t="shared" si="111"/>
        <v>2060130420.8399999</v>
      </c>
      <c r="J96" s="78">
        <f t="shared" si="111"/>
        <v>72955257.060000181</v>
      </c>
      <c r="K96" s="250">
        <f t="shared" si="83"/>
        <v>3.4201747175867707E-2</v>
      </c>
      <c r="L96" s="175"/>
      <c r="M96" s="56" t="s">
        <v>968</v>
      </c>
      <c r="N96" s="56" t="s">
        <v>969</v>
      </c>
      <c r="O96" s="78">
        <f>O97+O98+O99+O100+O101+O102+O103+O104+O105</f>
        <v>2133085677.9000001</v>
      </c>
      <c r="P96" s="78">
        <v>0</v>
      </c>
      <c r="Q96" s="78">
        <f t="shared" ref="Q96:V96" si="112">Q97+Q98+Q99+Q100+Q101+Q102+Q103+Q104+Q105</f>
        <v>0</v>
      </c>
      <c r="R96" s="78">
        <f t="shared" si="92"/>
        <v>2133085677.9000001</v>
      </c>
      <c r="S96" s="78">
        <f t="shared" si="112"/>
        <v>1237567752.3</v>
      </c>
      <c r="T96" s="78">
        <f t="shared" si="112"/>
        <v>40686642</v>
      </c>
      <c r="U96" s="78">
        <f t="shared" si="112"/>
        <v>1237567752.3</v>
      </c>
      <c r="V96" s="78">
        <f t="shared" si="112"/>
        <v>895517925.60000014</v>
      </c>
      <c r="W96" s="250">
        <f t="shared" si="79"/>
        <v>0.4198227642134037</v>
      </c>
      <c r="X96" s="224"/>
      <c r="Z96" s="224"/>
      <c r="AA96" s="224"/>
    </row>
    <row r="97" spans="1:27" s="186" customFormat="1" x14ac:dyDescent="0.25">
      <c r="A97" s="60" t="s">
        <v>970</v>
      </c>
      <c r="B97" s="61" t="s">
        <v>971</v>
      </c>
      <c r="C97" s="80"/>
      <c r="D97" s="248"/>
      <c r="E97" s="248"/>
      <c r="F97" s="79">
        <f t="shared" ref="F97:F105" si="113">C97+D97-E97</f>
        <v>0</v>
      </c>
      <c r="G97" s="248">
        <v>0</v>
      </c>
      <c r="H97" s="80"/>
      <c r="I97" s="248"/>
      <c r="J97" s="232">
        <f t="shared" si="93"/>
        <v>0</v>
      </c>
      <c r="K97" s="295" t="e">
        <f t="shared" si="83"/>
        <v>#DIV/0!</v>
      </c>
      <c r="L97" s="175"/>
      <c r="M97" s="60" t="s">
        <v>970</v>
      </c>
      <c r="N97" s="61" t="s">
        <v>971</v>
      </c>
      <c r="O97" s="80"/>
      <c r="P97" s="81"/>
      <c r="Q97" s="82"/>
      <c r="R97" s="82">
        <f t="shared" si="92"/>
        <v>0</v>
      </c>
      <c r="S97" s="81">
        <f t="shared" ref="S97:S105" si="114">+U97</f>
        <v>0</v>
      </c>
      <c r="T97" s="81"/>
      <c r="U97" s="82"/>
      <c r="V97" s="232">
        <f t="shared" si="85"/>
        <v>0</v>
      </c>
      <c r="W97" s="234" t="e">
        <f t="shared" si="79"/>
        <v>#DIV/0!</v>
      </c>
      <c r="X97" s="224"/>
      <c r="Z97" s="224"/>
      <c r="AA97" s="224"/>
    </row>
    <row r="98" spans="1:27" s="186" customFormat="1" x14ac:dyDescent="0.25">
      <c r="A98" s="60" t="s">
        <v>972</v>
      </c>
      <c r="B98" s="61" t="s">
        <v>973</v>
      </c>
      <c r="C98" s="80"/>
      <c r="D98" s="248"/>
      <c r="E98" s="248"/>
      <c r="F98" s="79">
        <f t="shared" si="113"/>
        <v>0</v>
      </c>
      <c r="G98" s="248">
        <v>0</v>
      </c>
      <c r="H98" s="80"/>
      <c r="I98" s="248"/>
      <c r="J98" s="232">
        <f t="shared" si="93"/>
        <v>0</v>
      </c>
      <c r="K98" s="295" t="e">
        <f t="shared" si="83"/>
        <v>#DIV/0!</v>
      </c>
      <c r="L98" s="175"/>
      <c r="M98" s="60" t="s">
        <v>972</v>
      </c>
      <c r="N98" s="61" t="s">
        <v>973</v>
      </c>
      <c r="O98" s="80"/>
      <c r="P98" s="81"/>
      <c r="Q98" s="82"/>
      <c r="R98" s="82">
        <f t="shared" si="92"/>
        <v>0</v>
      </c>
      <c r="S98" s="81">
        <f t="shared" si="114"/>
        <v>0</v>
      </c>
      <c r="T98" s="81"/>
      <c r="U98" s="82"/>
      <c r="V98" s="232">
        <f t="shared" si="85"/>
        <v>0</v>
      </c>
      <c r="W98" s="234" t="e">
        <f t="shared" si="79"/>
        <v>#DIV/0!</v>
      </c>
      <c r="X98" s="224"/>
      <c r="Z98" s="224"/>
      <c r="AA98" s="224"/>
    </row>
    <row r="99" spans="1:27" s="186" customFormat="1" x14ac:dyDescent="0.25">
      <c r="A99" s="60" t="s">
        <v>974</v>
      </c>
      <c r="B99" s="58" t="s">
        <v>455</v>
      </c>
      <c r="C99" s="80">
        <v>40000000</v>
      </c>
      <c r="D99" s="248"/>
      <c r="E99" s="248"/>
      <c r="F99" s="79">
        <f t="shared" si="113"/>
        <v>40000000</v>
      </c>
      <c r="G99" s="248">
        <v>0</v>
      </c>
      <c r="H99" s="80"/>
      <c r="I99" s="248"/>
      <c r="J99" s="232">
        <f t="shared" si="93"/>
        <v>40000000</v>
      </c>
      <c r="K99" s="295">
        <f t="shared" si="83"/>
        <v>1</v>
      </c>
      <c r="L99" s="175"/>
      <c r="M99" s="60" t="s">
        <v>974</v>
      </c>
      <c r="N99" s="58" t="s">
        <v>455</v>
      </c>
      <c r="O99" s="80">
        <v>40000000</v>
      </c>
      <c r="P99" s="81"/>
      <c r="Q99" s="82"/>
      <c r="R99" s="82">
        <f t="shared" si="92"/>
        <v>40000000</v>
      </c>
      <c r="S99" s="81">
        <f t="shared" si="114"/>
        <v>0</v>
      </c>
      <c r="T99" s="81"/>
      <c r="U99" s="82"/>
      <c r="V99" s="232">
        <f t="shared" si="85"/>
        <v>40000000</v>
      </c>
      <c r="W99" s="234">
        <f t="shared" si="79"/>
        <v>1</v>
      </c>
      <c r="X99" s="224"/>
      <c r="Z99" s="224"/>
      <c r="AA99" s="224"/>
    </row>
    <row r="100" spans="1:27" s="186" customFormat="1" x14ac:dyDescent="0.25">
      <c r="A100" s="60" t="s">
        <v>975</v>
      </c>
      <c r="B100" s="61" t="s">
        <v>912</v>
      </c>
      <c r="C100" s="80">
        <v>493080000</v>
      </c>
      <c r="D100" s="248"/>
      <c r="E100" s="248"/>
      <c r="F100" s="79">
        <f t="shared" si="113"/>
        <v>493080000</v>
      </c>
      <c r="G100" s="248">
        <v>377645227.24000001</v>
      </c>
      <c r="H100" s="80">
        <v>48896912</v>
      </c>
      <c r="I100" s="296">
        <f>390029627.24+H100</f>
        <v>438926539.24000001</v>
      </c>
      <c r="J100" s="232">
        <f t="shared" si="93"/>
        <v>54153460.75999999</v>
      </c>
      <c r="K100" s="295">
        <f t="shared" si="83"/>
        <v>0.10982692617830776</v>
      </c>
      <c r="L100" s="175"/>
      <c r="M100" s="60" t="s">
        <v>975</v>
      </c>
      <c r="N100" s="61" t="s">
        <v>912</v>
      </c>
      <c r="O100" s="80">
        <v>493080000</v>
      </c>
      <c r="P100" s="81"/>
      <c r="Q100" s="82"/>
      <c r="R100" s="82">
        <f t="shared" si="92"/>
        <v>493080000</v>
      </c>
      <c r="S100" s="81">
        <f t="shared" si="114"/>
        <v>377645227.24000001</v>
      </c>
      <c r="T100" s="81">
        <f>4259700+373000</f>
        <v>4632700</v>
      </c>
      <c r="U100" s="82">
        <v>377645227.24000001</v>
      </c>
      <c r="V100" s="232">
        <f t="shared" si="85"/>
        <v>115434772.75999999</v>
      </c>
      <c r="W100" s="234">
        <f t="shared" si="79"/>
        <v>0.23410962269814228</v>
      </c>
      <c r="X100" s="224"/>
      <c r="Z100" s="224"/>
      <c r="AA100" s="224"/>
    </row>
    <row r="101" spans="1:27" s="186" customFormat="1" x14ac:dyDescent="0.25">
      <c r="A101" s="60" t="s">
        <v>976</v>
      </c>
      <c r="B101" s="61" t="s">
        <v>457</v>
      </c>
      <c r="C101" s="80">
        <v>1586505677.9000001</v>
      </c>
      <c r="D101" s="248"/>
      <c r="E101" s="248"/>
      <c r="F101" s="79">
        <f t="shared" si="113"/>
        <v>1586505677.9000001</v>
      </c>
      <c r="G101" s="248">
        <v>629652525.05999994</v>
      </c>
      <c r="H101" s="80">
        <f>94806200+276437793.29</f>
        <v>371243993.29000002</v>
      </c>
      <c r="I101" s="296">
        <f>909939808.31+H101</f>
        <v>1281183801.5999999</v>
      </c>
      <c r="J101" s="232">
        <f t="shared" si="93"/>
        <v>305321876.30000019</v>
      </c>
      <c r="K101" s="295">
        <f t="shared" si="83"/>
        <v>0.19244928054978264</v>
      </c>
      <c r="L101" s="175"/>
      <c r="M101" s="60" t="s">
        <v>976</v>
      </c>
      <c r="N101" s="61" t="s">
        <v>457</v>
      </c>
      <c r="O101" s="80">
        <v>1586505677.9000001</v>
      </c>
      <c r="P101" s="81"/>
      <c r="Q101" s="82"/>
      <c r="R101" s="82">
        <f t="shared" si="92"/>
        <v>1586505677.9000001</v>
      </c>
      <c r="S101" s="81">
        <f t="shared" si="114"/>
        <v>629652525.05999994</v>
      </c>
      <c r="T101" s="81">
        <f>34777942</f>
        <v>34777942</v>
      </c>
      <c r="U101" s="82">
        <f>594874583.06+T101</f>
        <v>629652525.05999994</v>
      </c>
      <c r="V101" s="232">
        <f t="shared" si="85"/>
        <v>956853152.84000015</v>
      </c>
      <c r="W101" s="234">
        <f t="shared" si="79"/>
        <v>0.60311990443460117</v>
      </c>
      <c r="X101" s="224"/>
      <c r="Y101" s="252"/>
      <c r="Z101" s="224"/>
      <c r="AA101" s="224"/>
    </row>
    <row r="102" spans="1:27" s="186" customFormat="1" x14ac:dyDescent="0.25">
      <c r="A102" s="60" t="s">
        <v>977</v>
      </c>
      <c r="B102" s="61" t="s">
        <v>459</v>
      </c>
      <c r="C102" s="80"/>
      <c r="D102" s="248"/>
      <c r="E102" s="248"/>
      <c r="F102" s="79">
        <f t="shared" si="113"/>
        <v>0</v>
      </c>
      <c r="G102" s="248">
        <v>0</v>
      </c>
      <c r="H102" s="80"/>
      <c r="I102" s="296">
        <v>2914080</v>
      </c>
      <c r="J102" s="232">
        <f t="shared" si="93"/>
        <v>-2914080</v>
      </c>
      <c r="K102" s="295" t="e">
        <f t="shared" si="83"/>
        <v>#DIV/0!</v>
      </c>
      <c r="L102" s="175"/>
      <c r="M102" s="60" t="s">
        <v>977</v>
      </c>
      <c r="N102" s="61" t="s">
        <v>459</v>
      </c>
      <c r="O102" s="80"/>
      <c r="P102" s="81"/>
      <c r="Q102" s="82"/>
      <c r="R102" s="82">
        <f t="shared" si="92"/>
        <v>0</v>
      </c>
      <c r="S102" s="81">
        <f t="shared" si="114"/>
        <v>0</v>
      </c>
      <c r="T102" s="81"/>
      <c r="U102" s="82"/>
      <c r="V102" s="232">
        <f t="shared" si="85"/>
        <v>0</v>
      </c>
      <c r="W102" s="234" t="e">
        <f t="shared" si="79"/>
        <v>#DIV/0!</v>
      </c>
      <c r="X102" s="224"/>
      <c r="Z102" s="224"/>
      <c r="AA102" s="224"/>
    </row>
    <row r="103" spans="1:27" s="186" customFormat="1" x14ac:dyDescent="0.25">
      <c r="A103" s="60" t="s">
        <v>978</v>
      </c>
      <c r="B103" s="61" t="s">
        <v>979</v>
      </c>
      <c r="C103" s="80"/>
      <c r="D103" s="248"/>
      <c r="E103" s="248"/>
      <c r="F103" s="79">
        <f t="shared" si="113"/>
        <v>0</v>
      </c>
      <c r="G103" s="248">
        <v>0</v>
      </c>
      <c r="H103" s="80"/>
      <c r="I103" s="296"/>
      <c r="J103" s="232">
        <f t="shared" si="93"/>
        <v>0</v>
      </c>
      <c r="K103" s="295" t="e">
        <f t="shared" si="83"/>
        <v>#DIV/0!</v>
      </c>
      <c r="L103" s="175"/>
      <c r="M103" s="60" t="s">
        <v>978</v>
      </c>
      <c r="N103" s="61" t="s">
        <v>979</v>
      </c>
      <c r="O103" s="80"/>
      <c r="P103" s="81"/>
      <c r="Q103" s="82"/>
      <c r="R103" s="82">
        <f t="shared" si="92"/>
        <v>0</v>
      </c>
      <c r="S103" s="81">
        <f t="shared" si="114"/>
        <v>0</v>
      </c>
      <c r="T103" s="81"/>
      <c r="U103" s="82"/>
      <c r="V103" s="232">
        <f t="shared" si="85"/>
        <v>0</v>
      </c>
      <c r="W103" s="234" t="e">
        <f t="shared" si="79"/>
        <v>#DIV/0!</v>
      </c>
      <c r="X103" s="224"/>
      <c r="Z103" s="224"/>
      <c r="AA103" s="224"/>
    </row>
    <row r="104" spans="1:27" s="186" customFormat="1" x14ac:dyDescent="0.25">
      <c r="A104" s="60" t="s">
        <v>980</v>
      </c>
      <c r="B104" s="61" t="s">
        <v>981</v>
      </c>
      <c r="C104" s="80"/>
      <c r="D104" s="248"/>
      <c r="E104" s="248"/>
      <c r="F104" s="79">
        <f t="shared" si="113"/>
        <v>0</v>
      </c>
      <c r="G104" s="248">
        <v>0</v>
      </c>
      <c r="H104" s="80"/>
      <c r="I104" s="296"/>
      <c r="J104" s="232">
        <f t="shared" si="93"/>
        <v>0</v>
      </c>
      <c r="K104" s="295" t="e">
        <f t="shared" si="83"/>
        <v>#DIV/0!</v>
      </c>
      <c r="L104" s="175"/>
      <c r="M104" s="60" t="s">
        <v>980</v>
      </c>
      <c r="N104" s="61" t="s">
        <v>981</v>
      </c>
      <c r="O104" s="80"/>
      <c r="P104" s="81"/>
      <c r="Q104" s="82"/>
      <c r="R104" s="82">
        <f t="shared" si="92"/>
        <v>0</v>
      </c>
      <c r="S104" s="81">
        <f t="shared" si="114"/>
        <v>0</v>
      </c>
      <c r="T104" s="81"/>
      <c r="U104" s="82"/>
      <c r="V104" s="232">
        <f t="shared" si="85"/>
        <v>0</v>
      </c>
      <c r="W104" s="234" t="e">
        <f t="shared" si="79"/>
        <v>#DIV/0!</v>
      </c>
      <c r="X104" s="224"/>
      <c r="Y104" s="252"/>
      <c r="Z104" s="224"/>
      <c r="AA104" s="224"/>
    </row>
    <row r="105" spans="1:27" s="186" customFormat="1" x14ac:dyDescent="0.25">
      <c r="A105" s="60" t="s">
        <v>982</v>
      </c>
      <c r="B105" s="61" t="s">
        <v>913</v>
      </c>
      <c r="C105" s="80">
        <v>13500000</v>
      </c>
      <c r="D105" s="248"/>
      <c r="E105" s="248"/>
      <c r="F105" s="79">
        <f t="shared" si="113"/>
        <v>13500000</v>
      </c>
      <c r="G105" s="248">
        <v>230270000</v>
      </c>
      <c r="H105" s="80">
        <v>106836000</v>
      </c>
      <c r="I105" s="296">
        <f>230270000+H105</f>
        <v>337106000</v>
      </c>
      <c r="J105" s="232">
        <f t="shared" si="93"/>
        <v>-323606000</v>
      </c>
      <c r="K105" s="295">
        <f t="shared" si="83"/>
        <v>-23.970814814814815</v>
      </c>
      <c r="L105" s="175"/>
      <c r="M105" s="60" t="s">
        <v>982</v>
      </c>
      <c r="N105" s="61" t="s">
        <v>913</v>
      </c>
      <c r="O105" s="80">
        <v>13500000</v>
      </c>
      <c r="P105" s="81"/>
      <c r="Q105" s="82"/>
      <c r="R105" s="82">
        <f t="shared" si="92"/>
        <v>13500000</v>
      </c>
      <c r="S105" s="81">
        <f t="shared" si="114"/>
        <v>230270000</v>
      </c>
      <c r="T105" s="81">
        <v>1276000</v>
      </c>
      <c r="U105" s="82">
        <f>228994000+T105</f>
        <v>230270000</v>
      </c>
      <c r="V105" s="232">
        <f t="shared" si="85"/>
        <v>-216770000</v>
      </c>
      <c r="W105" s="234">
        <f t="shared" si="79"/>
        <v>-16.057037037037038</v>
      </c>
      <c r="X105" s="224"/>
      <c r="Z105" s="224"/>
      <c r="AA105" s="224"/>
    </row>
    <row r="106" spans="1:27" s="186" customFormat="1" x14ac:dyDescent="0.25">
      <c r="A106" s="56" t="s">
        <v>983</v>
      </c>
      <c r="B106" s="56" t="s">
        <v>463</v>
      </c>
      <c r="C106" s="78">
        <f>SUM(C107:C112)</f>
        <v>0</v>
      </c>
      <c r="D106" s="78">
        <f t="shared" ref="D106:J106" si="115">SUM(D107:D112)</f>
        <v>0</v>
      </c>
      <c r="E106" s="78">
        <f t="shared" si="115"/>
        <v>0</v>
      </c>
      <c r="F106" s="78">
        <f t="shared" si="115"/>
        <v>0</v>
      </c>
      <c r="G106" s="78">
        <f t="shared" si="115"/>
        <v>537400</v>
      </c>
      <c r="H106" s="78">
        <f t="shared" si="115"/>
        <v>227000</v>
      </c>
      <c r="I106" s="78">
        <f t="shared" si="115"/>
        <v>1256400</v>
      </c>
      <c r="J106" s="78">
        <f t="shared" si="115"/>
        <v>-1256400</v>
      </c>
      <c r="K106" s="250" t="e">
        <f t="shared" si="83"/>
        <v>#DIV/0!</v>
      </c>
      <c r="L106" s="175"/>
      <c r="M106" s="56" t="s">
        <v>983</v>
      </c>
      <c r="N106" s="56" t="s">
        <v>463</v>
      </c>
      <c r="O106" s="78">
        <f>SUM(O107:O112)</f>
        <v>0</v>
      </c>
      <c r="P106" s="78">
        <v>0</v>
      </c>
      <c r="Q106" s="78">
        <f t="shared" ref="Q106:V106" si="116">SUM(Q107:Q112)</f>
        <v>0</v>
      </c>
      <c r="R106" s="78">
        <f t="shared" si="92"/>
        <v>0</v>
      </c>
      <c r="S106" s="78">
        <f t="shared" si="116"/>
        <v>537400</v>
      </c>
      <c r="T106" s="78">
        <f t="shared" si="116"/>
        <v>0</v>
      </c>
      <c r="U106" s="78">
        <f t="shared" si="116"/>
        <v>537400</v>
      </c>
      <c r="V106" s="78">
        <f t="shared" si="116"/>
        <v>-537400</v>
      </c>
      <c r="W106" s="250" t="e">
        <f t="shared" si="79"/>
        <v>#DIV/0!</v>
      </c>
      <c r="X106" s="224"/>
      <c r="Z106" s="224"/>
      <c r="AA106" s="224"/>
    </row>
    <row r="107" spans="1:27" s="186" customFormat="1" x14ac:dyDescent="0.25">
      <c r="A107" s="60" t="s">
        <v>984</v>
      </c>
      <c r="B107" s="61" t="s">
        <v>465</v>
      </c>
      <c r="C107" s="80"/>
      <c r="D107" s="248"/>
      <c r="E107" s="248"/>
      <c r="F107" s="79">
        <f t="shared" ref="F107:F112" si="117">C107+D107-E107</f>
        <v>0</v>
      </c>
      <c r="G107" s="248">
        <v>0</v>
      </c>
      <c r="H107" s="80"/>
      <c r="I107" s="248"/>
      <c r="J107" s="232">
        <f t="shared" si="93"/>
        <v>0</v>
      </c>
      <c r="K107" s="295" t="e">
        <f t="shared" si="83"/>
        <v>#DIV/0!</v>
      </c>
      <c r="L107" s="175"/>
      <c r="M107" s="60" t="s">
        <v>984</v>
      </c>
      <c r="N107" s="61" t="s">
        <v>465</v>
      </c>
      <c r="O107" s="80"/>
      <c r="P107" s="81"/>
      <c r="Q107" s="82"/>
      <c r="R107" s="82">
        <f t="shared" si="92"/>
        <v>0</v>
      </c>
      <c r="S107" s="81">
        <f t="shared" ref="S107:S112" si="118">+U107</f>
        <v>0</v>
      </c>
      <c r="T107" s="81"/>
      <c r="U107" s="82"/>
      <c r="V107" s="232">
        <f t="shared" si="85"/>
        <v>0</v>
      </c>
      <c r="W107" s="234" t="e">
        <f t="shared" si="79"/>
        <v>#DIV/0!</v>
      </c>
      <c r="X107" s="224"/>
      <c r="Z107" s="224"/>
      <c r="AA107" s="224"/>
    </row>
    <row r="108" spans="1:27" s="186" customFormat="1" x14ac:dyDescent="0.25">
      <c r="A108" s="60" t="s">
        <v>985</v>
      </c>
      <c r="B108" s="61" t="s">
        <v>467</v>
      </c>
      <c r="C108" s="80"/>
      <c r="D108" s="248"/>
      <c r="E108" s="248"/>
      <c r="F108" s="79">
        <f t="shared" si="117"/>
        <v>0</v>
      </c>
      <c r="G108" s="248">
        <v>0</v>
      </c>
      <c r="H108" s="80"/>
      <c r="I108" s="248"/>
      <c r="J108" s="232">
        <f t="shared" si="93"/>
        <v>0</v>
      </c>
      <c r="K108" s="295" t="e">
        <f t="shared" si="83"/>
        <v>#DIV/0!</v>
      </c>
      <c r="L108" s="175"/>
      <c r="M108" s="60" t="s">
        <v>985</v>
      </c>
      <c r="N108" s="61" t="s">
        <v>467</v>
      </c>
      <c r="O108" s="80"/>
      <c r="P108" s="81"/>
      <c r="Q108" s="82"/>
      <c r="R108" s="82">
        <f t="shared" si="92"/>
        <v>0</v>
      </c>
      <c r="S108" s="81">
        <f t="shared" si="118"/>
        <v>0</v>
      </c>
      <c r="T108" s="81"/>
      <c r="U108" s="82"/>
      <c r="V108" s="232">
        <f t="shared" si="85"/>
        <v>0</v>
      </c>
      <c r="W108" s="234" t="e">
        <f t="shared" si="79"/>
        <v>#DIV/0!</v>
      </c>
      <c r="X108" s="224"/>
      <c r="Z108" s="224"/>
      <c r="AA108" s="224"/>
    </row>
    <row r="109" spans="1:27" s="186" customFormat="1" x14ac:dyDescent="0.25">
      <c r="A109" s="60" t="s">
        <v>986</v>
      </c>
      <c r="B109" s="61" t="s">
        <v>987</v>
      </c>
      <c r="C109" s="80"/>
      <c r="D109" s="248"/>
      <c r="E109" s="248"/>
      <c r="F109" s="79">
        <f t="shared" si="117"/>
        <v>0</v>
      </c>
      <c r="G109" s="248">
        <v>0</v>
      </c>
      <c r="H109" s="80"/>
      <c r="I109" s="248"/>
      <c r="J109" s="232">
        <f t="shared" si="93"/>
        <v>0</v>
      </c>
      <c r="K109" s="295" t="e">
        <f t="shared" si="83"/>
        <v>#DIV/0!</v>
      </c>
      <c r="L109" s="175"/>
      <c r="M109" s="60" t="s">
        <v>986</v>
      </c>
      <c r="N109" s="61" t="s">
        <v>987</v>
      </c>
      <c r="O109" s="80"/>
      <c r="P109" s="81"/>
      <c r="Q109" s="82"/>
      <c r="R109" s="82">
        <f t="shared" si="92"/>
        <v>0</v>
      </c>
      <c r="S109" s="81">
        <f t="shared" si="118"/>
        <v>0</v>
      </c>
      <c r="T109" s="81"/>
      <c r="U109" s="82"/>
      <c r="V109" s="232">
        <f t="shared" si="85"/>
        <v>0</v>
      </c>
      <c r="W109" s="234" t="e">
        <f t="shared" si="79"/>
        <v>#DIV/0!</v>
      </c>
      <c r="X109" s="224"/>
      <c r="Z109" s="224"/>
      <c r="AA109" s="224"/>
    </row>
    <row r="110" spans="1:27" s="186" customFormat="1" x14ac:dyDescent="0.25">
      <c r="A110" s="60" t="s">
        <v>988</v>
      </c>
      <c r="B110" s="61" t="s">
        <v>989</v>
      </c>
      <c r="C110" s="80"/>
      <c r="D110" s="248"/>
      <c r="E110" s="248"/>
      <c r="F110" s="79">
        <f t="shared" si="117"/>
        <v>0</v>
      </c>
      <c r="G110" s="248">
        <v>0</v>
      </c>
      <c r="H110" s="80"/>
      <c r="I110" s="248"/>
      <c r="J110" s="232">
        <f t="shared" si="93"/>
        <v>0</v>
      </c>
      <c r="K110" s="295" t="e">
        <f t="shared" si="83"/>
        <v>#DIV/0!</v>
      </c>
      <c r="L110" s="175"/>
      <c r="M110" s="60" t="s">
        <v>988</v>
      </c>
      <c r="N110" s="61" t="s">
        <v>989</v>
      </c>
      <c r="O110" s="80"/>
      <c r="P110" s="81"/>
      <c r="Q110" s="82"/>
      <c r="R110" s="82">
        <f t="shared" si="92"/>
        <v>0</v>
      </c>
      <c r="S110" s="81">
        <f t="shared" si="118"/>
        <v>0</v>
      </c>
      <c r="T110" s="81"/>
      <c r="U110" s="82"/>
      <c r="V110" s="232">
        <f t="shared" si="85"/>
        <v>0</v>
      </c>
      <c r="W110" s="234" t="e">
        <f t="shared" si="79"/>
        <v>#DIV/0!</v>
      </c>
      <c r="X110" s="224"/>
      <c r="Z110" s="224"/>
      <c r="AA110" s="224"/>
    </row>
    <row r="111" spans="1:27" s="186" customFormat="1" x14ac:dyDescent="0.25">
      <c r="A111" s="60" t="s">
        <v>990</v>
      </c>
      <c r="B111" s="61" t="s">
        <v>914</v>
      </c>
      <c r="C111" s="80"/>
      <c r="D111" s="248"/>
      <c r="E111" s="248"/>
      <c r="F111" s="79">
        <f t="shared" si="117"/>
        <v>0</v>
      </c>
      <c r="G111" s="248">
        <v>537400</v>
      </c>
      <c r="H111" s="80">
        <v>227000</v>
      </c>
      <c r="I111" s="248">
        <f>1029400+H111</f>
        <v>1256400</v>
      </c>
      <c r="J111" s="232">
        <f t="shared" si="93"/>
        <v>-1256400</v>
      </c>
      <c r="K111" s="295" t="e">
        <f t="shared" si="83"/>
        <v>#DIV/0!</v>
      </c>
      <c r="L111" s="175"/>
      <c r="M111" s="60" t="s">
        <v>990</v>
      </c>
      <c r="N111" s="61" t="s">
        <v>914</v>
      </c>
      <c r="O111" s="80"/>
      <c r="P111" s="81"/>
      <c r="Q111" s="82"/>
      <c r="R111" s="82">
        <f t="shared" si="92"/>
        <v>0</v>
      </c>
      <c r="S111" s="81">
        <f t="shared" si="118"/>
        <v>537400</v>
      </c>
      <c r="T111" s="81"/>
      <c r="U111" s="82">
        <v>537400</v>
      </c>
      <c r="V111" s="232">
        <f t="shared" si="85"/>
        <v>-537400</v>
      </c>
      <c r="W111" s="234" t="e">
        <f t="shared" si="79"/>
        <v>#DIV/0!</v>
      </c>
      <c r="X111" s="224"/>
      <c r="Z111" s="224"/>
      <c r="AA111" s="224"/>
    </row>
    <row r="112" spans="1:27" s="186" customFormat="1" x14ac:dyDescent="0.25">
      <c r="A112" s="60" t="s">
        <v>991</v>
      </c>
      <c r="B112" s="61" t="s">
        <v>992</v>
      </c>
      <c r="C112" s="80"/>
      <c r="D112" s="248"/>
      <c r="E112" s="248"/>
      <c r="F112" s="79">
        <f t="shared" si="117"/>
        <v>0</v>
      </c>
      <c r="G112" s="248">
        <v>0</v>
      </c>
      <c r="H112" s="80"/>
      <c r="I112" s="248"/>
      <c r="J112" s="232">
        <f t="shared" si="93"/>
        <v>0</v>
      </c>
      <c r="K112" s="295" t="e">
        <f t="shared" si="83"/>
        <v>#DIV/0!</v>
      </c>
      <c r="L112" s="175"/>
      <c r="M112" s="60" t="s">
        <v>991</v>
      </c>
      <c r="N112" s="61" t="s">
        <v>992</v>
      </c>
      <c r="O112" s="80"/>
      <c r="P112" s="81"/>
      <c r="Q112" s="82"/>
      <c r="R112" s="82">
        <f t="shared" si="92"/>
        <v>0</v>
      </c>
      <c r="S112" s="81">
        <f t="shared" si="118"/>
        <v>0</v>
      </c>
      <c r="T112" s="81"/>
      <c r="U112" s="82"/>
      <c r="V112" s="232">
        <f t="shared" si="85"/>
        <v>0</v>
      </c>
      <c r="W112" s="234" t="e">
        <f t="shared" si="79"/>
        <v>#DIV/0!</v>
      </c>
      <c r="X112" s="224"/>
      <c r="Z112" s="224"/>
      <c r="AA112" s="224"/>
    </row>
    <row r="113" spans="1:27" s="186" customFormat="1" x14ac:dyDescent="0.25">
      <c r="A113" s="56" t="s">
        <v>993</v>
      </c>
      <c r="B113" s="56" t="s">
        <v>994</v>
      </c>
      <c r="C113" s="78">
        <f>SUM(C114:C116)</f>
        <v>0</v>
      </c>
      <c r="D113" s="78">
        <f t="shared" ref="D113:J113" si="119">SUM(D114:D116)</f>
        <v>0</v>
      </c>
      <c r="E113" s="78">
        <f t="shared" si="119"/>
        <v>0</v>
      </c>
      <c r="F113" s="78">
        <f t="shared" si="119"/>
        <v>0</v>
      </c>
      <c r="G113" s="78">
        <f t="shared" si="119"/>
        <v>0</v>
      </c>
      <c r="H113" s="78">
        <f t="shared" si="119"/>
        <v>0</v>
      </c>
      <c r="I113" s="78">
        <f t="shared" si="119"/>
        <v>0</v>
      </c>
      <c r="J113" s="78">
        <f t="shared" si="119"/>
        <v>0</v>
      </c>
      <c r="K113" s="250" t="e">
        <f t="shared" si="83"/>
        <v>#DIV/0!</v>
      </c>
      <c r="L113" s="175"/>
      <c r="M113" s="56" t="s">
        <v>993</v>
      </c>
      <c r="N113" s="56" t="s">
        <v>994</v>
      </c>
      <c r="O113" s="78">
        <f>SUM(O114:O116)</f>
        <v>0</v>
      </c>
      <c r="P113" s="78">
        <v>0</v>
      </c>
      <c r="Q113" s="78">
        <f t="shared" ref="Q113:V113" si="120">SUM(Q114:Q116)</f>
        <v>0</v>
      </c>
      <c r="R113" s="78">
        <f t="shared" si="92"/>
        <v>0</v>
      </c>
      <c r="S113" s="78">
        <v>0</v>
      </c>
      <c r="T113" s="78">
        <v>0</v>
      </c>
      <c r="U113" s="78">
        <v>0</v>
      </c>
      <c r="V113" s="78">
        <f t="shared" si="120"/>
        <v>0</v>
      </c>
      <c r="W113" s="250" t="e">
        <f t="shared" si="79"/>
        <v>#DIV/0!</v>
      </c>
      <c r="X113" s="224"/>
      <c r="Z113" s="224"/>
      <c r="AA113" s="224"/>
    </row>
    <row r="114" spans="1:27" s="186" customFormat="1" x14ac:dyDescent="0.25">
      <c r="A114" s="60" t="s">
        <v>995</v>
      </c>
      <c r="B114" s="61" t="s">
        <v>513</v>
      </c>
      <c r="C114" s="80"/>
      <c r="D114" s="248"/>
      <c r="E114" s="248"/>
      <c r="F114" s="79">
        <f t="shared" ref="F114:F117" si="121">C114+D114-E114</f>
        <v>0</v>
      </c>
      <c r="G114" s="248"/>
      <c r="H114" s="80"/>
      <c r="I114" s="248"/>
      <c r="J114" s="232">
        <f t="shared" si="93"/>
        <v>0</v>
      </c>
      <c r="K114" s="295" t="e">
        <f t="shared" si="83"/>
        <v>#DIV/0!</v>
      </c>
      <c r="L114" s="175"/>
      <c r="M114" s="60" t="s">
        <v>995</v>
      </c>
      <c r="N114" s="61" t="s">
        <v>513</v>
      </c>
      <c r="O114" s="80"/>
      <c r="P114" s="81"/>
      <c r="Q114" s="82"/>
      <c r="R114" s="82">
        <f t="shared" si="92"/>
        <v>0</v>
      </c>
      <c r="S114" s="82"/>
      <c r="T114" s="81"/>
      <c r="U114" s="82"/>
      <c r="V114" s="232">
        <f t="shared" si="85"/>
        <v>0</v>
      </c>
      <c r="W114" s="234" t="e">
        <f t="shared" si="79"/>
        <v>#DIV/0!</v>
      </c>
      <c r="X114" s="224"/>
      <c r="Z114" s="224"/>
      <c r="AA114" s="224"/>
    </row>
    <row r="115" spans="1:27" s="186" customFormat="1" x14ac:dyDescent="0.25">
      <c r="A115" s="60" t="s">
        <v>996</v>
      </c>
      <c r="B115" s="60" t="s">
        <v>997</v>
      </c>
      <c r="C115" s="80"/>
      <c r="D115" s="248"/>
      <c r="E115" s="248"/>
      <c r="F115" s="79">
        <f t="shared" si="121"/>
        <v>0</v>
      </c>
      <c r="G115" s="248"/>
      <c r="H115" s="80"/>
      <c r="I115" s="248"/>
      <c r="J115" s="232">
        <f t="shared" si="93"/>
        <v>0</v>
      </c>
      <c r="K115" s="295" t="e">
        <f t="shared" si="83"/>
        <v>#DIV/0!</v>
      </c>
      <c r="L115" s="175"/>
      <c r="M115" s="60" t="s">
        <v>996</v>
      </c>
      <c r="N115" s="60" t="s">
        <v>997</v>
      </c>
      <c r="O115" s="80"/>
      <c r="P115" s="81"/>
      <c r="Q115" s="82"/>
      <c r="R115" s="82">
        <f t="shared" si="92"/>
        <v>0</v>
      </c>
      <c r="S115" s="82"/>
      <c r="T115" s="81"/>
      <c r="U115" s="82"/>
      <c r="V115" s="232">
        <f t="shared" si="85"/>
        <v>0</v>
      </c>
      <c r="W115" s="234" t="e">
        <f t="shared" si="79"/>
        <v>#DIV/0!</v>
      </c>
      <c r="X115" s="224"/>
      <c r="Z115" s="224"/>
      <c r="AA115" s="224"/>
    </row>
    <row r="116" spans="1:27" s="186" customFormat="1" x14ac:dyDescent="0.25">
      <c r="A116" s="60" t="s">
        <v>998</v>
      </c>
      <c r="B116" s="61" t="s">
        <v>999</v>
      </c>
      <c r="C116" s="80"/>
      <c r="D116" s="248"/>
      <c r="E116" s="248"/>
      <c r="F116" s="79">
        <f t="shared" si="121"/>
        <v>0</v>
      </c>
      <c r="G116" s="248"/>
      <c r="H116" s="80"/>
      <c r="I116" s="248"/>
      <c r="J116" s="232">
        <f t="shared" si="93"/>
        <v>0</v>
      </c>
      <c r="K116" s="295" t="e">
        <f t="shared" si="83"/>
        <v>#DIV/0!</v>
      </c>
      <c r="L116" s="236"/>
      <c r="M116" s="60" t="s">
        <v>998</v>
      </c>
      <c r="N116" s="61" t="s">
        <v>999</v>
      </c>
      <c r="O116" s="80"/>
      <c r="P116" s="81"/>
      <c r="Q116" s="82"/>
      <c r="R116" s="82">
        <f t="shared" si="92"/>
        <v>0</v>
      </c>
      <c r="S116" s="82"/>
      <c r="T116" s="81"/>
      <c r="U116" s="82"/>
      <c r="V116" s="232">
        <f t="shared" si="85"/>
        <v>0</v>
      </c>
      <c r="W116" s="234" t="e">
        <f t="shared" si="79"/>
        <v>#DIV/0!</v>
      </c>
      <c r="X116" s="224"/>
      <c r="Z116" s="224"/>
      <c r="AA116" s="224"/>
    </row>
    <row r="117" spans="1:27" s="186" customFormat="1" x14ac:dyDescent="0.25">
      <c r="A117" s="60" t="s">
        <v>1000</v>
      </c>
      <c r="B117" s="61" t="s">
        <v>1001</v>
      </c>
      <c r="C117" s="80"/>
      <c r="D117" s="248"/>
      <c r="E117" s="248"/>
      <c r="F117" s="79">
        <f t="shared" si="121"/>
        <v>0</v>
      </c>
      <c r="G117" s="248"/>
      <c r="H117" s="80"/>
      <c r="I117" s="248"/>
      <c r="J117" s="232">
        <f t="shared" si="93"/>
        <v>0</v>
      </c>
      <c r="K117" s="295" t="e">
        <f t="shared" si="83"/>
        <v>#DIV/0!</v>
      </c>
      <c r="L117" s="236"/>
      <c r="M117" s="60" t="s">
        <v>1000</v>
      </c>
      <c r="N117" s="61" t="s">
        <v>1001</v>
      </c>
      <c r="O117" s="80"/>
      <c r="P117" s="81"/>
      <c r="Q117" s="82"/>
      <c r="R117" s="82">
        <f t="shared" si="92"/>
        <v>0</v>
      </c>
      <c r="S117" s="82"/>
      <c r="T117" s="81"/>
      <c r="U117" s="82"/>
      <c r="V117" s="232">
        <f t="shared" si="85"/>
        <v>0</v>
      </c>
      <c r="W117" s="234" t="e">
        <f t="shared" si="79"/>
        <v>#DIV/0!</v>
      </c>
      <c r="X117" s="224"/>
      <c r="Z117" s="224"/>
      <c r="AA117" s="224"/>
    </row>
    <row r="118" spans="1:27" s="186" customFormat="1" x14ac:dyDescent="0.25">
      <c r="A118" s="93" t="s">
        <v>1002</v>
      </c>
      <c r="B118" s="93" t="s">
        <v>515</v>
      </c>
      <c r="C118" s="94">
        <f>C119+C126+C128</f>
        <v>4781676523</v>
      </c>
      <c r="D118" s="94">
        <f t="shared" ref="D118:J118" si="122">D119+D126+D128</f>
        <v>0</v>
      </c>
      <c r="E118" s="94">
        <f t="shared" si="122"/>
        <v>0</v>
      </c>
      <c r="F118" s="94">
        <f t="shared" si="122"/>
        <v>4781676523</v>
      </c>
      <c r="G118" s="94">
        <f t="shared" si="122"/>
        <v>6314084973</v>
      </c>
      <c r="H118" s="94">
        <f t="shared" si="122"/>
        <v>1283489307.0599999</v>
      </c>
      <c r="I118" s="94">
        <f t="shared" si="122"/>
        <v>7975039266.1499996</v>
      </c>
      <c r="J118" s="94">
        <f t="shared" si="122"/>
        <v>-3193362743.1499996</v>
      </c>
      <c r="K118" s="223">
        <f t="shared" si="83"/>
        <v>-0.6678332856247875</v>
      </c>
      <c r="L118" s="236"/>
      <c r="M118" s="93" t="s">
        <v>1002</v>
      </c>
      <c r="N118" s="93" t="s">
        <v>515</v>
      </c>
      <c r="O118" s="94">
        <f>O119+O126+O128</f>
        <v>4781676523</v>
      </c>
      <c r="P118" s="94">
        <v>0</v>
      </c>
      <c r="Q118" s="94">
        <f t="shared" ref="Q118:V118" si="123">Q119+Q126+Q128</f>
        <v>0</v>
      </c>
      <c r="R118" s="94">
        <f t="shared" si="92"/>
        <v>4781676523</v>
      </c>
      <c r="S118" s="94">
        <f t="shared" si="123"/>
        <v>6314084973</v>
      </c>
      <c r="T118" s="94">
        <f t="shared" si="123"/>
        <v>538432400</v>
      </c>
      <c r="U118" s="94">
        <f t="shared" si="123"/>
        <v>6314084973</v>
      </c>
      <c r="V118" s="94">
        <f t="shared" si="123"/>
        <v>-1531854950</v>
      </c>
      <c r="W118" s="223">
        <f t="shared" si="79"/>
        <v>-0.32035938496293803</v>
      </c>
      <c r="X118" s="224"/>
      <c r="Z118" s="224"/>
      <c r="AA118" s="224"/>
    </row>
    <row r="119" spans="1:27" s="186" customFormat="1" x14ac:dyDescent="0.25">
      <c r="A119" s="56" t="s">
        <v>1003</v>
      </c>
      <c r="B119" s="56" t="s">
        <v>517</v>
      </c>
      <c r="C119" s="78">
        <f>C120+C121+C122+C123+C124+C125</f>
        <v>4641676523</v>
      </c>
      <c r="D119" s="78">
        <f t="shared" ref="D119:J119" si="124">D120+D121+D122+D123+D124+D125</f>
        <v>0</v>
      </c>
      <c r="E119" s="78">
        <f t="shared" si="124"/>
        <v>0</v>
      </c>
      <c r="F119" s="78">
        <f t="shared" si="124"/>
        <v>4641676523</v>
      </c>
      <c r="G119" s="78">
        <f t="shared" si="124"/>
        <v>6313531473</v>
      </c>
      <c r="H119" s="78">
        <f t="shared" si="124"/>
        <v>1283349277.0599999</v>
      </c>
      <c r="I119" s="78">
        <f t="shared" si="124"/>
        <v>7974345736.1499996</v>
      </c>
      <c r="J119" s="78">
        <f t="shared" si="124"/>
        <v>-3332669213.1499996</v>
      </c>
      <c r="K119" s="250">
        <f t="shared" si="83"/>
        <v>-0.71798825201115801</v>
      </c>
      <c r="L119" s="236"/>
      <c r="M119" s="56" t="s">
        <v>1003</v>
      </c>
      <c r="N119" s="56" t="s">
        <v>517</v>
      </c>
      <c r="O119" s="78">
        <f>O120+O121+O122+O123+O124+O125</f>
        <v>4641676523</v>
      </c>
      <c r="P119" s="78">
        <v>0</v>
      </c>
      <c r="Q119" s="78">
        <f t="shared" ref="Q119:V119" si="125">Q120+Q121+Q122+Q123+Q124+Q125</f>
        <v>0</v>
      </c>
      <c r="R119" s="78">
        <f t="shared" si="92"/>
        <v>4641676523</v>
      </c>
      <c r="S119" s="78">
        <f t="shared" si="125"/>
        <v>6313531473</v>
      </c>
      <c r="T119" s="78">
        <f t="shared" si="125"/>
        <v>538432400</v>
      </c>
      <c r="U119" s="78">
        <f t="shared" si="125"/>
        <v>6313531473</v>
      </c>
      <c r="V119" s="78">
        <f t="shared" si="125"/>
        <v>-1671854950</v>
      </c>
      <c r="W119" s="250">
        <f t="shared" si="79"/>
        <v>-0.36018342547477861</v>
      </c>
      <c r="X119" s="224"/>
      <c r="Z119" s="224"/>
      <c r="AA119" s="224"/>
    </row>
    <row r="120" spans="1:27" s="186" customFormat="1" x14ac:dyDescent="0.25">
      <c r="A120" s="60" t="s">
        <v>1004</v>
      </c>
      <c r="B120" s="113" t="s">
        <v>1005</v>
      </c>
      <c r="C120" s="85"/>
      <c r="D120" s="251"/>
      <c r="E120" s="251"/>
      <c r="F120" s="79">
        <f t="shared" ref="F120:F125" si="126">C120+D120-E120</f>
        <v>0</v>
      </c>
      <c r="G120" s="85">
        <v>0</v>
      </c>
      <c r="H120" s="85"/>
      <c r="I120" s="85"/>
      <c r="J120" s="85">
        <f t="shared" si="93"/>
        <v>0</v>
      </c>
      <c r="K120" s="269" t="e">
        <f t="shared" si="83"/>
        <v>#DIV/0!</v>
      </c>
      <c r="L120" s="236"/>
      <c r="M120" s="60" t="s">
        <v>1004</v>
      </c>
      <c r="N120" s="68" t="s">
        <v>1005</v>
      </c>
      <c r="O120" s="84"/>
      <c r="P120" s="84"/>
      <c r="Q120" s="84"/>
      <c r="R120" s="253">
        <f t="shared" si="92"/>
        <v>0</v>
      </c>
      <c r="S120" s="81">
        <f t="shared" ref="S120:S125" si="127">+U120</f>
        <v>0</v>
      </c>
      <c r="T120" s="84"/>
      <c r="U120" s="84"/>
      <c r="V120" s="84">
        <f t="shared" si="85"/>
        <v>0</v>
      </c>
      <c r="W120" s="254" t="e">
        <f t="shared" si="79"/>
        <v>#DIV/0!</v>
      </c>
      <c r="X120" s="224"/>
      <c r="Z120" s="224"/>
      <c r="AA120" s="224"/>
    </row>
    <row r="121" spans="1:27" s="186" customFormat="1" x14ac:dyDescent="0.25">
      <c r="A121" s="60" t="s">
        <v>1006</v>
      </c>
      <c r="B121" s="113" t="s">
        <v>1007</v>
      </c>
      <c r="C121" s="85"/>
      <c r="D121" s="251"/>
      <c r="E121" s="251"/>
      <c r="F121" s="79">
        <f t="shared" si="126"/>
        <v>0</v>
      </c>
      <c r="G121" s="85">
        <v>0</v>
      </c>
      <c r="H121" s="85"/>
      <c r="I121" s="85"/>
      <c r="J121" s="85">
        <f t="shared" si="93"/>
        <v>0</v>
      </c>
      <c r="K121" s="269" t="e">
        <f t="shared" si="83"/>
        <v>#DIV/0!</v>
      </c>
      <c r="L121" s="236"/>
      <c r="M121" s="60" t="s">
        <v>1006</v>
      </c>
      <c r="N121" s="68" t="s">
        <v>1007</v>
      </c>
      <c r="O121" s="84"/>
      <c r="P121" s="84"/>
      <c r="Q121" s="84"/>
      <c r="R121" s="253">
        <f t="shared" si="92"/>
        <v>0</v>
      </c>
      <c r="S121" s="81">
        <f t="shared" si="127"/>
        <v>0</v>
      </c>
      <c r="T121" s="84"/>
      <c r="U121" s="84"/>
      <c r="V121" s="84">
        <f t="shared" si="85"/>
        <v>0</v>
      </c>
      <c r="W121" s="254" t="e">
        <f t="shared" si="79"/>
        <v>#DIV/0!</v>
      </c>
      <c r="X121" s="224"/>
      <c r="Z121" s="224"/>
      <c r="AA121" s="224"/>
    </row>
    <row r="122" spans="1:27" s="186" customFormat="1" x14ac:dyDescent="0.25">
      <c r="A122" s="60" t="s">
        <v>1008</v>
      </c>
      <c r="B122" s="113" t="s">
        <v>1009</v>
      </c>
      <c r="C122" s="85"/>
      <c r="D122" s="251"/>
      <c r="E122" s="251"/>
      <c r="F122" s="79">
        <f t="shared" si="126"/>
        <v>0</v>
      </c>
      <c r="G122" s="85">
        <v>0</v>
      </c>
      <c r="H122" s="85"/>
      <c r="I122" s="85"/>
      <c r="J122" s="85">
        <f t="shared" si="93"/>
        <v>0</v>
      </c>
      <c r="K122" s="269" t="e">
        <f t="shared" si="83"/>
        <v>#DIV/0!</v>
      </c>
      <c r="L122" s="236"/>
      <c r="M122" s="60" t="s">
        <v>1008</v>
      </c>
      <c r="N122" s="68" t="s">
        <v>1009</v>
      </c>
      <c r="O122" s="84"/>
      <c r="P122" s="84"/>
      <c r="Q122" s="84"/>
      <c r="R122" s="253">
        <f t="shared" si="92"/>
        <v>0</v>
      </c>
      <c r="S122" s="81">
        <f t="shared" si="127"/>
        <v>0</v>
      </c>
      <c r="T122" s="84"/>
      <c r="U122" s="84"/>
      <c r="V122" s="84">
        <f t="shared" si="85"/>
        <v>0</v>
      </c>
      <c r="W122" s="254" t="e">
        <f t="shared" si="79"/>
        <v>#DIV/0!</v>
      </c>
      <c r="X122" s="224"/>
      <c r="Z122" s="224"/>
      <c r="AA122" s="224"/>
    </row>
    <row r="123" spans="1:27" s="186" customFormat="1" x14ac:dyDescent="0.25">
      <c r="A123" s="60" t="s">
        <v>1010</v>
      </c>
      <c r="B123" s="113" t="s">
        <v>1011</v>
      </c>
      <c r="C123" s="85"/>
      <c r="D123" s="251"/>
      <c r="E123" s="251"/>
      <c r="F123" s="79">
        <f t="shared" si="126"/>
        <v>0</v>
      </c>
      <c r="G123" s="85">
        <v>0</v>
      </c>
      <c r="H123" s="85"/>
      <c r="I123" s="85"/>
      <c r="J123" s="85">
        <f t="shared" si="93"/>
        <v>0</v>
      </c>
      <c r="K123" s="269" t="e">
        <f t="shared" si="83"/>
        <v>#DIV/0!</v>
      </c>
      <c r="L123" s="236"/>
      <c r="M123" s="60" t="s">
        <v>1010</v>
      </c>
      <c r="N123" s="68" t="s">
        <v>1011</v>
      </c>
      <c r="O123" s="84"/>
      <c r="P123" s="84"/>
      <c r="Q123" s="84"/>
      <c r="R123" s="253">
        <f t="shared" si="92"/>
        <v>0</v>
      </c>
      <c r="S123" s="81">
        <f t="shared" si="127"/>
        <v>0</v>
      </c>
      <c r="T123" s="84"/>
      <c r="U123" s="84"/>
      <c r="V123" s="84">
        <f t="shared" si="85"/>
        <v>0</v>
      </c>
      <c r="W123" s="254" t="e">
        <f t="shared" si="79"/>
        <v>#DIV/0!</v>
      </c>
      <c r="X123" s="224"/>
      <c r="Z123" s="224"/>
      <c r="AA123" s="224"/>
    </row>
    <row r="124" spans="1:27" s="186" customFormat="1" x14ac:dyDescent="0.25">
      <c r="A124" s="60" t="s">
        <v>1012</v>
      </c>
      <c r="B124" s="113" t="s">
        <v>519</v>
      </c>
      <c r="C124" s="85">
        <v>128000000</v>
      </c>
      <c r="D124" s="251"/>
      <c r="E124" s="251"/>
      <c r="F124" s="79">
        <f t="shared" si="126"/>
        <v>128000000</v>
      </c>
      <c r="G124" s="85">
        <v>6313531473</v>
      </c>
      <c r="H124" s="85">
        <v>1283349277.0599999</v>
      </c>
      <c r="I124" s="224">
        <f>6687466459.09+H124</f>
        <v>7970815736.1499996</v>
      </c>
      <c r="J124" s="85">
        <f t="shared" si="93"/>
        <v>-7842815736.1499996</v>
      </c>
      <c r="K124" s="269">
        <f t="shared" si="83"/>
        <v>-61.271997938671873</v>
      </c>
      <c r="L124" s="175"/>
      <c r="M124" s="60" t="s">
        <v>1012</v>
      </c>
      <c r="N124" s="68" t="s">
        <v>519</v>
      </c>
      <c r="O124" s="84">
        <v>128000000</v>
      </c>
      <c r="P124" s="84"/>
      <c r="Q124" s="84"/>
      <c r="R124" s="253">
        <f t="shared" si="92"/>
        <v>128000000</v>
      </c>
      <c r="S124" s="81">
        <f t="shared" si="127"/>
        <v>6313531473</v>
      </c>
      <c r="T124" s="84">
        <v>538432400</v>
      </c>
      <c r="U124" s="84">
        <f>5775099073+T124</f>
        <v>6313531473</v>
      </c>
      <c r="V124" s="84">
        <f t="shared" si="85"/>
        <v>-6185531473</v>
      </c>
      <c r="W124" s="254">
        <f t="shared" si="79"/>
        <v>-48.3244646328125</v>
      </c>
      <c r="X124" s="224"/>
      <c r="Z124" s="224"/>
      <c r="AA124" s="224"/>
    </row>
    <row r="125" spans="1:27" s="186" customFormat="1" x14ac:dyDescent="0.25">
      <c r="A125" s="60" t="s">
        <v>1013</v>
      </c>
      <c r="B125" s="113" t="s">
        <v>1014</v>
      </c>
      <c r="C125" s="85">
        <v>4513676523</v>
      </c>
      <c r="D125" s="251"/>
      <c r="E125" s="251"/>
      <c r="F125" s="79">
        <f t="shared" si="126"/>
        <v>4513676523</v>
      </c>
      <c r="G125" s="85">
        <v>0</v>
      </c>
      <c r="H125" s="85"/>
      <c r="I125" s="224">
        <v>3530000</v>
      </c>
      <c r="J125" s="85">
        <f t="shared" si="93"/>
        <v>4510146523</v>
      </c>
      <c r="K125" s="269">
        <f t="shared" si="83"/>
        <v>0.99921793243667056</v>
      </c>
      <c r="L125" s="175"/>
      <c r="M125" s="60" t="s">
        <v>1013</v>
      </c>
      <c r="N125" s="68" t="s">
        <v>1014</v>
      </c>
      <c r="O125" s="84">
        <v>4513676523</v>
      </c>
      <c r="P125" s="84"/>
      <c r="Q125" s="84"/>
      <c r="R125" s="253">
        <f t="shared" si="92"/>
        <v>4513676523</v>
      </c>
      <c r="S125" s="81">
        <f t="shared" si="127"/>
        <v>0</v>
      </c>
      <c r="T125" s="84"/>
      <c r="U125" s="84"/>
      <c r="V125" s="84">
        <f t="shared" si="85"/>
        <v>4513676523</v>
      </c>
      <c r="W125" s="254">
        <f t="shared" si="79"/>
        <v>1</v>
      </c>
      <c r="X125" s="224"/>
      <c r="Z125" s="224"/>
      <c r="AA125" s="224"/>
    </row>
    <row r="126" spans="1:27" s="186" customFormat="1" x14ac:dyDescent="0.25">
      <c r="A126" s="56" t="s">
        <v>1015</v>
      </c>
      <c r="B126" s="56" t="s">
        <v>1016</v>
      </c>
      <c r="C126" s="78">
        <f t="shared" ref="C126:J126" si="128">C127</f>
        <v>140000000</v>
      </c>
      <c r="D126" s="78">
        <f t="shared" si="128"/>
        <v>0</v>
      </c>
      <c r="E126" s="78">
        <f t="shared" si="128"/>
        <v>0</v>
      </c>
      <c r="F126" s="78">
        <f t="shared" si="128"/>
        <v>140000000</v>
      </c>
      <c r="G126" s="78">
        <f t="shared" si="128"/>
        <v>0</v>
      </c>
      <c r="H126" s="78">
        <f t="shared" si="128"/>
        <v>0</v>
      </c>
      <c r="I126" s="78">
        <f t="shared" si="128"/>
        <v>0</v>
      </c>
      <c r="J126" s="78">
        <f t="shared" si="128"/>
        <v>140000000</v>
      </c>
      <c r="K126" s="250">
        <f t="shared" si="83"/>
        <v>1</v>
      </c>
      <c r="L126" s="236"/>
      <c r="M126" s="56" t="s">
        <v>1015</v>
      </c>
      <c r="N126" s="56" t="s">
        <v>1016</v>
      </c>
      <c r="O126" s="78">
        <f t="shared" ref="O126:V126" si="129">O127</f>
        <v>140000000</v>
      </c>
      <c r="P126" s="78">
        <v>0</v>
      </c>
      <c r="Q126" s="78">
        <f t="shared" si="129"/>
        <v>0</v>
      </c>
      <c r="R126" s="78">
        <f t="shared" si="92"/>
        <v>140000000</v>
      </c>
      <c r="S126" s="78">
        <f t="shared" si="129"/>
        <v>0</v>
      </c>
      <c r="T126" s="78">
        <f t="shared" si="129"/>
        <v>0</v>
      </c>
      <c r="U126" s="78">
        <f t="shared" si="129"/>
        <v>0</v>
      </c>
      <c r="V126" s="78">
        <f t="shared" si="129"/>
        <v>140000000</v>
      </c>
      <c r="W126" s="250">
        <f t="shared" si="79"/>
        <v>1</v>
      </c>
      <c r="X126" s="224"/>
      <c r="Z126" s="224"/>
      <c r="AA126" s="224"/>
    </row>
    <row r="127" spans="1:27" s="186" customFormat="1" x14ac:dyDescent="0.25">
      <c r="A127" s="60" t="s">
        <v>1017</v>
      </c>
      <c r="B127" s="113" t="s">
        <v>923</v>
      </c>
      <c r="C127" s="85">
        <v>140000000</v>
      </c>
      <c r="D127" s="251"/>
      <c r="E127" s="251"/>
      <c r="F127" s="79">
        <f>C127+D127-E127</f>
        <v>140000000</v>
      </c>
      <c r="G127" s="85"/>
      <c r="H127" s="85"/>
      <c r="I127" s="85"/>
      <c r="J127" s="85">
        <f t="shared" si="93"/>
        <v>140000000</v>
      </c>
      <c r="K127" s="269">
        <f t="shared" si="83"/>
        <v>1</v>
      </c>
      <c r="L127" s="175"/>
      <c r="M127" s="60" t="s">
        <v>1017</v>
      </c>
      <c r="N127" s="68" t="s">
        <v>923</v>
      </c>
      <c r="O127" s="84">
        <v>140000000</v>
      </c>
      <c r="P127" s="84"/>
      <c r="Q127" s="84"/>
      <c r="R127" s="253">
        <f t="shared" si="92"/>
        <v>140000000</v>
      </c>
      <c r="S127" s="84"/>
      <c r="T127" s="84"/>
      <c r="U127" s="84"/>
      <c r="V127" s="84">
        <f t="shared" si="85"/>
        <v>140000000</v>
      </c>
      <c r="W127" s="254">
        <f t="shared" si="79"/>
        <v>1</v>
      </c>
      <c r="X127" s="224"/>
      <c r="Z127" s="224"/>
      <c r="AA127" s="224"/>
    </row>
    <row r="128" spans="1:27" s="186" customFormat="1" x14ac:dyDescent="0.25">
      <c r="A128" s="56">
        <v>102502094</v>
      </c>
      <c r="B128" s="56" t="s">
        <v>527</v>
      </c>
      <c r="C128" s="78">
        <f>+C129</f>
        <v>0</v>
      </c>
      <c r="D128" s="78">
        <f t="shared" ref="D128:J128" si="130">+D129</f>
        <v>0</v>
      </c>
      <c r="E128" s="78">
        <f t="shared" si="130"/>
        <v>0</v>
      </c>
      <c r="F128" s="78">
        <f t="shared" si="130"/>
        <v>0</v>
      </c>
      <c r="G128" s="78">
        <f t="shared" si="130"/>
        <v>553500</v>
      </c>
      <c r="H128" s="78">
        <f t="shared" si="130"/>
        <v>140030</v>
      </c>
      <c r="I128" s="78">
        <f t="shared" si="130"/>
        <v>693530</v>
      </c>
      <c r="J128" s="78">
        <f t="shared" si="130"/>
        <v>-693530</v>
      </c>
      <c r="K128" s="250" t="e">
        <f t="shared" si="83"/>
        <v>#DIV/0!</v>
      </c>
      <c r="L128" s="236"/>
      <c r="M128" s="62">
        <v>102502094</v>
      </c>
      <c r="N128" s="56" t="s">
        <v>527</v>
      </c>
      <c r="O128" s="78">
        <f>+O129</f>
        <v>0</v>
      </c>
      <c r="P128" s="78">
        <v>0</v>
      </c>
      <c r="Q128" s="78">
        <f t="shared" ref="Q128:V128" si="131">+Q129</f>
        <v>0</v>
      </c>
      <c r="R128" s="78">
        <f t="shared" si="92"/>
        <v>0</v>
      </c>
      <c r="S128" s="78">
        <f t="shared" si="131"/>
        <v>553500</v>
      </c>
      <c r="T128" s="78">
        <f t="shared" si="131"/>
        <v>0</v>
      </c>
      <c r="U128" s="78">
        <f t="shared" si="131"/>
        <v>553500</v>
      </c>
      <c r="V128" s="78">
        <f t="shared" si="131"/>
        <v>0</v>
      </c>
      <c r="W128" s="250" t="e">
        <f t="shared" si="79"/>
        <v>#DIV/0!</v>
      </c>
      <c r="X128" s="224"/>
      <c r="Z128" s="224"/>
      <c r="AA128" s="224"/>
    </row>
    <row r="129" spans="1:29" s="186" customFormat="1" x14ac:dyDescent="0.25">
      <c r="A129" s="63">
        <v>10250209409</v>
      </c>
      <c r="B129" s="113" t="s">
        <v>1659</v>
      </c>
      <c r="C129" s="85"/>
      <c r="D129" s="251"/>
      <c r="E129" s="251"/>
      <c r="F129" s="79">
        <f>C129+D129-E129</f>
        <v>0</v>
      </c>
      <c r="G129" s="85">
        <v>553500</v>
      </c>
      <c r="H129" s="85">
        <v>140030</v>
      </c>
      <c r="I129" s="85">
        <f>553500+H129</f>
        <v>693530</v>
      </c>
      <c r="J129" s="85">
        <f t="shared" si="93"/>
        <v>-693530</v>
      </c>
      <c r="K129" s="269" t="e">
        <f t="shared" si="83"/>
        <v>#DIV/0!</v>
      </c>
      <c r="L129" s="175"/>
      <c r="M129" s="63">
        <v>10250209409</v>
      </c>
      <c r="N129" s="68" t="s">
        <v>1659</v>
      </c>
      <c r="O129" s="84"/>
      <c r="P129" s="84"/>
      <c r="Q129" s="84"/>
      <c r="R129" s="253">
        <f t="shared" si="92"/>
        <v>0</v>
      </c>
      <c r="S129" s="81">
        <f>+U129</f>
        <v>553500</v>
      </c>
      <c r="T129" s="84"/>
      <c r="U129" s="84">
        <v>553500</v>
      </c>
      <c r="V129" s="84"/>
      <c r="W129" s="254" t="e">
        <f t="shared" si="79"/>
        <v>#DIV/0!</v>
      </c>
      <c r="X129" s="224"/>
      <c r="Z129" s="224"/>
      <c r="AA129" s="224"/>
    </row>
    <row r="130" spans="1:29" s="186" customFormat="1" x14ac:dyDescent="0.25">
      <c r="A130" s="93" t="s">
        <v>1018</v>
      </c>
      <c r="B130" s="93" t="s">
        <v>539</v>
      </c>
      <c r="C130" s="94">
        <f>C131+C134+C138+C142</f>
        <v>109646368368.05118</v>
      </c>
      <c r="D130" s="94">
        <f t="shared" ref="D130:J130" si="132">D131+D134+D138+D142</f>
        <v>7363240227</v>
      </c>
      <c r="E130" s="94">
        <f t="shared" si="132"/>
        <v>709752067.16000009</v>
      </c>
      <c r="F130" s="94">
        <f t="shared" si="132"/>
        <v>116299856527.89117</v>
      </c>
      <c r="G130" s="94">
        <f t="shared" si="132"/>
        <v>85211610851</v>
      </c>
      <c r="H130" s="94">
        <f t="shared" si="132"/>
        <v>22059755684.450001</v>
      </c>
      <c r="I130" s="94">
        <f t="shared" si="132"/>
        <v>119155792889.45</v>
      </c>
      <c r="J130" s="94">
        <f t="shared" si="132"/>
        <v>-2855936361.5588193</v>
      </c>
      <c r="K130" s="223">
        <f t="shared" si="83"/>
        <v>-2.4556662809587432E-2</v>
      </c>
      <c r="L130" s="175"/>
      <c r="M130" s="93" t="s">
        <v>1018</v>
      </c>
      <c r="N130" s="93" t="s">
        <v>539</v>
      </c>
      <c r="O130" s="94">
        <f>O131+O134+O138+O142</f>
        <v>109646368368.05118</v>
      </c>
      <c r="P130" s="94">
        <f t="shared" ref="P130:V130" si="133">P131+P134+P138+P142</f>
        <v>7363240227</v>
      </c>
      <c r="Q130" s="94">
        <f t="shared" si="133"/>
        <v>0</v>
      </c>
      <c r="R130" s="94">
        <f t="shared" si="133"/>
        <v>117009608595.05118</v>
      </c>
      <c r="S130" s="94">
        <f t="shared" si="133"/>
        <v>85211610851</v>
      </c>
      <c r="T130" s="94">
        <f t="shared" si="133"/>
        <v>18269317251</v>
      </c>
      <c r="U130" s="94">
        <f t="shared" si="133"/>
        <v>85211610851</v>
      </c>
      <c r="V130" s="94">
        <f t="shared" si="133"/>
        <v>32983915576.99118</v>
      </c>
      <c r="W130" s="223">
        <f t="shared" si="79"/>
        <v>0.2818906581522076</v>
      </c>
      <c r="X130" s="224"/>
      <c r="Z130" s="224"/>
      <c r="AA130" s="224"/>
    </row>
    <row r="131" spans="1:29" s="186" customFormat="1" x14ac:dyDescent="0.25">
      <c r="A131" s="93" t="s">
        <v>1019</v>
      </c>
      <c r="B131" s="93" t="s">
        <v>1020</v>
      </c>
      <c r="C131" s="94">
        <f>C132</f>
        <v>0</v>
      </c>
      <c r="D131" s="94">
        <f t="shared" ref="D131:J132" si="134">D132</f>
        <v>0</v>
      </c>
      <c r="E131" s="94">
        <f t="shared" si="134"/>
        <v>0</v>
      </c>
      <c r="F131" s="94">
        <f t="shared" si="134"/>
        <v>0</v>
      </c>
      <c r="G131" s="94">
        <f t="shared" si="134"/>
        <v>0</v>
      </c>
      <c r="H131" s="94">
        <f t="shared" si="134"/>
        <v>0</v>
      </c>
      <c r="I131" s="94">
        <f t="shared" si="134"/>
        <v>0</v>
      </c>
      <c r="J131" s="94">
        <f t="shared" si="134"/>
        <v>0</v>
      </c>
      <c r="K131" s="223" t="e">
        <f t="shared" si="83"/>
        <v>#DIV/0!</v>
      </c>
      <c r="L131" s="175"/>
      <c r="M131" s="93" t="s">
        <v>1019</v>
      </c>
      <c r="N131" s="93" t="s">
        <v>1020</v>
      </c>
      <c r="O131" s="94">
        <f>O132</f>
        <v>0</v>
      </c>
      <c r="P131" s="94">
        <f t="shared" ref="P131:V132" si="135">P132</f>
        <v>0</v>
      </c>
      <c r="Q131" s="94">
        <f t="shared" si="135"/>
        <v>0</v>
      </c>
      <c r="R131" s="94">
        <f t="shared" si="135"/>
        <v>0</v>
      </c>
      <c r="S131" s="94">
        <f t="shared" si="135"/>
        <v>0</v>
      </c>
      <c r="T131" s="94">
        <f t="shared" si="135"/>
        <v>0</v>
      </c>
      <c r="U131" s="94">
        <f t="shared" si="135"/>
        <v>0</v>
      </c>
      <c r="V131" s="94">
        <f t="shared" si="135"/>
        <v>0</v>
      </c>
      <c r="W131" s="223" t="e">
        <f t="shared" si="79"/>
        <v>#DIV/0!</v>
      </c>
      <c r="X131" s="224"/>
      <c r="Z131" s="224"/>
      <c r="AA131" s="224"/>
    </row>
    <row r="132" spans="1:29" s="186" customFormat="1" x14ac:dyDescent="0.25">
      <c r="A132" s="56" t="s">
        <v>1021</v>
      </c>
      <c r="B132" s="56" t="s">
        <v>1020</v>
      </c>
      <c r="C132" s="78">
        <f>C133</f>
        <v>0</v>
      </c>
      <c r="D132" s="78">
        <f t="shared" si="134"/>
        <v>0</v>
      </c>
      <c r="E132" s="78">
        <f t="shared" si="134"/>
        <v>0</v>
      </c>
      <c r="F132" s="78">
        <f t="shared" si="134"/>
        <v>0</v>
      </c>
      <c r="G132" s="78">
        <f t="shared" si="134"/>
        <v>0</v>
      </c>
      <c r="H132" s="78">
        <f t="shared" si="134"/>
        <v>0</v>
      </c>
      <c r="I132" s="78">
        <f t="shared" si="134"/>
        <v>0</v>
      </c>
      <c r="J132" s="78">
        <f t="shared" si="134"/>
        <v>0</v>
      </c>
      <c r="K132" s="250" t="e">
        <f t="shared" si="83"/>
        <v>#DIV/0!</v>
      </c>
      <c r="L132" s="175"/>
      <c r="M132" s="56" t="s">
        <v>1021</v>
      </c>
      <c r="N132" s="56" t="s">
        <v>1020</v>
      </c>
      <c r="O132" s="78">
        <f>O133</f>
        <v>0</v>
      </c>
      <c r="P132" s="78">
        <f t="shared" si="135"/>
        <v>0</v>
      </c>
      <c r="Q132" s="78">
        <f t="shared" si="135"/>
        <v>0</v>
      </c>
      <c r="R132" s="78">
        <f t="shared" si="135"/>
        <v>0</v>
      </c>
      <c r="S132" s="78">
        <f t="shared" si="135"/>
        <v>0</v>
      </c>
      <c r="T132" s="78">
        <f t="shared" si="135"/>
        <v>0</v>
      </c>
      <c r="U132" s="78">
        <f t="shared" si="135"/>
        <v>0</v>
      </c>
      <c r="V132" s="78">
        <f t="shared" si="135"/>
        <v>0</v>
      </c>
      <c r="W132" s="250" t="e">
        <f t="shared" si="79"/>
        <v>#DIV/0!</v>
      </c>
      <c r="X132" s="224"/>
      <c r="Z132" s="224"/>
      <c r="AA132" s="224"/>
    </row>
    <row r="133" spans="1:29" s="186" customFormat="1" x14ac:dyDescent="0.25">
      <c r="A133" s="60" t="s">
        <v>1022</v>
      </c>
      <c r="B133" s="113" t="s">
        <v>1020</v>
      </c>
      <c r="C133" s="85"/>
      <c r="D133" s="251"/>
      <c r="E133" s="251"/>
      <c r="F133" s="79">
        <f>C133+D133-E133</f>
        <v>0</v>
      </c>
      <c r="G133" s="85"/>
      <c r="H133" s="85"/>
      <c r="I133" s="85"/>
      <c r="J133" s="85">
        <f t="shared" si="93"/>
        <v>0</v>
      </c>
      <c r="K133" s="269" t="e">
        <f t="shared" si="83"/>
        <v>#DIV/0!</v>
      </c>
      <c r="L133" s="175"/>
      <c r="M133" s="60" t="s">
        <v>1022</v>
      </c>
      <c r="N133" s="68" t="s">
        <v>1020</v>
      </c>
      <c r="O133" s="84"/>
      <c r="P133" s="84"/>
      <c r="Q133" s="84"/>
      <c r="R133" s="84">
        <f t="shared" si="92"/>
        <v>0</v>
      </c>
      <c r="S133" s="84"/>
      <c r="T133" s="84"/>
      <c r="U133" s="84"/>
      <c r="V133" s="84">
        <f t="shared" si="85"/>
        <v>0</v>
      </c>
      <c r="W133" s="254" t="e">
        <f t="shared" si="79"/>
        <v>#DIV/0!</v>
      </c>
      <c r="X133" s="224"/>
      <c r="Z133" s="224"/>
      <c r="AA133" s="224"/>
    </row>
    <row r="134" spans="1:29" s="186" customFormat="1" x14ac:dyDescent="0.25">
      <c r="A134" s="93" t="s">
        <v>1023</v>
      </c>
      <c r="B134" s="93" t="s">
        <v>1024</v>
      </c>
      <c r="C134" s="94">
        <f>+C135</f>
        <v>0</v>
      </c>
      <c r="D134" s="94">
        <f t="shared" ref="D134:J134" si="136">+D135</f>
        <v>0</v>
      </c>
      <c r="E134" s="94">
        <f t="shared" si="136"/>
        <v>0</v>
      </c>
      <c r="F134" s="94">
        <f t="shared" si="136"/>
        <v>0</v>
      </c>
      <c r="G134" s="94">
        <f t="shared" si="136"/>
        <v>0</v>
      </c>
      <c r="H134" s="94">
        <f t="shared" si="136"/>
        <v>0</v>
      </c>
      <c r="I134" s="94">
        <f t="shared" si="136"/>
        <v>0</v>
      </c>
      <c r="J134" s="94">
        <f t="shared" si="136"/>
        <v>0</v>
      </c>
      <c r="K134" s="223" t="e">
        <f t="shared" si="83"/>
        <v>#DIV/0!</v>
      </c>
      <c r="L134" s="175"/>
      <c r="M134" s="93" t="s">
        <v>1023</v>
      </c>
      <c r="N134" s="93" t="s">
        <v>1024</v>
      </c>
      <c r="O134" s="94">
        <f>+O135</f>
        <v>0</v>
      </c>
      <c r="P134" s="94">
        <v>0</v>
      </c>
      <c r="Q134" s="94">
        <f t="shared" ref="Q134:V134" si="137">+Q135</f>
        <v>0</v>
      </c>
      <c r="R134" s="94">
        <f t="shared" si="92"/>
        <v>0</v>
      </c>
      <c r="S134" s="94">
        <v>0</v>
      </c>
      <c r="T134" s="94">
        <v>0</v>
      </c>
      <c r="U134" s="94">
        <v>0</v>
      </c>
      <c r="V134" s="94">
        <f t="shared" si="137"/>
        <v>0</v>
      </c>
      <c r="W134" s="223" t="e">
        <f t="shared" si="79"/>
        <v>#DIV/0!</v>
      </c>
      <c r="X134" s="224"/>
      <c r="Z134" s="224"/>
      <c r="AA134" s="224"/>
    </row>
    <row r="135" spans="1:29" s="186" customFormat="1" x14ac:dyDescent="0.25">
      <c r="A135" s="93" t="s">
        <v>1025</v>
      </c>
      <c r="B135" s="93" t="s">
        <v>1024</v>
      </c>
      <c r="C135" s="94">
        <f>C136</f>
        <v>0</v>
      </c>
      <c r="D135" s="94">
        <f t="shared" ref="D135:J136" si="138">D136</f>
        <v>0</v>
      </c>
      <c r="E135" s="94">
        <f t="shared" si="138"/>
        <v>0</v>
      </c>
      <c r="F135" s="94">
        <f t="shared" si="138"/>
        <v>0</v>
      </c>
      <c r="G135" s="94">
        <f t="shared" si="138"/>
        <v>0</v>
      </c>
      <c r="H135" s="94">
        <f t="shared" si="138"/>
        <v>0</v>
      </c>
      <c r="I135" s="94">
        <f t="shared" si="138"/>
        <v>0</v>
      </c>
      <c r="J135" s="94">
        <f t="shared" si="138"/>
        <v>0</v>
      </c>
      <c r="K135" s="249" t="e">
        <f t="shared" si="83"/>
        <v>#DIV/0!</v>
      </c>
      <c r="L135" s="175"/>
      <c r="M135" s="93" t="s">
        <v>1025</v>
      </c>
      <c r="N135" s="93" t="s">
        <v>1024</v>
      </c>
      <c r="O135" s="94">
        <f>O136</f>
        <v>0</v>
      </c>
      <c r="P135" s="94">
        <v>0</v>
      </c>
      <c r="Q135" s="94">
        <f t="shared" ref="Q135:V136" si="139">Q136</f>
        <v>0</v>
      </c>
      <c r="R135" s="94">
        <f t="shared" si="92"/>
        <v>0</v>
      </c>
      <c r="S135" s="94">
        <v>0</v>
      </c>
      <c r="T135" s="94">
        <v>0</v>
      </c>
      <c r="U135" s="94">
        <v>0</v>
      </c>
      <c r="V135" s="94">
        <f t="shared" si="139"/>
        <v>0</v>
      </c>
      <c r="W135" s="249" t="e">
        <f t="shared" si="79"/>
        <v>#DIV/0!</v>
      </c>
      <c r="X135" s="224"/>
      <c r="Z135" s="224"/>
      <c r="AA135" s="224"/>
    </row>
    <row r="136" spans="1:29" s="186" customFormat="1" x14ac:dyDescent="0.25">
      <c r="A136" s="56" t="s">
        <v>1026</v>
      </c>
      <c r="B136" s="56" t="s">
        <v>1024</v>
      </c>
      <c r="C136" s="78">
        <f>C137</f>
        <v>0</v>
      </c>
      <c r="D136" s="78">
        <f t="shared" si="138"/>
        <v>0</v>
      </c>
      <c r="E136" s="78">
        <f t="shared" si="138"/>
        <v>0</v>
      </c>
      <c r="F136" s="78">
        <f t="shared" si="138"/>
        <v>0</v>
      </c>
      <c r="G136" s="78">
        <f t="shared" si="138"/>
        <v>0</v>
      </c>
      <c r="H136" s="78">
        <f t="shared" si="138"/>
        <v>0</v>
      </c>
      <c r="I136" s="78">
        <f t="shared" si="138"/>
        <v>0</v>
      </c>
      <c r="J136" s="78">
        <f t="shared" si="138"/>
        <v>0</v>
      </c>
      <c r="K136" s="255" t="e">
        <f t="shared" si="83"/>
        <v>#DIV/0!</v>
      </c>
      <c r="L136" s="175"/>
      <c r="M136" s="56" t="s">
        <v>1026</v>
      </c>
      <c r="N136" s="56" t="s">
        <v>1024</v>
      </c>
      <c r="O136" s="78">
        <f>O137</f>
        <v>0</v>
      </c>
      <c r="P136" s="78">
        <v>0</v>
      </c>
      <c r="Q136" s="78">
        <f t="shared" si="139"/>
        <v>0</v>
      </c>
      <c r="R136" s="78">
        <f t="shared" si="92"/>
        <v>0</v>
      </c>
      <c r="S136" s="78">
        <v>0</v>
      </c>
      <c r="T136" s="78">
        <v>0</v>
      </c>
      <c r="U136" s="78">
        <v>0</v>
      </c>
      <c r="V136" s="78">
        <f t="shared" si="139"/>
        <v>0</v>
      </c>
      <c r="W136" s="255" t="e">
        <f t="shared" si="79"/>
        <v>#DIV/0!</v>
      </c>
      <c r="X136" s="224"/>
      <c r="Z136" s="224"/>
      <c r="AA136" s="224"/>
    </row>
    <row r="137" spans="1:29" s="59" customFormat="1" x14ac:dyDescent="0.25">
      <c r="A137" s="60" t="s">
        <v>1027</v>
      </c>
      <c r="B137" s="113" t="s">
        <v>1024</v>
      </c>
      <c r="C137" s="85"/>
      <c r="D137" s="251"/>
      <c r="E137" s="251"/>
      <c r="F137" s="79">
        <f>C137+D137-E137</f>
        <v>0</v>
      </c>
      <c r="G137" s="85"/>
      <c r="H137" s="85"/>
      <c r="I137" s="85"/>
      <c r="J137" s="85">
        <f t="shared" si="93"/>
        <v>0</v>
      </c>
      <c r="K137" s="269" t="e">
        <f t="shared" si="83"/>
        <v>#DIV/0!</v>
      </c>
      <c r="L137" s="256"/>
      <c r="M137" s="60" t="s">
        <v>1027</v>
      </c>
      <c r="N137" s="68" t="s">
        <v>1024</v>
      </c>
      <c r="O137" s="84"/>
      <c r="P137" s="84"/>
      <c r="Q137" s="84"/>
      <c r="R137" s="84">
        <f t="shared" si="92"/>
        <v>0</v>
      </c>
      <c r="S137" s="84"/>
      <c r="T137" s="84"/>
      <c r="U137" s="84"/>
      <c r="V137" s="84">
        <f t="shared" si="85"/>
        <v>0</v>
      </c>
      <c r="W137" s="254" t="e">
        <f t="shared" si="79"/>
        <v>#DIV/0!</v>
      </c>
      <c r="X137" s="224"/>
      <c r="Z137" s="224"/>
      <c r="AA137" s="224"/>
    </row>
    <row r="138" spans="1:29" s="186" customFormat="1" x14ac:dyDescent="0.25">
      <c r="A138" s="93" t="s">
        <v>1028</v>
      </c>
      <c r="B138" s="93" t="s">
        <v>1029</v>
      </c>
      <c r="C138" s="94">
        <f>C139</f>
        <v>2007901982.9000001</v>
      </c>
      <c r="D138" s="94">
        <f t="shared" ref="D138:J140" si="140">D139</f>
        <v>0</v>
      </c>
      <c r="E138" s="94">
        <f t="shared" si="140"/>
        <v>0</v>
      </c>
      <c r="F138" s="94">
        <f t="shared" si="140"/>
        <v>2007901982.9000001</v>
      </c>
      <c r="G138" s="94">
        <f t="shared" si="140"/>
        <v>1880760796</v>
      </c>
      <c r="H138" s="94">
        <f t="shared" si="140"/>
        <v>380497674</v>
      </c>
      <c r="I138" s="94">
        <f t="shared" si="140"/>
        <v>2549301044</v>
      </c>
      <c r="J138" s="94">
        <f t="shared" si="140"/>
        <v>-541399061.0999999</v>
      </c>
      <c r="K138" s="223">
        <f t="shared" si="83"/>
        <v>-0.2696342080991726</v>
      </c>
      <c r="L138" s="175"/>
      <c r="M138" s="93" t="s">
        <v>1028</v>
      </c>
      <c r="N138" s="93" t="s">
        <v>1029</v>
      </c>
      <c r="O138" s="94">
        <f>O139</f>
        <v>2007901982.9000001</v>
      </c>
      <c r="P138" s="94">
        <f t="shared" ref="P138:V140" si="141">P139</f>
        <v>0</v>
      </c>
      <c r="Q138" s="94">
        <f t="shared" si="141"/>
        <v>0</v>
      </c>
      <c r="R138" s="94">
        <f t="shared" si="141"/>
        <v>2007901982.9000001</v>
      </c>
      <c r="S138" s="94">
        <f t="shared" si="141"/>
        <v>1880760796</v>
      </c>
      <c r="T138" s="94">
        <f t="shared" si="141"/>
        <v>0</v>
      </c>
      <c r="U138" s="94">
        <f t="shared" si="141"/>
        <v>1880760796</v>
      </c>
      <c r="V138" s="94">
        <f t="shared" si="141"/>
        <v>127141186.9000001</v>
      </c>
      <c r="W138" s="223">
        <f t="shared" ref="W138:W201" si="142">+V138/R138</f>
        <v>6.3320415031599742E-2</v>
      </c>
      <c r="X138" s="224"/>
      <c r="Z138" s="224"/>
      <c r="AA138" s="224"/>
    </row>
    <row r="139" spans="1:29" s="186" customFormat="1" x14ac:dyDescent="0.25">
      <c r="A139" s="93" t="s">
        <v>1030</v>
      </c>
      <c r="B139" s="93" t="s">
        <v>1029</v>
      </c>
      <c r="C139" s="94">
        <f>C140</f>
        <v>2007901982.9000001</v>
      </c>
      <c r="D139" s="94">
        <f t="shared" si="140"/>
        <v>0</v>
      </c>
      <c r="E139" s="94">
        <f t="shared" si="140"/>
        <v>0</v>
      </c>
      <c r="F139" s="94">
        <f t="shared" si="140"/>
        <v>2007901982.9000001</v>
      </c>
      <c r="G139" s="94">
        <f t="shared" si="140"/>
        <v>1880760796</v>
      </c>
      <c r="H139" s="94">
        <f t="shared" si="140"/>
        <v>380497674</v>
      </c>
      <c r="I139" s="94">
        <f t="shared" si="140"/>
        <v>2549301044</v>
      </c>
      <c r="J139" s="94">
        <f t="shared" si="140"/>
        <v>-541399061.0999999</v>
      </c>
      <c r="K139" s="223">
        <f t="shared" si="83"/>
        <v>-0.2696342080991726</v>
      </c>
      <c r="L139" s="175"/>
      <c r="M139" s="93" t="s">
        <v>1030</v>
      </c>
      <c r="N139" s="93" t="s">
        <v>1029</v>
      </c>
      <c r="O139" s="94">
        <f>O140</f>
        <v>2007901982.9000001</v>
      </c>
      <c r="P139" s="94">
        <f t="shared" si="141"/>
        <v>0</v>
      </c>
      <c r="Q139" s="94">
        <f t="shared" si="141"/>
        <v>0</v>
      </c>
      <c r="R139" s="94">
        <f t="shared" si="141"/>
        <v>2007901982.9000001</v>
      </c>
      <c r="S139" s="94">
        <f t="shared" si="141"/>
        <v>1880760796</v>
      </c>
      <c r="T139" s="94">
        <f t="shared" si="141"/>
        <v>0</v>
      </c>
      <c r="U139" s="94">
        <f t="shared" si="141"/>
        <v>1880760796</v>
      </c>
      <c r="V139" s="94">
        <f t="shared" si="141"/>
        <v>127141186.9000001</v>
      </c>
      <c r="W139" s="223">
        <f t="shared" si="142"/>
        <v>6.3320415031599742E-2</v>
      </c>
      <c r="X139" s="224"/>
      <c r="Z139" s="224"/>
      <c r="AA139" s="257"/>
      <c r="AC139" s="169"/>
    </row>
    <row r="140" spans="1:29" s="186" customFormat="1" x14ac:dyDescent="0.25">
      <c r="A140" s="56" t="s">
        <v>1031</v>
      </c>
      <c r="B140" s="56" t="s">
        <v>1029</v>
      </c>
      <c r="C140" s="78">
        <f>C141</f>
        <v>2007901982.9000001</v>
      </c>
      <c r="D140" s="78">
        <f t="shared" si="140"/>
        <v>0</v>
      </c>
      <c r="E140" s="78">
        <f t="shared" si="140"/>
        <v>0</v>
      </c>
      <c r="F140" s="78">
        <f t="shared" si="140"/>
        <v>2007901982.9000001</v>
      </c>
      <c r="G140" s="78">
        <f t="shared" si="140"/>
        <v>1880760796</v>
      </c>
      <c r="H140" s="78">
        <f t="shared" si="140"/>
        <v>380497674</v>
      </c>
      <c r="I140" s="78">
        <f t="shared" si="140"/>
        <v>2549301044</v>
      </c>
      <c r="J140" s="78">
        <f t="shared" si="140"/>
        <v>-541399061.0999999</v>
      </c>
      <c r="K140" s="226">
        <f t="shared" si="83"/>
        <v>-0.2696342080991726</v>
      </c>
      <c r="L140" s="175"/>
      <c r="M140" s="56" t="s">
        <v>1031</v>
      </c>
      <c r="N140" s="56" t="s">
        <v>1029</v>
      </c>
      <c r="O140" s="78">
        <f>O141</f>
        <v>2007901982.9000001</v>
      </c>
      <c r="P140" s="78">
        <f t="shared" si="141"/>
        <v>0</v>
      </c>
      <c r="Q140" s="78">
        <f t="shared" si="141"/>
        <v>0</v>
      </c>
      <c r="R140" s="78">
        <f t="shared" si="141"/>
        <v>2007901982.9000001</v>
      </c>
      <c r="S140" s="78">
        <f t="shared" si="141"/>
        <v>1880760796</v>
      </c>
      <c r="T140" s="78">
        <f t="shared" si="141"/>
        <v>0</v>
      </c>
      <c r="U140" s="78">
        <f t="shared" si="141"/>
        <v>1880760796</v>
      </c>
      <c r="V140" s="78">
        <f t="shared" si="141"/>
        <v>127141186.9000001</v>
      </c>
      <c r="W140" s="226">
        <f t="shared" si="142"/>
        <v>6.3320415031599742E-2</v>
      </c>
      <c r="X140" s="224"/>
      <c r="Z140" s="224"/>
      <c r="AA140" s="257"/>
      <c r="AC140" s="169"/>
    </row>
    <row r="141" spans="1:29" s="186" customFormat="1" x14ac:dyDescent="0.25">
      <c r="A141" s="61" t="s">
        <v>1032</v>
      </c>
      <c r="B141" s="58" t="s">
        <v>1029</v>
      </c>
      <c r="C141" s="80">
        <v>2007901982.9000001</v>
      </c>
      <c r="D141" s="248"/>
      <c r="E141" s="248"/>
      <c r="F141" s="79">
        <f>C141+D141-E141</f>
        <v>2007901982.9000001</v>
      </c>
      <c r="G141" s="79">
        <v>1880760796</v>
      </c>
      <c r="H141" s="80">
        <v>380497674</v>
      </c>
      <c r="I141" s="80">
        <f>2168803370+H141</f>
        <v>2549301044</v>
      </c>
      <c r="J141" s="79">
        <f t="shared" si="93"/>
        <v>-541399061.0999999</v>
      </c>
      <c r="K141" s="260">
        <f t="shared" si="83"/>
        <v>-0.2696342080991726</v>
      </c>
      <c r="L141" s="175"/>
      <c r="M141" s="69" t="s">
        <v>1032</v>
      </c>
      <c r="N141" s="70" t="s">
        <v>1029</v>
      </c>
      <c r="O141" s="81">
        <v>2007901982.9000001</v>
      </c>
      <c r="P141" s="81"/>
      <c r="Q141" s="81"/>
      <c r="R141" s="81">
        <f t="shared" si="92"/>
        <v>2007901982.9000001</v>
      </c>
      <c r="S141" s="81">
        <f>+U141</f>
        <v>1880760796</v>
      </c>
      <c r="T141" s="81"/>
      <c r="U141" s="81">
        <v>1880760796</v>
      </c>
      <c r="V141" s="237">
        <f t="shared" si="85"/>
        <v>127141186.9000001</v>
      </c>
      <c r="W141" s="238">
        <f t="shared" si="142"/>
        <v>6.3320415031599742E-2</v>
      </c>
      <c r="X141" s="224"/>
      <c r="Z141" s="224"/>
      <c r="AA141" s="257"/>
      <c r="AC141" s="169"/>
    </row>
    <row r="142" spans="1:29" s="186" customFormat="1" x14ac:dyDescent="0.25">
      <c r="A142" s="93" t="s">
        <v>1033</v>
      </c>
      <c r="B142" s="93" t="s">
        <v>1034</v>
      </c>
      <c r="C142" s="94">
        <f>C143</f>
        <v>107638466385.15118</v>
      </c>
      <c r="D142" s="94">
        <f t="shared" ref="D142:J143" si="143">D143</f>
        <v>7363240227</v>
      </c>
      <c r="E142" s="94">
        <f t="shared" si="143"/>
        <v>709752067.16000009</v>
      </c>
      <c r="F142" s="94">
        <f t="shared" si="143"/>
        <v>114291954544.99118</v>
      </c>
      <c r="G142" s="94">
        <f t="shared" si="143"/>
        <v>83330850055</v>
      </c>
      <c r="H142" s="94">
        <f t="shared" si="143"/>
        <v>21679258010.450001</v>
      </c>
      <c r="I142" s="94">
        <f t="shared" si="143"/>
        <v>116606491845.45</v>
      </c>
      <c r="J142" s="94">
        <f t="shared" si="143"/>
        <v>-2314537300.4588194</v>
      </c>
      <c r="K142" s="258">
        <f t="shared" si="83"/>
        <v>-2.0251095623250531E-2</v>
      </c>
      <c r="L142" s="175"/>
      <c r="M142" s="93" t="s">
        <v>1033</v>
      </c>
      <c r="N142" s="93" t="s">
        <v>1034</v>
      </c>
      <c r="O142" s="94">
        <f>O143</f>
        <v>107638466385.15118</v>
      </c>
      <c r="P142" s="94">
        <f t="shared" ref="P142:V143" si="144">P143</f>
        <v>7363240227</v>
      </c>
      <c r="Q142" s="94">
        <f t="shared" si="144"/>
        <v>0</v>
      </c>
      <c r="R142" s="94">
        <f t="shared" si="144"/>
        <v>115001706612.15118</v>
      </c>
      <c r="S142" s="94">
        <f t="shared" si="144"/>
        <v>83330850055</v>
      </c>
      <c r="T142" s="94">
        <f t="shared" si="144"/>
        <v>18269317251</v>
      </c>
      <c r="U142" s="94">
        <f t="shared" si="144"/>
        <v>83330850055</v>
      </c>
      <c r="V142" s="94">
        <f t="shared" ref="V142" si="145">V143+V146+V150+V154</f>
        <v>32856774390.091179</v>
      </c>
      <c r="W142" s="223">
        <f t="shared" si="142"/>
        <v>0.28570684173324695</v>
      </c>
      <c r="X142" s="224"/>
      <c r="Z142" s="224"/>
      <c r="AA142" s="257"/>
      <c r="AC142" s="169"/>
    </row>
    <row r="143" spans="1:29" s="186" customFormat="1" x14ac:dyDescent="0.25">
      <c r="A143" s="93" t="s">
        <v>1035</v>
      </c>
      <c r="B143" s="93" t="s">
        <v>1034</v>
      </c>
      <c r="C143" s="94">
        <f>C144</f>
        <v>107638466385.15118</v>
      </c>
      <c r="D143" s="94">
        <f t="shared" si="143"/>
        <v>7363240227</v>
      </c>
      <c r="E143" s="94">
        <f t="shared" si="143"/>
        <v>709752067.16000009</v>
      </c>
      <c r="F143" s="94">
        <f t="shared" si="143"/>
        <v>114291954544.99118</v>
      </c>
      <c r="G143" s="94">
        <f t="shared" si="143"/>
        <v>83330850055</v>
      </c>
      <c r="H143" s="94">
        <f t="shared" si="143"/>
        <v>21679258010.450001</v>
      </c>
      <c r="I143" s="94">
        <f t="shared" si="143"/>
        <v>116606491845.45</v>
      </c>
      <c r="J143" s="94">
        <f t="shared" si="143"/>
        <v>-2314537300.4588194</v>
      </c>
      <c r="K143" s="223">
        <f t="shared" si="83"/>
        <v>-2.0251095623250531E-2</v>
      </c>
      <c r="L143" s="175"/>
      <c r="M143" s="93" t="s">
        <v>1035</v>
      </c>
      <c r="N143" s="93" t="s">
        <v>1034</v>
      </c>
      <c r="O143" s="94">
        <f>O144</f>
        <v>107638466385.15118</v>
      </c>
      <c r="P143" s="94">
        <f t="shared" si="144"/>
        <v>7363240227</v>
      </c>
      <c r="Q143" s="94">
        <f t="shared" si="144"/>
        <v>0</v>
      </c>
      <c r="R143" s="94">
        <f t="shared" si="144"/>
        <v>115001706612.15118</v>
      </c>
      <c r="S143" s="94">
        <f t="shared" si="144"/>
        <v>83330850055</v>
      </c>
      <c r="T143" s="94">
        <f t="shared" si="144"/>
        <v>18269317251</v>
      </c>
      <c r="U143" s="94">
        <f t="shared" si="144"/>
        <v>83330850055</v>
      </c>
      <c r="V143" s="94">
        <f t="shared" si="144"/>
        <v>31670856557.151176</v>
      </c>
      <c r="W143" s="223">
        <f t="shared" si="142"/>
        <v>0.27539466578494065</v>
      </c>
      <c r="X143" s="224"/>
      <c r="Z143" s="224"/>
      <c r="AA143" s="257"/>
      <c r="AC143" s="169"/>
    </row>
    <row r="144" spans="1:29" s="186" customFormat="1" x14ac:dyDescent="0.25">
      <c r="A144" s="93" t="s">
        <v>1036</v>
      </c>
      <c r="B144" s="93" t="s">
        <v>1037</v>
      </c>
      <c r="C144" s="94">
        <f>SUM(C145:C151)</f>
        <v>107638466385.15118</v>
      </c>
      <c r="D144" s="94">
        <f t="shared" ref="D144:J144" si="146">SUM(D145:D151)</f>
        <v>7363240227</v>
      </c>
      <c r="E144" s="94">
        <f t="shared" si="146"/>
        <v>709752067.16000009</v>
      </c>
      <c r="F144" s="94">
        <f t="shared" si="146"/>
        <v>114291954544.99118</v>
      </c>
      <c r="G144" s="94">
        <f t="shared" si="146"/>
        <v>83330850055</v>
      </c>
      <c r="H144" s="94">
        <f t="shared" si="146"/>
        <v>21679258010.450001</v>
      </c>
      <c r="I144" s="94">
        <f t="shared" si="146"/>
        <v>116606491845.45</v>
      </c>
      <c r="J144" s="94">
        <f t="shared" si="146"/>
        <v>-2314537300.4588194</v>
      </c>
      <c r="K144" s="223">
        <f t="shared" ref="K144:K207" si="147">+J144/F144</f>
        <v>-2.0251095623250531E-2</v>
      </c>
      <c r="L144" s="175"/>
      <c r="M144" s="93" t="s">
        <v>1036</v>
      </c>
      <c r="N144" s="93" t="s">
        <v>1037</v>
      </c>
      <c r="O144" s="94">
        <f>SUM(O145:O151)</f>
        <v>107638466385.15118</v>
      </c>
      <c r="P144" s="94">
        <f t="shared" ref="P144:V144" si="148">SUM(P145:P151)</f>
        <v>7363240227</v>
      </c>
      <c r="Q144" s="94">
        <f t="shared" si="148"/>
        <v>0</v>
      </c>
      <c r="R144" s="94">
        <f t="shared" si="148"/>
        <v>115001706612.15118</v>
      </c>
      <c r="S144" s="94">
        <f t="shared" si="148"/>
        <v>83330850055</v>
      </c>
      <c r="T144" s="94">
        <f t="shared" si="148"/>
        <v>18269317251</v>
      </c>
      <c r="U144" s="94">
        <f t="shared" si="148"/>
        <v>83330850055</v>
      </c>
      <c r="V144" s="78">
        <f t="shared" si="148"/>
        <v>31670856557.151176</v>
      </c>
      <c r="W144" s="250">
        <f t="shared" si="142"/>
        <v>0.27539466578494065</v>
      </c>
      <c r="X144" s="224"/>
      <c r="Z144" s="224"/>
      <c r="AA144" s="257"/>
      <c r="AB144" s="224"/>
      <c r="AC144" s="169"/>
    </row>
    <row r="145" spans="1:29" s="186" customFormat="1" x14ac:dyDescent="0.25">
      <c r="A145" s="63">
        <v>10260501101</v>
      </c>
      <c r="B145" s="73" t="s">
        <v>1038</v>
      </c>
      <c r="C145" s="80">
        <v>92986674575.831177</v>
      </c>
      <c r="D145" s="248">
        <v>6527130516</v>
      </c>
      <c r="E145" s="248"/>
      <c r="F145" s="79">
        <f t="shared" ref="F145:F151" si="149">C145+D145-E145</f>
        <v>99513805091.831177</v>
      </c>
      <c r="G145" s="289">
        <v>69489415739</v>
      </c>
      <c r="H145" s="80">
        <v>21679258010.450001</v>
      </c>
      <c r="I145" s="224">
        <f>81085799519+H145</f>
        <v>102765057529.45</v>
      </c>
      <c r="J145" s="232">
        <f t="shared" si="93"/>
        <v>-3251252437.6188202</v>
      </c>
      <c r="K145" s="295">
        <f t="shared" si="147"/>
        <v>-3.2671370918020567E-2</v>
      </c>
      <c r="L145" s="175"/>
      <c r="M145" s="63">
        <v>10260501101</v>
      </c>
      <c r="N145" s="73" t="s">
        <v>1038</v>
      </c>
      <c r="O145" s="80">
        <v>92986674575.831177</v>
      </c>
      <c r="P145" s="81">
        <v>6527130516</v>
      </c>
      <c r="Q145" s="82">
        <f>Q146+Q147+Q148+Q149+Q150+Q151</f>
        <v>0</v>
      </c>
      <c r="R145" s="82">
        <f t="shared" ref="R145:R208" si="150">+O145+P145</f>
        <v>99513805091.831177</v>
      </c>
      <c r="S145" s="81">
        <f t="shared" ref="S145:S151" si="151">+U145</f>
        <v>69489415739</v>
      </c>
      <c r="T145" s="81">
        <v>11507496926</v>
      </c>
      <c r="U145" s="169">
        <f>57981918813+T145</f>
        <v>69489415739</v>
      </c>
      <c r="V145" s="232">
        <f t="shared" ref="V145:V151" si="152">+R145-U145</f>
        <v>30024389352.831177</v>
      </c>
      <c r="W145" s="234">
        <f t="shared" si="142"/>
        <v>0.30171079605613232</v>
      </c>
      <c r="X145" s="224"/>
      <c r="Z145" s="224"/>
      <c r="AA145" s="257"/>
      <c r="AC145" s="169"/>
    </row>
    <row r="146" spans="1:29" s="186" customFormat="1" x14ac:dyDescent="0.25">
      <c r="A146" s="63">
        <v>10260501102</v>
      </c>
      <c r="B146" s="73" t="s">
        <v>1039</v>
      </c>
      <c r="C146" s="80">
        <v>2500000000</v>
      </c>
      <c r="D146" s="248">
        <v>836109711</v>
      </c>
      <c r="E146" s="248"/>
      <c r="F146" s="79">
        <f t="shared" si="149"/>
        <v>3336109711</v>
      </c>
      <c r="G146" s="248">
        <v>2544878024</v>
      </c>
      <c r="H146" s="80"/>
      <c r="I146" s="248">
        <v>2544878024</v>
      </c>
      <c r="J146" s="232">
        <f t="shared" si="93"/>
        <v>791231687</v>
      </c>
      <c r="K146" s="295">
        <f t="shared" si="147"/>
        <v>0.23717196241811486</v>
      </c>
      <c r="L146" s="175"/>
      <c r="M146" s="63">
        <v>10260501102</v>
      </c>
      <c r="N146" s="73" t="s">
        <v>1039</v>
      </c>
      <c r="O146" s="80">
        <v>2500000000</v>
      </c>
      <c r="P146" s="81">
        <v>836109711</v>
      </c>
      <c r="Q146" s="82"/>
      <c r="R146" s="82">
        <f t="shared" si="150"/>
        <v>3336109711</v>
      </c>
      <c r="S146" s="81">
        <f t="shared" si="151"/>
        <v>2544878024</v>
      </c>
      <c r="T146" s="81"/>
      <c r="U146" s="82">
        <v>2544878024</v>
      </c>
      <c r="V146" s="232">
        <f t="shared" si="152"/>
        <v>791231687</v>
      </c>
      <c r="W146" s="234">
        <f t="shared" si="142"/>
        <v>0.23717196241811486</v>
      </c>
      <c r="X146" s="224"/>
      <c r="Z146" s="224"/>
      <c r="AA146" s="257"/>
      <c r="AC146" s="169"/>
    </row>
    <row r="147" spans="1:29" s="186" customFormat="1" x14ac:dyDescent="0.25">
      <c r="A147" s="73">
        <v>10260501103</v>
      </c>
      <c r="B147" s="73" t="s">
        <v>1040</v>
      </c>
      <c r="C147" s="80">
        <v>2985366989.2200003</v>
      </c>
      <c r="D147" s="300"/>
      <c r="E147" s="248"/>
      <c r="F147" s="79">
        <f t="shared" si="149"/>
        <v>2985366989.2200003</v>
      </c>
      <c r="G147" s="248">
        <v>2839883539</v>
      </c>
      <c r="H147" s="80"/>
      <c r="I147" s="248">
        <v>2839883539</v>
      </c>
      <c r="J147" s="232">
        <f t="shared" ref="J147:J210" si="153">+F147-I147</f>
        <v>145483450.22000027</v>
      </c>
      <c r="K147" s="295">
        <f t="shared" si="147"/>
        <v>4.8732182926029925E-2</v>
      </c>
      <c r="L147" s="175"/>
      <c r="M147" s="73">
        <v>10260501103</v>
      </c>
      <c r="N147" s="73" t="s">
        <v>1040</v>
      </c>
      <c r="O147" s="80">
        <v>2985366989.2200003</v>
      </c>
      <c r="P147" s="301"/>
      <c r="Q147" s="82"/>
      <c r="R147" s="82">
        <f t="shared" si="150"/>
        <v>2985366989.2200003</v>
      </c>
      <c r="S147" s="81">
        <f t="shared" si="151"/>
        <v>2839883539</v>
      </c>
      <c r="T147" s="81"/>
      <c r="U147" s="82">
        <v>2839883539</v>
      </c>
      <c r="V147" s="232">
        <f t="shared" si="152"/>
        <v>145483450.22000027</v>
      </c>
      <c r="W147" s="234">
        <f t="shared" si="142"/>
        <v>4.8732182926029925E-2</v>
      </c>
      <c r="X147" s="224"/>
      <c r="Z147" s="224"/>
      <c r="AA147" s="224"/>
    </row>
    <row r="148" spans="1:29" s="186" customFormat="1" x14ac:dyDescent="0.25">
      <c r="A148" s="73">
        <v>10260501104</v>
      </c>
      <c r="B148" s="73" t="s">
        <v>1041</v>
      </c>
      <c r="C148" s="80">
        <v>2009918349.1600001</v>
      </c>
      <c r="D148" s="248"/>
      <c r="E148" s="248">
        <v>315065921.16000003</v>
      </c>
      <c r="F148" s="79">
        <f t="shared" si="149"/>
        <v>1694852428</v>
      </c>
      <c r="G148" s="248">
        <v>1694852428</v>
      </c>
      <c r="H148" s="80"/>
      <c r="I148" s="248">
        <v>1694852428</v>
      </c>
      <c r="J148" s="232">
        <f t="shared" si="153"/>
        <v>0</v>
      </c>
      <c r="K148" s="295">
        <f t="shared" si="147"/>
        <v>0</v>
      </c>
      <c r="L148" s="175"/>
      <c r="M148" s="73">
        <v>10260501104</v>
      </c>
      <c r="N148" s="73" t="s">
        <v>1041</v>
      </c>
      <c r="O148" s="80">
        <v>2009918349.1600001</v>
      </c>
      <c r="P148" s="81"/>
      <c r="Q148" s="82"/>
      <c r="R148" s="82">
        <f t="shared" si="150"/>
        <v>2009918349.1600001</v>
      </c>
      <c r="S148" s="81">
        <f t="shared" si="151"/>
        <v>1694852428</v>
      </c>
      <c r="T148" s="81"/>
      <c r="U148" s="82">
        <v>1694852428</v>
      </c>
      <c r="V148" s="232">
        <f t="shared" si="152"/>
        <v>315065921.16000009</v>
      </c>
      <c r="W148" s="234">
        <f t="shared" si="142"/>
        <v>0.15675558228107861</v>
      </c>
      <c r="X148" s="224"/>
      <c r="Z148" s="224"/>
      <c r="AA148" s="224"/>
    </row>
    <row r="149" spans="1:29" s="186" customFormat="1" x14ac:dyDescent="0.25">
      <c r="A149" s="63">
        <v>10260501105</v>
      </c>
      <c r="B149" s="73" t="s">
        <v>1042</v>
      </c>
      <c r="C149" s="80">
        <v>0</v>
      </c>
      <c r="D149" s="303"/>
      <c r="E149" s="248"/>
      <c r="F149" s="79">
        <f t="shared" si="149"/>
        <v>0</v>
      </c>
      <c r="G149" s="248">
        <v>0</v>
      </c>
      <c r="H149" s="80"/>
      <c r="I149" s="248"/>
      <c r="J149" s="232">
        <f t="shared" si="153"/>
        <v>0</v>
      </c>
      <c r="K149" s="295" t="e">
        <f t="shared" si="147"/>
        <v>#DIV/0!</v>
      </c>
      <c r="L149" s="175"/>
      <c r="M149" s="63">
        <v>10260501105</v>
      </c>
      <c r="N149" s="73" t="s">
        <v>1042</v>
      </c>
      <c r="O149" s="80">
        <v>0</v>
      </c>
      <c r="P149" s="304"/>
      <c r="Q149" s="82"/>
      <c r="R149" s="82">
        <f t="shared" si="150"/>
        <v>0</v>
      </c>
      <c r="S149" s="81">
        <f t="shared" si="151"/>
        <v>0</v>
      </c>
      <c r="T149" s="81"/>
      <c r="U149" s="82"/>
      <c r="V149" s="232">
        <f t="shared" si="152"/>
        <v>0</v>
      </c>
      <c r="W149" s="234" t="e">
        <f t="shared" si="142"/>
        <v>#DIV/0!</v>
      </c>
      <c r="X149" s="224"/>
      <c r="Z149" s="224"/>
      <c r="AA149" s="224"/>
    </row>
    <row r="150" spans="1:29" s="186" customFormat="1" x14ac:dyDescent="0.25">
      <c r="A150" s="73">
        <v>10260501106</v>
      </c>
      <c r="B150" s="73" t="s">
        <v>1043</v>
      </c>
      <c r="C150" s="80">
        <v>7156506470.9400005</v>
      </c>
      <c r="D150" s="251"/>
      <c r="E150" s="248">
        <v>394686146</v>
      </c>
      <c r="F150" s="79">
        <f t="shared" si="149"/>
        <v>6761820324.9400005</v>
      </c>
      <c r="G150" s="248">
        <v>6761820325</v>
      </c>
      <c r="H150" s="80"/>
      <c r="I150" s="248">
        <v>6761820325</v>
      </c>
      <c r="J150" s="232">
        <f t="shared" si="153"/>
        <v>-5.9999465942382813E-2</v>
      </c>
      <c r="K150" s="295">
        <f t="shared" si="147"/>
        <v>-8.8732712581970599E-12</v>
      </c>
      <c r="L150" s="175"/>
      <c r="M150" s="73">
        <v>10260501106</v>
      </c>
      <c r="N150" s="73" t="s">
        <v>1043</v>
      </c>
      <c r="O150" s="80">
        <v>7156506470.9400005</v>
      </c>
      <c r="P150" s="85"/>
      <c r="Q150" s="82"/>
      <c r="R150" s="82">
        <f t="shared" si="150"/>
        <v>7156506470.9400005</v>
      </c>
      <c r="S150" s="81">
        <f t="shared" si="151"/>
        <v>6761820325</v>
      </c>
      <c r="T150" s="81">
        <v>6761820325</v>
      </c>
      <c r="U150" s="82">
        <f>T150</f>
        <v>6761820325</v>
      </c>
      <c r="V150" s="232">
        <f t="shared" si="152"/>
        <v>394686145.94000053</v>
      </c>
      <c r="W150" s="234">
        <f t="shared" si="142"/>
        <v>5.5150672684036416E-2</v>
      </c>
      <c r="X150" s="224"/>
      <c r="Z150" s="224"/>
      <c r="AA150" s="224"/>
    </row>
    <row r="151" spans="1:29" s="186" customFormat="1" x14ac:dyDescent="0.25">
      <c r="A151" s="63">
        <v>10260501107</v>
      </c>
      <c r="B151" s="63" t="s">
        <v>1045</v>
      </c>
      <c r="C151" s="80">
        <v>0</v>
      </c>
      <c r="D151" s="251"/>
      <c r="E151" s="248"/>
      <c r="F151" s="79">
        <f t="shared" si="149"/>
        <v>0</v>
      </c>
      <c r="G151" s="248">
        <v>0</v>
      </c>
      <c r="H151" s="80"/>
      <c r="I151" s="248"/>
      <c r="J151" s="232">
        <f t="shared" si="153"/>
        <v>0</v>
      </c>
      <c r="K151" s="295" t="e">
        <f t="shared" si="147"/>
        <v>#DIV/0!</v>
      </c>
      <c r="L151" s="175"/>
      <c r="M151" s="63">
        <v>10260501107</v>
      </c>
      <c r="N151" s="63" t="s">
        <v>1045</v>
      </c>
      <c r="O151" s="80">
        <v>0</v>
      </c>
      <c r="P151" s="85"/>
      <c r="Q151" s="82"/>
      <c r="R151" s="82">
        <f t="shared" si="150"/>
        <v>0</v>
      </c>
      <c r="S151" s="81">
        <f t="shared" si="151"/>
        <v>0</v>
      </c>
      <c r="T151" s="81"/>
      <c r="U151" s="82"/>
      <c r="V151" s="232">
        <f t="shared" si="152"/>
        <v>0</v>
      </c>
      <c r="W151" s="234" t="e">
        <f t="shared" si="142"/>
        <v>#DIV/0!</v>
      </c>
      <c r="X151" s="224"/>
      <c r="Z151" s="224"/>
      <c r="AA151" s="224"/>
    </row>
    <row r="152" spans="1:29" s="186" customFormat="1" x14ac:dyDescent="0.25">
      <c r="A152" s="93" t="s">
        <v>1044</v>
      </c>
      <c r="B152" s="93" t="s">
        <v>1047</v>
      </c>
      <c r="C152" s="94">
        <f>+C153+C182+C192+C197</f>
        <v>502459540.29000002</v>
      </c>
      <c r="D152" s="94">
        <f t="shared" ref="D152:J152" si="154">+D153+D182+D192+D197</f>
        <v>34190319743.329998</v>
      </c>
      <c r="E152" s="94">
        <f t="shared" si="154"/>
        <v>0</v>
      </c>
      <c r="F152" s="94">
        <f t="shared" si="154"/>
        <v>34692779283.619995</v>
      </c>
      <c r="G152" s="94">
        <f t="shared" si="154"/>
        <v>7903466291.3800001</v>
      </c>
      <c r="H152" s="94">
        <f t="shared" si="154"/>
        <v>620732124</v>
      </c>
      <c r="I152" s="94">
        <f t="shared" si="154"/>
        <v>10181286202.879999</v>
      </c>
      <c r="J152" s="94">
        <f t="shared" si="154"/>
        <v>24511493080.739998</v>
      </c>
      <c r="K152" s="258">
        <f t="shared" si="147"/>
        <v>0.70653010761559143</v>
      </c>
      <c r="L152" s="175"/>
      <c r="M152" s="93" t="s">
        <v>1044</v>
      </c>
      <c r="N152" s="93" t="s">
        <v>1047</v>
      </c>
      <c r="O152" s="94">
        <f>+O153+O182+O192+O197</f>
        <v>0</v>
      </c>
      <c r="P152" s="94">
        <v>33668467515.330002</v>
      </c>
      <c r="Q152" s="94">
        <f t="shared" ref="Q152:V152" si="155">+Q153+Q182+Q192+Q197</f>
        <v>0</v>
      </c>
      <c r="R152" s="94">
        <f t="shared" si="150"/>
        <v>33668467515.330002</v>
      </c>
      <c r="S152" s="94">
        <f t="shared" si="155"/>
        <v>5707268055.3899994</v>
      </c>
      <c r="T152" s="94">
        <f t="shared" si="155"/>
        <v>856976956.79999995</v>
      </c>
      <c r="U152" s="94">
        <f t="shared" si="155"/>
        <v>5707268055.3899994</v>
      </c>
      <c r="V152" s="94">
        <f t="shared" si="155"/>
        <v>29205030760.939999</v>
      </c>
      <c r="W152" s="258">
        <f t="shared" si="142"/>
        <v>0.86742976191720933</v>
      </c>
      <c r="X152" s="224"/>
      <c r="Z152" s="224"/>
      <c r="AA152" s="224"/>
    </row>
    <row r="153" spans="1:29" s="186" customFormat="1" x14ac:dyDescent="0.25">
      <c r="A153" s="93" t="s">
        <v>1046</v>
      </c>
      <c r="B153" s="93" t="s">
        <v>1047</v>
      </c>
      <c r="C153" s="94">
        <f t="shared" ref="C153:J157" si="156">C154</f>
        <v>502459540.29000002</v>
      </c>
      <c r="D153" s="94">
        <f t="shared" si="156"/>
        <v>0</v>
      </c>
      <c r="E153" s="94">
        <f t="shared" si="156"/>
        <v>0</v>
      </c>
      <c r="F153" s="94">
        <f t="shared" si="156"/>
        <v>502459540.29000002</v>
      </c>
      <c r="G153" s="94">
        <f t="shared" si="156"/>
        <v>2196198235.9900007</v>
      </c>
      <c r="H153" s="94">
        <f t="shared" si="156"/>
        <v>222763854.99999997</v>
      </c>
      <c r="I153" s="94">
        <f t="shared" si="156"/>
        <v>2838034789.8799996</v>
      </c>
      <c r="J153" s="94">
        <f t="shared" si="156"/>
        <v>-2335575249.5900002</v>
      </c>
      <c r="K153" s="223">
        <f t="shared" si="147"/>
        <v>-4.6482852096747873</v>
      </c>
      <c r="L153" s="175"/>
      <c r="M153" s="93" t="s">
        <v>1046</v>
      </c>
      <c r="N153" s="93" t="s">
        <v>1047</v>
      </c>
      <c r="O153" s="94">
        <f t="shared" ref="O153:V157" si="157">O154</f>
        <v>0</v>
      </c>
      <c r="P153" s="94">
        <v>0</v>
      </c>
      <c r="Q153" s="94">
        <f t="shared" si="157"/>
        <v>0</v>
      </c>
      <c r="R153" s="94">
        <f t="shared" si="150"/>
        <v>0</v>
      </c>
      <c r="S153" s="94">
        <f t="shared" si="157"/>
        <v>0</v>
      </c>
      <c r="T153" s="94">
        <f t="shared" si="157"/>
        <v>0</v>
      </c>
      <c r="U153" s="94">
        <f t="shared" si="157"/>
        <v>0</v>
      </c>
      <c r="V153" s="94">
        <f t="shared" si="157"/>
        <v>0</v>
      </c>
      <c r="W153" s="223" t="e">
        <f t="shared" si="142"/>
        <v>#DIV/0!</v>
      </c>
      <c r="X153" s="224"/>
      <c r="Z153" s="224"/>
      <c r="AA153" s="224"/>
    </row>
    <row r="154" spans="1:29" s="186" customFormat="1" x14ac:dyDescent="0.25">
      <c r="A154" s="93" t="s">
        <v>1048</v>
      </c>
      <c r="B154" s="93" t="s">
        <v>1049</v>
      </c>
      <c r="C154" s="94">
        <f t="shared" si="156"/>
        <v>502459540.29000002</v>
      </c>
      <c r="D154" s="94">
        <f t="shared" si="156"/>
        <v>0</v>
      </c>
      <c r="E154" s="94">
        <f t="shared" si="156"/>
        <v>0</v>
      </c>
      <c r="F154" s="94">
        <f t="shared" si="156"/>
        <v>502459540.29000002</v>
      </c>
      <c r="G154" s="94">
        <f t="shared" si="156"/>
        <v>2196198235.9900007</v>
      </c>
      <c r="H154" s="94">
        <f t="shared" si="156"/>
        <v>222763854.99999997</v>
      </c>
      <c r="I154" s="94">
        <f t="shared" si="156"/>
        <v>2838034789.8799996</v>
      </c>
      <c r="J154" s="94">
        <f t="shared" si="156"/>
        <v>-2335575249.5900002</v>
      </c>
      <c r="K154" s="223">
        <f t="shared" si="147"/>
        <v>-4.6482852096747873</v>
      </c>
      <c r="L154" s="175"/>
      <c r="M154" s="93" t="s">
        <v>1048</v>
      </c>
      <c r="N154" s="93" t="s">
        <v>1049</v>
      </c>
      <c r="O154" s="94">
        <f t="shared" si="157"/>
        <v>0</v>
      </c>
      <c r="P154" s="94">
        <v>0</v>
      </c>
      <c r="Q154" s="94">
        <f t="shared" si="157"/>
        <v>0</v>
      </c>
      <c r="R154" s="94">
        <f t="shared" si="150"/>
        <v>0</v>
      </c>
      <c r="S154" s="94">
        <f t="shared" si="157"/>
        <v>0</v>
      </c>
      <c r="T154" s="94">
        <f t="shared" si="157"/>
        <v>0</v>
      </c>
      <c r="U154" s="94">
        <f t="shared" si="157"/>
        <v>0</v>
      </c>
      <c r="V154" s="94">
        <f t="shared" si="157"/>
        <v>0</v>
      </c>
      <c r="W154" s="223" t="e">
        <f t="shared" si="142"/>
        <v>#DIV/0!</v>
      </c>
      <c r="X154" s="224"/>
      <c r="Z154" s="224"/>
      <c r="AA154" s="224"/>
    </row>
    <row r="155" spans="1:29" s="186" customFormat="1" x14ac:dyDescent="0.25">
      <c r="A155" s="93" t="s">
        <v>1050</v>
      </c>
      <c r="B155" s="93" t="s">
        <v>1051</v>
      </c>
      <c r="C155" s="94">
        <f t="shared" si="156"/>
        <v>502459540.29000002</v>
      </c>
      <c r="D155" s="94">
        <f t="shared" si="156"/>
        <v>0</v>
      </c>
      <c r="E155" s="94">
        <f t="shared" si="156"/>
        <v>0</v>
      </c>
      <c r="F155" s="94">
        <f t="shared" si="156"/>
        <v>502459540.29000002</v>
      </c>
      <c r="G155" s="94">
        <f t="shared" si="156"/>
        <v>2196198235.9900007</v>
      </c>
      <c r="H155" s="94">
        <f t="shared" si="156"/>
        <v>222763854.99999997</v>
      </c>
      <c r="I155" s="94">
        <f t="shared" si="156"/>
        <v>2838034789.8799996</v>
      </c>
      <c r="J155" s="94">
        <f t="shared" si="156"/>
        <v>-2335575249.5900002</v>
      </c>
      <c r="K155" s="223">
        <f t="shared" si="147"/>
        <v>-4.6482852096747873</v>
      </c>
      <c r="L155" s="175"/>
      <c r="M155" s="93" t="s">
        <v>1050</v>
      </c>
      <c r="N155" s="93" t="s">
        <v>1051</v>
      </c>
      <c r="O155" s="94">
        <f t="shared" si="157"/>
        <v>0</v>
      </c>
      <c r="P155" s="94">
        <v>0</v>
      </c>
      <c r="Q155" s="94">
        <f t="shared" si="157"/>
        <v>0</v>
      </c>
      <c r="R155" s="94">
        <f t="shared" si="150"/>
        <v>0</v>
      </c>
      <c r="S155" s="94">
        <f t="shared" si="157"/>
        <v>0</v>
      </c>
      <c r="T155" s="94">
        <f t="shared" si="157"/>
        <v>0</v>
      </c>
      <c r="U155" s="94">
        <f t="shared" si="157"/>
        <v>0</v>
      </c>
      <c r="V155" s="94">
        <f t="shared" si="157"/>
        <v>0</v>
      </c>
      <c r="W155" s="223" t="e">
        <f t="shared" si="142"/>
        <v>#DIV/0!</v>
      </c>
      <c r="X155" s="224"/>
      <c r="Z155" s="224"/>
      <c r="AA155" s="224"/>
    </row>
    <row r="156" spans="1:29" s="186" customFormat="1" x14ac:dyDescent="0.25">
      <c r="A156" s="93" t="s">
        <v>1052</v>
      </c>
      <c r="B156" s="93" t="s">
        <v>1053</v>
      </c>
      <c r="C156" s="94">
        <f t="shared" si="156"/>
        <v>502459540.29000002</v>
      </c>
      <c r="D156" s="94">
        <f t="shared" si="156"/>
        <v>0</v>
      </c>
      <c r="E156" s="94">
        <f t="shared" si="156"/>
        <v>0</v>
      </c>
      <c r="F156" s="94">
        <f t="shared" si="156"/>
        <v>502459540.29000002</v>
      </c>
      <c r="G156" s="94">
        <f t="shared" si="156"/>
        <v>2196198235.9900007</v>
      </c>
      <c r="H156" s="94">
        <f t="shared" si="156"/>
        <v>222763854.99999997</v>
      </c>
      <c r="I156" s="94">
        <f t="shared" si="156"/>
        <v>2838034789.8799996</v>
      </c>
      <c r="J156" s="94">
        <f t="shared" si="156"/>
        <v>-2335575249.5900002</v>
      </c>
      <c r="K156" s="223">
        <f t="shared" si="147"/>
        <v>-4.6482852096747873</v>
      </c>
      <c r="L156" s="175"/>
      <c r="M156" s="93" t="s">
        <v>1052</v>
      </c>
      <c r="N156" s="93" t="s">
        <v>1053</v>
      </c>
      <c r="O156" s="94">
        <f t="shared" si="157"/>
        <v>0</v>
      </c>
      <c r="P156" s="94">
        <v>0</v>
      </c>
      <c r="Q156" s="94">
        <f t="shared" si="157"/>
        <v>0</v>
      </c>
      <c r="R156" s="94">
        <f t="shared" si="150"/>
        <v>0</v>
      </c>
      <c r="S156" s="94">
        <f t="shared" si="157"/>
        <v>0</v>
      </c>
      <c r="T156" s="94">
        <f t="shared" si="157"/>
        <v>0</v>
      </c>
      <c r="U156" s="94">
        <f t="shared" si="157"/>
        <v>0</v>
      </c>
      <c r="V156" s="94">
        <f t="shared" si="157"/>
        <v>0</v>
      </c>
      <c r="W156" s="223" t="e">
        <f t="shared" si="142"/>
        <v>#DIV/0!</v>
      </c>
      <c r="X156" s="224"/>
      <c r="Z156" s="224"/>
      <c r="AA156" s="224"/>
    </row>
    <row r="157" spans="1:29" s="186" customFormat="1" x14ac:dyDescent="0.25">
      <c r="A157" s="93" t="s">
        <v>1054</v>
      </c>
      <c r="B157" s="93" t="s">
        <v>1053</v>
      </c>
      <c r="C157" s="94">
        <f t="shared" si="156"/>
        <v>502459540.29000002</v>
      </c>
      <c r="D157" s="94">
        <f t="shared" si="156"/>
        <v>0</v>
      </c>
      <c r="E157" s="94">
        <f t="shared" si="156"/>
        <v>0</v>
      </c>
      <c r="F157" s="94">
        <f t="shared" si="156"/>
        <v>502459540.29000002</v>
      </c>
      <c r="G157" s="94">
        <f t="shared" si="156"/>
        <v>2196198235.9900007</v>
      </c>
      <c r="H157" s="94">
        <f t="shared" si="156"/>
        <v>222763854.99999997</v>
      </c>
      <c r="I157" s="94">
        <f t="shared" si="156"/>
        <v>2838034789.8799996</v>
      </c>
      <c r="J157" s="94">
        <f t="shared" si="156"/>
        <v>-2335575249.5900002</v>
      </c>
      <c r="K157" s="223">
        <f t="shared" si="147"/>
        <v>-4.6482852096747873</v>
      </c>
      <c r="L157" s="175"/>
      <c r="M157" s="93" t="s">
        <v>1054</v>
      </c>
      <c r="N157" s="93" t="s">
        <v>1053</v>
      </c>
      <c r="O157" s="94">
        <f t="shared" si="157"/>
        <v>0</v>
      </c>
      <c r="P157" s="94">
        <v>0</v>
      </c>
      <c r="Q157" s="94">
        <f t="shared" si="157"/>
        <v>0</v>
      </c>
      <c r="R157" s="94">
        <f t="shared" si="150"/>
        <v>0</v>
      </c>
      <c r="S157" s="94">
        <f t="shared" si="157"/>
        <v>0</v>
      </c>
      <c r="T157" s="94">
        <f t="shared" si="157"/>
        <v>0</v>
      </c>
      <c r="U157" s="94">
        <f t="shared" si="157"/>
        <v>0</v>
      </c>
      <c r="V157" s="94">
        <f t="shared" si="157"/>
        <v>0</v>
      </c>
      <c r="W157" s="223" t="e">
        <f t="shared" si="142"/>
        <v>#DIV/0!</v>
      </c>
      <c r="X157" s="224"/>
      <c r="Z157" s="224"/>
      <c r="AA157" s="224"/>
    </row>
    <row r="158" spans="1:29" s="186" customFormat="1" x14ac:dyDescent="0.25">
      <c r="A158" s="71" t="s">
        <v>1055</v>
      </c>
      <c r="B158" s="71" t="s">
        <v>1053</v>
      </c>
      <c r="C158" s="86">
        <f>SUM(C159:C171)</f>
        <v>502459540.29000002</v>
      </c>
      <c r="D158" s="86">
        <f t="shared" ref="D158:J158" si="158">SUM(D159:D171)</f>
        <v>0</v>
      </c>
      <c r="E158" s="86">
        <f t="shared" si="158"/>
        <v>0</v>
      </c>
      <c r="F158" s="86">
        <f t="shared" si="158"/>
        <v>502459540.29000002</v>
      </c>
      <c r="G158" s="86">
        <f t="shared" si="158"/>
        <v>2196198235.9900007</v>
      </c>
      <c r="H158" s="86">
        <f t="shared" si="158"/>
        <v>222763854.99999997</v>
      </c>
      <c r="I158" s="86">
        <f t="shared" si="158"/>
        <v>2838034789.8799996</v>
      </c>
      <c r="J158" s="86">
        <f t="shared" si="158"/>
        <v>-2335575249.5900002</v>
      </c>
      <c r="K158" s="259">
        <f t="shared" si="147"/>
        <v>-4.6482852096747873</v>
      </c>
      <c r="L158" s="175"/>
      <c r="M158" s="71" t="s">
        <v>1055</v>
      </c>
      <c r="N158" s="71" t="s">
        <v>1053</v>
      </c>
      <c r="O158" s="86">
        <f>SUM(O159:O171)</f>
        <v>0</v>
      </c>
      <c r="P158" s="86">
        <v>0</v>
      </c>
      <c r="Q158" s="86">
        <f t="shared" ref="Q158:V158" si="159">SUM(Q159:Q171)</f>
        <v>0</v>
      </c>
      <c r="R158" s="86">
        <f t="shared" si="150"/>
        <v>0</v>
      </c>
      <c r="S158" s="86">
        <f t="shared" si="159"/>
        <v>0</v>
      </c>
      <c r="T158" s="86">
        <f t="shared" si="159"/>
        <v>0</v>
      </c>
      <c r="U158" s="86">
        <f t="shared" si="159"/>
        <v>0</v>
      </c>
      <c r="V158" s="86">
        <f t="shared" si="159"/>
        <v>0</v>
      </c>
      <c r="W158" s="259" t="e">
        <f t="shared" si="142"/>
        <v>#DIV/0!</v>
      </c>
      <c r="X158" s="224"/>
      <c r="Z158" s="224"/>
      <c r="AA158" s="224"/>
    </row>
    <row r="159" spans="1:29" s="186" customFormat="1" x14ac:dyDescent="0.25">
      <c r="A159" s="60" t="s">
        <v>1056</v>
      </c>
      <c r="B159" s="61" t="s">
        <v>790</v>
      </c>
      <c r="C159" s="80">
        <v>502459540.29000002</v>
      </c>
      <c r="D159" s="227"/>
      <c r="E159" s="227"/>
      <c r="F159" s="79">
        <f t="shared" ref="F159:F171" si="160">C159+D159-E159</f>
        <v>502459540.29000002</v>
      </c>
      <c r="G159" s="80">
        <v>992560172.17000008</v>
      </c>
      <c r="H159" s="85">
        <v>49615794.159999996</v>
      </c>
      <c r="I159" s="85">
        <f>1067747608.27+H159</f>
        <v>1117363402.4300001</v>
      </c>
      <c r="J159" s="80">
        <f t="shared" si="153"/>
        <v>-614903862.1400001</v>
      </c>
      <c r="K159" s="260">
        <f t="shared" si="147"/>
        <v>-1.2237878134129996</v>
      </c>
      <c r="L159" s="175"/>
      <c r="M159" s="72"/>
      <c r="N159" s="69"/>
      <c r="O159" s="81"/>
      <c r="P159" s="237"/>
      <c r="Q159" s="237"/>
      <c r="R159" s="237"/>
      <c r="S159" s="81"/>
      <c r="T159" s="81"/>
      <c r="U159" s="81"/>
      <c r="V159" s="81"/>
      <c r="W159" s="238"/>
      <c r="X159" s="169"/>
      <c r="Z159" s="224"/>
      <c r="AA159" s="224"/>
    </row>
    <row r="160" spans="1:29" s="186" customFormat="1" x14ac:dyDescent="0.25">
      <c r="A160" s="60" t="s">
        <v>1057</v>
      </c>
      <c r="B160" s="61" t="s">
        <v>1058</v>
      </c>
      <c r="C160" s="80"/>
      <c r="D160" s="227"/>
      <c r="E160" s="248"/>
      <c r="F160" s="79">
        <f t="shared" si="160"/>
        <v>0</v>
      </c>
      <c r="G160" s="248">
        <v>28238167.089999996</v>
      </c>
      <c r="H160" s="85">
        <v>4173492.69</v>
      </c>
      <c r="I160" s="85">
        <f>61378630.02+H160</f>
        <v>65552122.710000001</v>
      </c>
      <c r="J160" s="80">
        <f t="shared" si="153"/>
        <v>-65552122.710000001</v>
      </c>
      <c r="K160" s="229" t="e">
        <f t="shared" si="147"/>
        <v>#DIV/0!</v>
      </c>
      <c r="L160" s="175"/>
      <c r="M160" s="72"/>
      <c r="N160" s="69"/>
      <c r="O160" s="81"/>
      <c r="P160" s="237"/>
      <c r="Q160" s="81"/>
      <c r="R160" s="82"/>
      <c r="S160" s="81"/>
      <c r="T160" s="81"/>
      <c r="U160" s="82"/>
      <c r="V160" s="81"/>
      <c r="W160" s="235"/>
      <c r="X160" s="169"/>
      <c r="Z160" s="224"/>
      <c r="AA160" s="224"/>
    </row>
    <row r="161" spans="1:27" s="186" customFormat="1" x14ac:dyDescent="0.25">
      <c r="A161" s="60" t="s">
        <v>1059</v>
      </c>
      <c r="B161" s="61" t="s">
        <v>1060</v>
      </c>
      <c r="C161" s="80"/>
      <c r="D161" s="227"/>
      <c r="E161" s="227"/>
      <c r="F161" s="79">
        <f t="shared" si="160"/>
        <v>0</v>
      </c>
      <c r="G161" s="248">
        <v>6539565</v>
      </c>
      <c r="H161" s="80">
        <v>1903054.57</v>
      </c>
      <c r="I161" s="85">
        <f>12328942.43+H161</f>
        <v>14231997</v>
      </c>
      <c r="J161" s="80">
        <f t="shared" si="153"/>
        <v>-14231997</v>
      </c>
      <c r="K161" s="260" t="e">
        <f t="shared" si="147"/>
        <v>#DIV/0!</v>
      </c>
      <c r="L161" s="175"/>
      <c r="M161" s="72"/>
      <c r="N161" s="69"/>
      <c r="O161" s="81"/>
      <c r="P161" s="237"/>
      <c r="Q161" s="237"/>
      <c r="R161" s="82"/>
      <c r="S161" s="81"/>
      <c r="T161" s="81"/>
      <c r="U161" s="82"/>
      <c r="V161" s="81"/>
      <c r="W161" s="238"/>
      <c r="X161" s="169"/>
      <c r="Z161" s="224"/>
      <c r="AA161" s="224"/>
    </row>
    <row r="162" spans="1:27" s="186" customFormat="1" x14ac:dyDescent="0.25">
      <c r="A162" s="60" t="s">
        <v>1061</v>
      </c>
      <c r="B162" s="61" t="s">
        <v>1062</v>
      </c>
      <c r="C162" s="80"/>
      <c r="D162" s="248"/>
      <c r="E162" s="248"/>
      <c r="F162" s="79">
        <f t="shared" si="160"/>
        <v>0</v>
      </c>
      <c r="G162" s="248">
        <v>88183089.950000003</v>
      </c>
      <c r="H162" s="80"/>
      <c r="I162" s="85">
        <v>48429903.100000001</v>
      </c>
      <c r="J162" s="80">
        <f t="shared" si="153"/>
        <v>-48429903.100000001</v>
      </c>
      <c r="K162" s="295" t="e">
        <f t="shared" si="147"/>
        <v>#DIV/0!</v>
      </c>
      <c r="L162" s="175"/>
      <c r="M162" s="72"/>
      <c r="N162" s="69"/>
      <c r="O162" s="81"/>
      <c r="P162" s="81"/>
      <c r="Q162" s="82"/>
      <c r="R162" s="82"/>
      <c r="S162" s="81"/>
      <c r="T162" s="81"/>
      <c r="U162" s="82"/>
      <c r="V162" s="81"/>
      <c r="W162" s="234"/>
      <c r="X162" s="169"/>
      <c r="Z162" s="224"/>
      <c r="AA162" s="224"/>
    </row>
    <row r="163" spans="1:27" s="186" customFormat="1" x14ac:dyDescent="0.25">
      <c r="A163" s="60" t="s">
        <v>1063</v>
      </c>
      <c r="B163" s="61" t="s">
        <v>1043</v>
      </c>
      <c r="C163" s="80"/>
      <c r="D163" s="248"/>
      <c r="E163" s="248"/>
      <c r="F163" s="79">
        <f t="shared" si="160"/>
        <v>0</v>
      </c>
      <c r="G163" s="248">
        <v>118042953.11000001</v>
      </c>
      <c r="H163" s="80">
        <v>86701374.780000001</v>
      </c>
      <c r="I163" s="85">
        <f>246379898.39+H163</f>
        <v>333081273.16999996</v>
      </c>
      <c r="J163" s="80">
        <f t="shared" si="153"/>
        <v>-333081273.16999996</v>
      </c>
      <c r="K163" s="295" t="e">
        <f t="shared" si="147"/>
        <v>#DIV/0!</v>
      </c>
      <c r="L163" s="175"/>
      <c r="M163" s="72"/>
      <c r="N163" s="69"/>
      <c r="O163" s="81"/>
      <c r="P163" s="81"/>
      <c r="Q163" s="82"/>
      <c r="R163" s="82"/>
      <c r="S163" s="81"/>
      <c r="T163" s="81"/>
      <c r="U163" s="82"/>
      <c r="V163" s="81"/>
      <c r="W163" s="234"/>
      <c r="X163" s="169"/>
      <c r="Z163" s="224"/>
      <c r="AA163" s="224"/>
    </row>
    <row r="164" spans="1:27" s="186" customFormat="1" x14ac:dyDescent="0.25">
      <c r="A164" s="60" t="s">
        <v>1064</v>
      </c>
      <c r="B164" s="61" t="s">
        <v>1065</v>
      </c>
      <c r="C164" s="80"/>
      <c r="D164" s="227"/>
      <c r="E164" s="227"/>
      <c r="F164" s="79">
        <f t="shared" si="160"/>
        <v>0</v>
      </c>
      <c r="G164" s="248">
        <v>192020522</v>
      </c>
      <c r="H164" s="80"/>
      <c r="I164" s="85">
        <f>228810044+H164</f>
        <v>228810044</v>
      </c>
      <c r="J164" s="80">
        <f t="shared" si="153"/>
        <v>-228810044</v>
      </c>
      <c r="K164" s="260" t="e">
        <f t="shared" si="147"/>
        <v>#DIV/0!</v>
      </c>
      <c r="L164" s="175"/>
      <c r="M164" s="72"/>
      <c r="N164" s="69"/>
      <c r="O164" s="81"/>
      <c r="P164" s="237"/>
      <c r="Q164" s="237"/>
      <c r="R164" s="82"/>
      <c r="S164" s="81"/>
      <c r="T164" s="81"/>
      <c r="U164" s="82"/>
      <c r="V164" s="81"/>
      <c r="W164" s="238"/>
      <c r="X164" s="169"/>
      <c r="Z164" s="224"/>
      <c r="AA164" s="224"/>
    </row>
    <row r="165" spans="1:27" s="186" customFormat="1" x14ac:dyDescent="0.25">
      <c r="A165" s="60" t="s">
        <v>1066</v>
      </c>
      <c r="B165" s="60" t="s">
        <v>1067</v>
      </c>
      <c r="C165" s="80"/>
      <c r="D165" s="227"/>
      <c r="E165" s="227"/>
      <c r="F165" s="79">
        <f t="shared" si="160"/>
        <v>0</v>
      </c>
      <c r="G165" s="248">
        <v>115147215.15000001</v>
      </c>
      <c r="H165" s="80">
        <v>40473128.979999997</v>
      </c>
      <c r="I165" s="85">
        <f>128997628.8+H165</f>
        <v>169470757.78</v>
      </c>
      <c r="J165" s="80">
        <f t="shared" si="153"/>
        <v>-169470757.78</v>
      </c>
      <c r="K165" s="260" t="e">
        <f t="shared" si="147"/>
        <v>#DIV/0!</v>
      </c>
      <c r="L165" s="175"/>
      <c r="M165" s="72"/>
      <c r="N165" s="72"/>
      <c r="O165" s="81"/>
      <c r="P165" s="237"/>
      <c r="Q165" s="237"/>
      <c r="R165" s="82"/>
      <c r="S165" s="81"/>
      <c r="T165" s="81"/>
      <c r="U165" s="82"/>
      <c r="V165" s="81"/>
      <c r="W165" s="238"/>
      <c r="X165" s="169"/>
      <c r="Z165" s="224"/>
      <c r="AA165" s="224"/>
    </row>
    <row r="166" spans="1:27" s="186" customFormat="1" x14ac:dyDescent="0.25">
      <c r="A166" s="60" t="s">
        <v>1068</v>
      </c>
      <c r="B166" s="60" t="s">
        <v>1069</v>
      </c>
      <c r="C166" s="80"/>
      <c r="D166" s="227"/>
      <c r="E166" s="227"/>
      <c r="F166" s="79">
        <f t="shared" si="160"/>
        <v>0</v>
      </c>
      <c r="G166" s="248">
        <v>79724302.019999996</v>
      </c>
      <c r="H166" s="80">
        <v>4955758.1900000004</v>
      </c>
      <c r="I166" s="85">
        <f>112287781.12+H166</f>
        <v>117243539.31</v>
      </c>
      <c r="J166" s="80">
        <f t="shared" si="153"/>
        <v>-117243539.31</v>
      </c>
      <c r="K166" s="260" t="e">
        <f t="shared" si="147"/>
        <v>#DIV/0!</v>
      </c>
      <c r="L166" s="175"/>
      <c r="M166" s="72"/>
      <c r="N166" s="72"/>
      <c r="O166" s="81"/>
      <c r="P166" s="237"/>
      <c r="Q166" s="237"/>
      <c r="R166" s="82"/>
      <c r="S166" s="81"/>
      <c r="T166" s="81"/>
      <c r="U166" s="82"/>
      <c r="V166" s="81"/>
      <c r="W166" s="238"/>
      <c r="X166" s="169"/>
      <c r="Z166" s="224"/>
      <c r="AA166" s="224"/>
    </row>
    <row r="167" spans="1:27" s="186" customFormat="1" x14ac:dyDescent="0.25">
      <c r="A167" s="60" t="s">
        <v>1070</v>
      </c>
      <c r="B167" s="60" t="s">
        <v>1071</v>
      </c>
      <c r="C167" s="80"/>
      <c r="D167" s="227"/>
      <c r="E167" s="227"/>
      <c r="F167" s="79">
        <f t="shared" si="160"/>
        <v>0</v>
      </c>
      <c r="G167" s="248">
        <v>83083037.180000007</v>
      </c>
      <c r="H167" s="80">
        <v>11881449</v>
      </c>
      <c r="I167" s="85">
        <f>106761705.18+H167</f>
        <v>118643154.18000001</v>
      </c>
      <c r="J167" s="80">
        <f t="shared" si="153"/>
        <v>-118643154.18000001</v>
      </c>
      <c r="K167" s="260" t="e">
        <f t="shared" si="147"/>
        <v>#DIV/0!</v>
      </c>
      <c r="L167" s="175"/>
      <c r="M167" s="72"/>
      <c r="N167" s="72"/>
      <c r="O167" s="81"/>
      <c r="P167" s="237"/>
      <c r="Q167" s="237"/>
      <c r="R167" s="82"/>
      <c r="S167" s="81"/>
      <c r="T167" s="81"/>
      <c r="U167" s="82"/>
      <c r="V167" s="81"/>
      <c r="W167" s="238"/>
      <c r="X167" s="169"/>
      <c r="Y167" s="252"/>
      <c r="Z167" s="224"/>
      <c r="AA167" s="224"/>
    </row>
    <row r="168" spans="1:27" s="186" customFormat="1" x14ac:dyDescent="0.25">
      <c r="A168" s="60" t="s">
        <v>1072</v>
      </c>
      <c r="B168" s="60" t="s">
        <v>1073</v>
      </c>
      <c r="C168" s="80"/>
      <c r="D168" s="227"/>
      <c r="E168" s="227"/>
      <c r="F168" s="79">
        <f t="shared" si="160"/>
        <v>0</v>
      </c>
      <c r="G168" s="248">
        <v>73045533.659999996</v>
      </c>
      <c r="H168" s="80">
        <v>2143344</v>
      </c>
      <c r="I168" s="85">
        <f>93278906.66+H168</f>
        <v>95422250.659999996</v>
      </c>
      <c r="J168" s="80">
        <f t="shared" si="153"/>
        <v>-95422250.659999996</v>
      </c>
      <c r="K168" s="260" t="e">
        <f t="shared" si="147"/>
        <v>#DIV/0!</v>
      </c>
      <c r="L168" s="175"/>
      <c r="M168" s="72"/>
      <c r="N168" s="72"/>
      <c r="O168" s="81"/>
      <c r="P168" s="237"/>
      <c r="Q168" s="237"/>
      <c r="R168" s="82"/>
      <c r="S168" s="81"/>
      <c r="T168" s="81"/>
      <c r="U168" s="82"/>
      <c r="V168" s="81"/>
      <c r="W168" s="238"/>
      <c r="X168" s="169"/>
      <c r="Z168" s="224"/>
      <c r="AA168" s="224"/>
    </row>
    <row r="169" spans="1:27" s="186" customFormat="1" x14ac:dyDescent="0.25">
      <c r="A169" s="60" t="s">
        <v>1074</v>
      </c>
      <c r="B169" s="60" t="s">
        <v>1075</v>
      </c>
      <c r="C169" s="80"/>
      <c r="D169" s="227"/>
      <c r="E169" s="227"/>
      <c r="F169" s="79">
        <f t="shared" si="160"/>
        <v>0</v>
      </c>
      <c r="G169" s="248">
        <v>160082874.69999999</v>
      </c>
      <c r="H169" s="85">
        <v>11595654.630000001</v>
      </c>
      <c r="I169" s="85">
        <f>193990131.95+H169</f>
        <v>205585786.57999998</v>
      </c>
      <c r="J169" s="80">
        <f t="shared" si="153"/>
        <v>-205585786.57999998</v>
      </c>
      <c r="K169" s="260" t="e">
        <f t="shared" si="147"/>
        <v>#DIV/0!</v>
      </c>
      <c r="L169" s="175"/>
      <c r="M169" s="72"/>
      <c r="N169" s="72"/>
      <c r="O169" s="81"/>
      <c r="P169" s="237"/>
      <c r="Q169" s="237"/>
      <c r="R169" s="82"/>
      <c r="S169" s="81"/>
      <c r="T169" s="81"/>
      <c r="U169" s="82"/>
      <c r="V169" s="81"/>
      <c r="W169" s="238"/>
      <c r="X169" s="169"/>
      <c r="Z169" s="224"/>
      <c r="AA169" s="224"/>
    </row>
    <row r="170" spans="1:27" s="186" customFormat="1" x14ac:dyDescent="0.25">
      <c r="A170" s="60" t="s">
        <v>1076</v>
      </c>
      <c r="B170" s="60" t="s">
        <v>1077</v>
      </c>
      <c r="C170" s="80"/>
      <c r="D170" s="227"/>
      <c r="E170" s="227"/>
      <c r="F170" s="79">
        <f t="shared" si="160"/>
        <v>0</v>
      </c>
      <c r="G170" s="248">
        <v>36404862.960000001</v>
      </c>
      <c r="H170" s="80">
        <v>9320804</v>
      </c>
      <c r="I170" s="85">
        <f>40082266.96+H170</f>
        <v>49403070.960000001</v>
      </c>
      <c r="J170" s="80">
        <f t="shared" si="153"/>
        <v>-49403070.960000001</v>
      </c>
      <c r="K170" s="260" t="e">
        <f t="shared" si="147"/>
        <v>#DIV/0!</v>
      </c>
      <c r="L170" s="175"/>
      <c r="M170" s="72"/>
      <c r="N170" s="72"/>
      <c r="O170" s="81"/>
      <c r="P170" s="237"/>
      <c r="Q170" s="237"/>
      <c r="R170" s="82"/>
      <c r="S170" s="81"/>
      <c r="T170" s="81"/>
      <c r="U170" s="82"/>
      <c r="V170" s="81"/>
      <c r="W170" s="238"/>
      <c r="X170" s="169"/>
      <c r="Z170" s="224"/>
      <c r="AA170" s="224"/>
    </row>
    <row r="171" spans="1:27" s="186" customFormat="1" x14ac:dyDescent="0.25">
      <c r="A171" s="60" t="s">
        <v>1660</v>
      </c>
      <c r="B171" s="60" t="s">
        <v>1661</v>
      </c>
      <c r="C171" s="80"/>
      <c r="D171" s="227"/>
      <c r="E171" s="227"/>
      <c r="F171" s="79">
        <f t="shared" si="160"/>
        <v>0</v>
      </c>
      <c r="G171" s="248">
        <v>223125941</v>
      </c>
      <c r="H171" s="80"/>
      <c r="I171" s="85">
        <f>274797488+H171</f>
        <v>274797488</v>
      </c>
      <c r="J171" s="80">
        <f t="shared" si="153"/>
        <v>-274797488</v>
      </c>
      <c r="K171" s="260" t="e">
        <f t="shared" si="147"/>
        <v>#DIV/0!</v>
      </c>
      <c r="L171" s="175"/>
      <c r="M171" s="72"/>
      <c r="N171" s="72"/>
      <c r="O171" s="81"/>
      <c r="P171" s="237"/>
      <c r="Q171" s="237"/>
      <c r="R171" s="82"/>
      <c r="S171" s="81"/>
      <c r="T171" s="81"/>
      <c r="U171" s="82"/>
      <c r="V171" s="81"/>
      <c r="W171" s="238"/>
      <c r="X171" s="169"/>
      <c r="Z171" s="224"/>
      <c r="AA171" s="224"/>
    </row>
    <row r="172" spans="1:27" s="186" customFormat="1" x14ac:dyDescent="0.25">
      <c r="A172" s="93" t="s">
        <v>1078</v>
      </c>
      <c r="B172" s="93" t="s">
        <v>1079</v>
      </c>
      <c r="C172" s="94">
        <f>C173</f>
        <v>0</v>
      </c>
      <c r="D172" s="94">
        <f t="shared" ref="D172:J173" si="161">D173</f>
        <v>0</v>
      </c>
      <c r="E172" s="94">
        <f t="shared" si="161"/>
        <v>0</v>
      </c>
      <c r="F172" s="94">
        <f t="shared" si="161"/>
        <v>0</v>
      </c>
      <c r="G172" s="94">
        <f t="shared" si="161"/>
        <v>0</v>
      </c>
      <c r="H172" s="94">
        <f t="shared" si="161"/>
        <v>0</v>
      </c>
      <c r="I172" s="94">
        <f t="shared" si="161"/>
        <v>0</v>
      </c>
      <c r="J172" s="94">
        <f t="shared" si="161"/>
        <v>0</v>
      </c>
      <c r="K172" s="223" t="e">
        <f t="shared" si="147"/>
        <v>#DIV/0!</v>
      </c>
      <c r="L172" s="175"/>
      <c r="M172" s="93"/>
      <c r="N172" s="93"/>
      <c r="O172" s="94"/>
      <c r="P172" s="94"/>
      <c r="Q172" s="94"/>
      <c r="R172" s="94"/>
      <c r="S172" s="94"/>
      <c r="T172" s="94"/>
      <c r="U172" s="94"/>
      <c r="V172" s="94"/>
      <c r="W172" s="223"/>
      <c r="X172" s="305"/>
      <c r="Z172" s="224"/>
      <c r="AA172" s="224"/>
    </row>
    <row r="173" spans="1:27" s="186" customFormat="1" x14ac:dyDescent="0.25">
      <c r="A173" s="93" t="s">
        <v>1080</v>
      </c>
      <c r="B173" s="93" t="s">
        <v>1079</v>
      </c>
      <c r="C173" s="94">
        <f>C174</f>
        <v>0</v>
      </c>
      <c r="D173" s="94">
        <f t="shared" si="161"/>
        <v>0</v>
      </c>
      <c r="E173" s="94">
        <f t="shared" si="161"/>
        <v>0</v>
      </c>
      <c r="F173" s="94">
        <f t="shared" si="161"/>
        <v>0</v>
      </c>
      <c r="G173" s="94">
        <f t="shared" si="161"/>
        <v>0</v>
      </c>
      <c r="H173" s="94">
        <f t="shared" si="161"/>
        <v>0</v>
      </c>
      <c r="I173" s="94">
        <f t="shared" si="161"/>
        <v>0</v>
      </c>
      <c r="J173" s="94">
        <f t="shared" si="161"/>
        <v>0</v>
      </c>
      <c r="K173" s="223" t="e">
        <f t="shared" si="147"/>
        <v>#DIV/0!</v>
      </c>
      <c r="L173" s="175"/>
      <c r="M173" s="93" t="s">
        <v>1080</v>
      </c>
      <c r="N173" s="93" t="s">
        <v>1079</v>
      </c>
      <c r="O173" s="94">
        <f>O174</f>
        <v>0</v>
      </c>
      <c r="P173" s="94">
        <v>0</v>
      </c>
      <c r="Q173" s="94">
        <f t="shared" ref="Q173:V173" si="162">Q174</f>
        <v>0</v>
      </c>
      <c r="R173" s="94">
        <f t="shared" si="150"/>
        <v>0</v>
      </c>
      <c r="S173" s="94">
        <v>0</v>
      </c>
      <c r="T173" s="94">
        <v>0</v>
      </c>
      <c r="U173" s="94">
        <v>0</v>
      </c>
      <c r="V173" s="94">
        <f t="shared" si="162"/>
        <v>0</v>
      </c>
      <c r="W173" s="223" t="e">
        <f t="shared" si="142"/>
        <v>#DIV/0!</v>
      </c>
      <c r="X173" s="224"/>
      <c r="Z173" s="224"/>
      <c r="AA173" s="224"/>
    </row>
    <row r="174" spans="1:27" s="186" customFormat="1" x14ac:dyDescent="0.25">
      <c r="A174" s="93" t="s">
        <v>1081</v>
      </c>
      <c r="B174" s="93" t="s">
        <v>1079</v>
      </c>
      <c r="C174" s="94">
        <f>SUM(C175)</f>
        <v>0</v>
      </c>
      <c r="D174" s="94">
        <f t="shared" ref="D174:J174" si="163">SUM(D175)</f>
        <v>0</v>
      </c>
      <c r="E174" s="94">
        <f t="shared" si="163"/>
        <v>0</v>
      </c>
      <c r="F174" s="94">
        <f t="shared" si="163"/>
        <v>0</v>
      </c>
      <c r="G174" s="94">
        <f t="shared" si="163"/>
        <v>0</v>
      </c>
      <c r="H174" s="94">
        <f t="shared" si="163"/>
        <v>0</v>
      </c>
      <c r="I174" s="94">
        <f t="shared" si="163"/>
        <v>0</v>
      </c>
      <c r="J174" s="94">
        <f t="shared" si="163"/>
        <v>0</v>
      </c>
      <c r="K174" s="223" t="e">
        <f t="shared" si="147"/>
        <v>#DIV/0!</v>
      </c>
      <c r="L174" s="175"/>
      <c r="M174" s="93" t="s">
        <v>1081</v>
      </c>
      <c r="N174" s="93" t="s">
        <v>1079</v>
      </c>
      <c r="O174" s="94">
        <f>SUM(O175)</f>
        <v>0</v>
      </c>
      <c r="P174" s="94">
        <v>0</v>
      </c>
      <c r="Q174" s="94">
        <f t="shared" ref="Q174:V174" si="164">SUM(Q175)</f>
        <v>0</v>
      </c>
      <c r="R174" s="94">
        <f t="shared" si="150"/>
        <v>0</v>
      </c>
      <c r="S174" s="94">
        <v>0</v>
      </c>
      <c r="T174" s="94">
        <v>0</v>
      </c>
      <c r="U174" s="94">
        <v>0</v>
      </c>
      <c r="V174" s="94">
        <f t="shared" si="164"/>
        <v>0</v>
      </c>
      <c r="W174" s="223" t="e">
        <f t="shared" si="142"/>
        <v>#DIV/0!</v>
      </c>
      <c r="Z174" s="224"/>
      <c r="AA174" s="224"/>
    </row>
    <row r="175" spans="1:27" s="186" customFormat="1" x14ac:dyDescent="0.25">
      <c r="A175" s="93" t="s">
        <v>1082</v>
      </c>
      <c r="B175" s="93" t="s">
        <v>1079</v>
      </c>
      <c r="C175" s="94">
        <f>C176</f>
        <v>0</v>
      </c>
      <c r="D175" s="94">
        <f t="shared" ref="D175:J175" si="165">D176</f>
        <v>0</v>
      </c>
      <c r="E175" s="94">
        <f t="shared" si="165"/>
        <v>0</v>
      </c>
      <c r="F175" s="94">
        <f t="shared" si="165"/>
        <v>0</v>
      </c>
      <c r="G175" s="94">
        <f t="shared" si="165"/>
        <v>0</v>
      </c>
      <c r="H175" s="94">
        <f t="shared" si="165"/>
        <v>0</v>
      </c>
      <c r="I175" s="94">
        <f t="shared" si="165"/>
        <v>0</v>
      </c>
      <c r="J175" s="94">
        <f t="shared" si="165"/>
        <v>0</v>
      </c>
      <c r="K175" s="223" t="e">
        <f t="shared" si="147"/>
        <v>#DIV/0!</v>
      </c>
      <c r="L175" s="175"/>
      <c r="M175" s="93" t="s">
        <v>1082</v>
      </c>
      <c r="N175" s="93" t="s">
        <v>1079</v>
      </c>
      <c r="O175" s="94">
        <f>O176</f>
        <v>0</v>
      </c>
      <c r="P175" s="94">
        <v>0</v>
      </c>
      <c r="Q175" s="94">
        <f t="shared" ref="Q175:V175" si="166">Q176</f>
        <v>0</v>
      </c>
      <c r="R175" s="94">
        <f t="shared" si="150"/>
        <v>0</v>
      </c>
      <c r="S175" s="94">
        <v>0</v>
      </c>
      <c r="T175" s="94">
        <v>0</v>
      </c>
      <c r="U175" s="94">
        <v>0</v>
      </c>
      <c r="V175" s="94">
        <f t="shared" si="166"/>
        <v>0</v>
      </c>
      <c r="W175" s="223" t="e">
        <f t="shared" si="142"/>
        <v>#DIV/0!</v>
      </c>
      <c r="Z175" s="224"/>
      <c r="AA175" s="224"/>
    </row>
    <row r="176" spans="1:27" s="186" customFormat="1" x14ac:dyDescent="0.25">
      <c r="A176" s="61" t="s">
        <v>1083</v>
      </c>
      <c r="B176" s="57" t="s">
        <v>1079</v>
      </c>
      <c r="C176" s="79"/>
      <c r="D176" s="227"/>
      <c r="E176" s="227"/>
      <c r="F176" s="79">
        <f>C176+D176-E176</f>
        <v>0</v>
      </c>
      <c r="G176" s="79"/>
      <c r="H176" s="79"/>
      <c r="I176" s="79"/>
      <c r="J176" s="79">
        <f t="shared" si="153"/>
        <v>0</v>
      </c>
      <c r="K176" s="260" t="e">
        <f t="shared" si="147"/>
        <v>#DIV/0!</v>
      </c>
      <c r="L176" s="175"/>
      <c r="M176" s="61" t="s">
        <v>1083</v>
      </c>
      <c r="N176" s="57" t="s">
        <v>1079</v>
      </c>
      <c r="O176" s="79"/>
      <c r="P176" s="79"/>
      <c r="Q176" s="79"/>
      <c r="R176" s="79">
        <f t="shared" si="150"/>
        <v>0</v>
      </c>
      <c r="S176" s="79"/>
      <c r="T176" s="79"/>
      <c r="U176" s="79"/>
      <c r="V176" s="79">
        <f>+R176-U176</f>
        <v>0</v>
      </c>
      <c r="W176" s="260" t="e">
        <f t="shared" si="142"/>
        <v>#DIV/0!</v>
      </c>
      <c r="Z176" s="224"/>
      <c r="AA176" s="224"/>
    </row>
    <row r="177" spans="1:27" s="186" customFormat="1" x14ac:dyDescent="0.25">
      <c r="A177" s="93" t="s">
        <v>1084</v>
      </c>
      <c r="B177" s="96" t="s">
        <v>1079</v>
      </c>
      <c r="C177" s="97">
        <f>C178</f>
        <v>0</v>
      </c>
      <c r="D177" s="97">
        <f t="shared" ref="D177:J180" si="167">D178</f>
        <v>0</v>
      </c>
      <c r="E177" s="97">
        <f t="shared" si="167"/>
        <v>0</v>
      </c>
      <c r="F177" s="97">
        <f t="shared" si="167"/>
        <v>0</v>
      </c>
      <c r="G177" s="97">
        <f t="shared" si="167"/>
        <v>0</v>
      </c>
      <c r="H177" s="97">
        <f t="shared" si="167"/>
        <v>0</v>
      </c>
      <c r="I177" s="97">
        <f t="shared" si="167"/>
        <v>0</v>
      </c>
      <c r="J177" s="97">
        <f t="shared" si="167"/>
        <v>0</v>
      </c>
      <c r="K177" s="261" t="e">
        <f t="shared" si="147"/>
        <v>#DIV/0!</v>
      </c>
      <c r="L177" s="175"/>
      <c r="M177" s="93" t="s">
        <v>1084</v>
      </c>
      <c r="N177" s="96" t="s">
        <v>1079</v>
      </c>
      <c r="O177" s="97">
        <f>O178</f>
        <v>0</v>
      </c>
      <c r="P177" s="97">
        <v>0</v>
      </c>
      <c r="Q177" s="97">
        <f t="shared" ref="Q177:V180" si="168">Q178</f>
        <v>0</v>
      </c>
      <c r="R177" s="97">
        <f t="shared" si="150"/>
        <v>0</v>
      </c>
      <c r="S177" s="97">
        <v>0</v>
      </c>
      <c r="T177" s="97">
        <v>0</v>
      </c>
      <c r="U177" s="97">
        <v>0</v>
      </c>
      <c r="V177" s="97">
        <f t="shared" si="168"/>
        <v>0</v>
      </c>
      <c r="W177" s="261" t="e">
        <f t="shared" si="142"/>
        <v>#DIV/0!</v>
      </c>
      <c r="Z177" s="224"/>
      <c r="AA177" s="224"/>
    </row>
    <row r="178" spans="1:27" s="186" customFormat="1" x14ac:dyDescent="0.25">
      <c r="A178" s="93" t="s">
        <v>1085</v>
      </c>
      <c r="B178" s="93" t="s">
        <v>1086</v>
      </c>
      <c r="C178" s="94">
        <f>C179</f>
        <v>0</v>
      </c>
      <c r="D178" s="94">
        <f t="shared" si="167"/>
        <v>0</v>
      </c>
      <c r="E178" s="94">
        <f t="shared" si="167"/>
        <v>0</v>
      </c>
      <c r="F178" s="94">
        <f t="shared" si="167"/>
        <v>0</v>
      </c>
      <c r="G178" s="94">
        <f t="shared" si="167"/>
        <v>0</v>
      </c>
      <c r="H178" s="94">
        <f t="shared" si="167"/>
        <v>0</v>
      </c>
      <c r="I178" s="94">
        <f t="shared" si="167"/>
        <v>0</v>
      </c>
      <c r="J178" s="94">
        <f t="shared" si="167"/>
        <v>0</v>
      </c>
      <c r="K178" s="223" t="e">
        <f t="shared" si="147"/>
        <v>#DIV/0!</v>
      </c>
      <c r="L178" s="236"/>
      <c r="M178" s="93" t="s">
        <v>1085</v>
      </c>
      <c r="N178" s="93" t="s">
        <v>1086</v>
      </c>
      <c r="O178" s="94">
        <f>O179</f>
        <v>0</v>
      </c>
      <c r="P178" s="94">
        <v>0</v>
      </c>
      <c r="Q178" s="94">
        <f t="shared" si="168"/>
        <v>0</v>
      </c>
      <c r="R178" s="94">
        <f t="shared" si="150"/>
        <v>0</v>
      </c>
      <c r="S178" s="94">
        <v>0</v>
      </c>
      <c r="T178" s="94">
        <v>0</v>
      </c>
      <c r="U178" s="94">
        <v>0</v>
      </c>
      <c r="V178" s="94">
        <f t="shared" si="168"/>
        <v>0</v>
      </c>
      <c r="W178" s="223" t="e">
        <f t="shared" si="142"/>
        <v>#DIV/0!</v>
      </c>
      <c r="Z178" s="224"/>
      <c r="AA178" s="224"/>
    </row>
    <row r="179" spans="1:27" s="186" customFormat="1" x14ac:dyDescent="0.25">
      <c r="A179" s="93" t="s">
        <v>1087</v>
      </c>
      <c r="B179" s="93" t="s">
        <v>1086</v>
      </c>
      <c r="C179" s="94">
        <f>C180</f>
        <v>0</v>
      </c>
      <c r="D179" s="94">
        <f t="shared" si="167"/>
        <v>0</v>
      </c>
      <c r="E179" s="94">
        <f t="shared" si="167"/>
        <v>0</v>
      </c>
      <c r="F179" s="94">
        <f t="shared" si="167"/>
        <v>0</v>
      </c>
      <c r="G179" s="94">
        <f t="shared" si="167"/>
        <v>0</v>
      </c>
      <c r="H179" s="94">
        <f t="shared" si="167"/>
        <v>0</v>
      </c>
      <c r="I179" s="94">
        <f t="shared" si="167"/>
        <v>0</v>
      </c>
      <c r="J179" s="94">
        <f t="shared" si="167"/>
        <v>0</v>
      </c>
      <c r="K179" s="223" t="e">
        <f t="shared" si="147"/>
        <v>#DIV/0!</v>
      </c>
      <c r="L179" s="236"/>
      <c r="M179" s="93" t="s">
        <v>1087</v>
      </c>
      <c r="N179" s="93" t="s">
        <v>1086</v>
      </c>
      <c r="O179" s="94">
        <f>O180</f>
        <v>0</v>
      </c>
      <c r="P179" s="94">
        <v>0</v>
      </c>
      <c r="Q179" s="94">
        <f t="shared" si="168"/>
        <v>0</v>
      </c>
      <c r="R179" s="94">
        <f t="shared" si="150"/>
        <v>0</v>
      </c>
      <c r="S179" s="94">
        <v>0</v>
      </c>
      <c r="T179" s="94">
        <v>0</v>
      </c>
      <c r="U179" s="94">
        <v>0</v>
      </c>
      <c r="V179" s="94">
        <f t="shared" si="168"/>
        <v>0</v>
      </c>
      <c r="W179" s="223" t="e">
        <f t="shared" si="142"/>
        <v>#DIV/0!</v>
      </c>
      <c r="Z179" s="224"/>
      <c r="AA179" s="224"/>
    </row>
    <row r="180" spans="1:27" s="186" customFormat="1" x14ac:dyDescent="0.25">
      <c r="A180" s="93" t="s">
        <v>1088</v>
      </c>
      <c r="B180" s="93" t="s">
        <v>1086</v>
      </c>
      <c r="C180" s="94">
        <f>C181</f>
        <v>0</v>
      </c>
      <c r="D180" s="94">
        <f t="shared" si="167"/>
        <v>0</v>
      </c>
      <c r="E180" s="94">
        <f t="shared" si="167"/>
        <v>0</v>
      </c>
      <c r="F180" s="94">
        <f t="shared" si="167"/>
        <v>0</v>
      </c>
      <c r="G180" s="94">
        <f t="shared" si="167"/>
        <v>0</v>
      </c>
      <c r="H180" s="94">
        <f t="shared" si="167"/>
        <v>0</v>
      </c>
      <c r="I180" s="94">
        <f t="shared" si="167"/>
        <v>0</v>
      </c>
      <c r="J180" s="94">
        <f t="shared" si="167"/>
        <v>0</v>
      </c>
      <c r="K180" s="223" t="e">
        <f t="shared" si="147"/>
        <v>#DIV/0!</v>
      </c>
      <c r="L180" s="236"/>
      <c r="M180" s="93" t="s">
        <v>1088</v>
      </c>
      <c r="N180" s="93" t="s">
        <v>1086</v>
      </c>
      <c r="O180" s="94">
        <f>O181</f>
        <v>0</v>
      </c>
      <c r="P180" s="94">
        <v>0</v>
      </c>
      <c r="Q180" s="94">
        <f t="shared" si="168"/>
        <v>0</v>
      </c>
      <c r="R180" s="94">
        <f t="shared" si="150"/>
        <v>0</v>
      </c>
      <c r="S180" s="94">
        <v>0</v>
      </c>
      <c r="T180" s="94">
        <v>0</v>
      </c>
      <c r="U180" s="94">
        <v>0</v>
      </c>
      <c r="V180" s="94">
        <f t="shared" si="168"/>
        <v>0</v>
      </c>
      <c r="W180" s="223" t="e">
        <f t="shared" si="142"/>
        <v>#DIV/0!</v>
      </c>
      <c r="Z180" s="224"/>
      <c r="AA180" s="224"/>
    </row>
    <row r="181" spans="1:27" s="186" customFormat="1" x14ac:dyDescent="0.25">
      <c r="A181" s="61" t="s">
        <v>1089</v>
      </c>
      <c r="B181" s="61" t="s">
        <v>1086</v>
      </c>
      <c r="C181" s="80"/>
      <c r="D181" s="248"/>
      <c r="E181" s="248"/>
      <c r="F181" s="79">
        <f>C181+D181-E181</f>
        <v>0</v>
      </c>
      <c r="G181" s="80"/>
      <c r="H181" s="80"/>
      <c r="I181" s="80"/>
      <c r="J181" s="80">
        <f t="shared" si="153"/>
        <v>0</v>
      </c>
      <c r="K181" s="229" t="e">
        <f t="shared" si="147"/>
        <v>#DIV/0!</v>
      </c>
      <c r="L181" s="236"/>
      <c r="M181" s="69" t="s">
        <v>1089</v>
      </c>
      <c r="N181" s="69" t="s">
        <v>1086</v>
      </c>
      <c r="O181" s="81"/>
      <c r="P181" s="81"/>
      <c r="Q181" s="81"/>
      <c r="R181" s="81">
        <f t="shared" si="150"/>
        <v>0</v>
      </c>
      <c r="S181" s="81"/>
      <c r="T181" s="81"/>
      <c r="U181" s="81"/>
      <c r="V181" s="81">
        <f>+R181-U181</f>
        <v>0</v>
      </c>
      <c r="W181" s="235" t="e">
        <f t="shared" si="142"/>
        <v>#DIV/0!</v>
      </c>
      <c r="Z181" s="224"/>
      <c r="AA181" s="224"/>
    </row>
    <row r="182" spans="1:27" s="186" customFormat="1" x14ac:dyDescent="0.25">
      <c r="A182" s="92" t="s">
        <v>1090</v>
      </c>
      <c r="B182" s="93" t="s">
        <v>1086</v>
      </c>
      <c r="C182" s="94">
        <f>C183</f>
        <v>0</v>
      </c>
      <c r="D182" s="94">
        <f t="shared" ref="D182:J185" si="169">D183</f>
        <v>0</v>
      </c>
      <c r="E182" s="94">
        <f t="shared" si="169"/>
        <v>0</v>
      </c>
      <c r="F182" s="94">
        <f t="shared" si="169"/>
        <v>0</v>
      </c>
      <c r="G182" s="94">
        <f t="shared" si="169"/>
        <v>0</v>
      </c>
      <c r="H182" s="94">
        <f t="shared" si="169"/>
        <v>0</v>
      </c>
      <c r="I182" s="94">
        <f t="shared" si="169"/>
        <v>0</v>
      </c>
      <c r="J182" s="94">
        <f t="shared" si="169"/>
        <v>0</v>
      </c>
      <c r="K182" s="221" t="e">
        <f t="shared" si="147"/>
        <v>#DIV/0!</v>
      </c>
      <c r="L182" s="236"/>
      <c r="M182" s="92" t="s">
        <v>1090</v>
      </c>
      <c r="N182" s="93" t="s">
        <v>1086</v>
      </c>
      <c r="O182" s="94">
        <f>O183</f>
        <v>0</v>
      </c>
      <c r="P182" s="94">
        <v>0</v>
      </c>
      <c r="Q182" s="94">
        <f t="shared" ref="Q182:V185" si="170">Q183</f>
        <v>0</v>
      </c>
      <c r="R182" s="94">
        <f t="shared" si="150"/>
        <v>0</v>
      </c>
      <c r="S182" s="94">
        <v>0</v>
      </c>
      <c r="T182" s="94">
        <v>0</v>
      </c>
      <c r="U182" s="94">
        <v>0</v>
      </c>
      <c r="V182" s="94">
        <f t="shared" si="170"/>
        <v>0</v>
      </c>
      <c r="W182" s="221" t="e">
        <f t="shared" si="142"/>
        <v>#DIV/0!</v>
      </c>
      <c r="Z182" s="224"/>
      <c r="AA182" s="224"/>
    </row>
    <row r="183" spans="1:27" s="186" customFormat="1" x14ac:dyDescent="0.25">
      <c r="A183" s="92" t="s">
        <v>1091</v>
      </c>
      <c r="B183" s="92" t="s">
        <v>1092</v>
      </c>
      <c r="C183" s="95">
        <f>C184</f>
        <v>0</v>
      </c>
      <c r="D183" s="95">
        <f t="shared" si="169"/>
        <v>0</v>
      </c>
      <c r="E183" s="95">
        <f t="shared" si="169"/>
        <v>0</v>
      </c>
      <c r="F183" s="95">
        <f t="shared" si="169"/>
        <v>0</v>
      </c>
      <c r="G183" s="95">
        <f t="shared" si="169"/>
        <v>0</v>
      </c>
      <c r="H183" s="95">
        <f t="shared" si="169"/>
        <v>0</v>
      </c>
      <c r="I183" s="95">
        <f t="shared" si="169"/>
        <v>0</v>
      </c>
      <c r="J183" s="95">
        <f t="shared" si="169"/>
        <v>0</v>
      </c>
      <c r="K183" s="223" t="e">
        <f t="shared" si="147"/>
        <v>#DIV/0!</v>
      </c>
      <c r="L183" s="236"/>
      <c r="M183" s="92" t="s">
        <v>1091</v>
      </c>
      <c r="N183" s="92" t="s">
        <v>1092</v>
      </c>
      <c r="O183" s="95">
        <f>O184</f>
        <v>0</v>
      </c>
      <c r="P183" s="95">
        <v>0</v>
      </c>
      <c r="Q183" s="95">
        <f t="shared" si="170"/>
        <v>0</v>
      </c>
      <c r="R183" s="95">
        <f t="shared" si="150"/>
        <v>0</v>
      </c>
      <c r="S183" s="95">
        <v>0</v>
      </c>
      <c r="T183" s="95">
        <v>0</v>
      </c>
      <c r="U183" s="95">
        <v>0</v>
      </c>
      <c r="V183" s="95">
        <f t="shared" si="170"/>
        <v>0</v>
      </c>
      <c r="W183" s="223" t="e">
        <f t="shared" si="142"/>
        <v>#DIV/0!</v>
      </c>
      <c r="Z183" s="224"/>
      <c r="AA183" s="224"/>
    </row>
    <row r="184" spans="1:27" s="186" customFormat="1" x14ac:dyDescent="0.25">
      <c r="A184" s="92" t="s">
        <v>1093</v>
      </c>
      <c r="B184" s="92" t="s">
        <v>1094</v>
      </c>
      <c r="C184" s="95">
        <f>C185</f>
        <v>0</v>
      </c>
      <c r="D184" s="95">
        <f t="shared" si="169"/>
        <v>0</v>
      </c>
      <c r="E184" s="95">
        <f t="shared" si="169"/>
        <v>0</v>
      </c>
      <c r="F184" s="95">
        <f t="shared" si="169"/>
        <v>0</v>
      </c>
      <c r="G184" s="95">
        <f t="shared" si="169"/>
        <v>0</v>
      </c>
      <c r="H184" s="95">
        <f t="shared" si="169"/>
        <v>0</v>
      </c>
      <c r="I184" s="95">
        <f t="shared" si="169"/>
        <v>0</v>
      </c>
      <c r="J184" s="95">
        <f t="shared" si="169"/>
        <v>0</v>
      </c>
      <c r="K184" s="223" t="e">
        <f t="shared" si="147"/>
        <v>#DIV/0!</v>
      </c>
      <c r="L184" s="236"/>
      <c r="M184" s="92" t="s">
        <v>1093</v>
      </c>
      <c r="N184" s="92" t="s">
        <v>1094</v>
      </c>
      <c r="O184" s="95">
        <f>O185</f>
        <v>0</v>
      </c>
      <c r="P184" s="95">
        <v>0</v>
      </c>
      <c r="Q184" s="95">
        <f t="shared" si="170"/>
        <v>0</v>
      </c>
      <c r="R184" s="95">
        <f t="shared" si="150"/>
        <v>0</v>
      </c>
      <c r="S184" s="95">
        <v>0</v>
      </c>
      <c r="T184" s="95">
        <v>0</v>
      </c>
      <c r="U184" s="95">
        <v>0</v>
      </c>
      <c r="V184" s="95">
        <f t="shared" si="170"/>
        <v>0</v>
      </c>
      <c r="W184" s="223" t="e">
        <f t="shared" si="142"/>
        <v>#DIV/0!</v>
      </c>
      <c r="Z184" s="224"/>
      <c r="AA184" s="224"/>
    </row>
    <row r="185" spans="1:27" s="186" customFormat="1" x14ac:dyDescent="0.25">
      <c r="A185" s="62" t="s">
        <v>1095</v>
      </c>
      <c r="B185" s="62" t="s">
        <v>1096</v>
      </c>
      <c r="C185" s="87">
        <f>C186</f>
        <v>0</v>
      </c>
      <c r="D185" s="87">
        <f t="shared" si="169"/>
        <v>0</v>
      </c>
      <c r="E185" s="87">
        <f t="shared" si="169"/>
        <v>0</v>
      </c>
      <c r="F185" s="87">
        <f t="shared" si="169"/>
        <v>0</v>
      </c>
      <c r="G185" s="87">
        <f t="shared" si="169"/>
        <v>0</v>
      </c>
      <c r="H185" s="87">
        <f t="shared" si="169"/>
        <v>0</v>
      </c>
      <c r="I185" s="87">
        <f t="shared" si="169"/>
        <v>0</v>
      </c>
      <c r="J185" s="87">
        <f t="shared" si="169"/>
        <v>0</v>
      </c>
      <c r="K185" s="226" t="e">
        <f t="shared" si="147"/>
        <v>#DIV/0!</v>
      </c>
      <c r="L185" s="236"/>
      <c r="M185" s="62" t="s">
        <v>1095</v>
      </c>
      <c r="N185" s="62" t="s">
        <v>1096</v>
      </c>
      <c r="O185" s="87">
        <f>O186</f>
        <v>0</v>
      </c>
      <c r="P185" s="87">
        <v>0</v>
      </c>
      <c r="Q185" s="87">
        <f t="shared" si="170"/>
        <v>0</v>
      </c>
      <c r="R185" s="87">
        <f t="shared" si="150"/>
        <v>0</v>
      </c>
      <c r="S185" s="87">
        <v>0</v>
      </c>
      <c r="T185" s="87">
        <v>0</v>
      </c>
      <c r="U185" s="87">
        <v>0</v>
      </c>
      <c r="V185" s="87">
        <f t="shared" si="170"/>
        <v>0</v>
      </c>
      <c r="W185" s="226" t="e">
        <f t="shared" si="142"/>
        <v>#DIV/0!</v>
      </c>
      <c r="Z185" s="224"/>
      <c r="AA185" s="224"/>
    </row>
    <row r="186" spans="1:27" s="186" customFormat="1" x14ac:dyDescent="0.25">
      <c r="A186" s="306" t="s">
        <v>1097</v>
      </c>
      <c r="B186" s="77" t="s">
        <v>1098</v>
      </c>
      <c r="C186" s="89"/>
      <c r="D186" s="266"/>
      <c r="E186" s="266"/>
      <c r="F186" s="79">
        <f>C186+D186-E186</f>
        <v>0</v>
      </c>
      <c r="G186" s="89"/>
      <c r="H186" s="89"/>
      <c r="I186" s="89"/>
      <c r="J186" s="89">
        <f t="shared" si="153"/>
        <v>0</v>
      </c>
      <c r="K186" s="260" t="e">
        <f t="shared" si="147"/>
        <v>#DIV/0!</v>
      </c>
      <c r="L186" s="236"/>
      <c r="M186" s="307" t="s">
        <v>1097</v>
      </c>
      <c r="N186" s="75" t="s">
        <v>1098</v>
      </c>
      <c r="O186" s="88"/>
      <c r="P186" s="88"/>
      <c r="Q186" s="88"/>
      <c r="R186" s="88">
        <f t="shared" si="150"/>
        <v>0</v>
      </c>
      <c r="S186" s="88"/>
      <c r="T186" s="88"/>
      <c r="U186" s="88"/>
      <c r="V186" s="88">
        <f>+R186-U186</f>
        <v>0</v>
      </c>
      <c r="W186" s="238" t="e">
        <f t="shared" si="142"/>
        <v>#DIV/0!</v>
      </c>
      <c r="Z186" s="224"/>
      <c r="AA186" s="224"/>
    </row>
    <row r="187" spans="1:27" s="186" customFormat="1" x14ac:dyDescent="0.25">
      <c r="A187" s="92" t="s">
        <v>1099</v>
      </c>
      <c r="B187" s="308" t="s">
        <v>1098</v>
      </c>
      <c r="C187" s="94">
        <f>C188</f>
        <v>0</v>
      </c>
      <c r="D187" s="94">
        <f t="shared" ref="D187:J190" si="171">D188</f>
        <v>0</v>
      </c>
      <c r="E187" s="94">
        <f t="shared" si="171"/>
        <v>0</v>
      </c>
      <c r="F187" s="94">
        <f t="shared" si="171"/>
        <v>0</v>
      </c>
      <c r="G187" s="94">
        <f t="shared" si="171"/>
        <v>0</v>
      </c>
      <c r="H187" s="94">
        <f t="shared" si="171"/>
        <v>0</v>
      </c>
      <c r="I187" s="94">
        <f t="shared" si="171"/>
        <v>0</v>
      </c>
      <c r="J187" s="94">
        <f t="shared" si="171"/>
        <v>0</v>
      </c>
      <c r="K187" s="221" t="e">
        <f t="shared" si="147"/>
        <v>#DIV/0!</v>
      </c>
      <c r="L187" s="236"/>
      <c r="M187" s="92" t="s">
        <v>1099</v>
      </c>
      <c r="N187" s="308" t="s">
        <v>1098</v>
      </c>
      <c r="O187" s="94">
        <f>O188</f>
        <v>0</v>
      </c>
      <c r="P187" s="94">
        <v>0</v>
      </c>
      <c r="Q187" s="94">
        <f t="shared" ref="Q187:V190" si="172">Q188</f>
        <v>0</v>
      </c>
      <c r="R187" s="94">
        <f t="shared" si="150"/>
        <v>0</v>
      </c>
      <c r="S187" s="94">
        <v>0</v>
      </c>
      <c r="T187" s="94">
        <v>0</v>
      </c>
      <c r="U187" s="94">
        <v>0</v>
      </c>
      <c r="V187" s="94">
        <f t="shared" si="172"/>
        <v>0</v>
      </c>
      <c r="W187" s="221" t="e">
        <f t="shared" si="142"/>
        <v>#DIV/0!</v>
      </c>
      <c r="AA187" s="224"/>
    </row>
    <row r="188" spans="1:27" s="186" customFormat="1" x14ac:dyDescent="0.25">
      <c r="A188" s="92" t="s">
        <v>1100</v>
      </c>
      <c r="B188" s="92" t="s">
        <v>1101</v>
      </c>
      <c r="C188" s="95">
        <f>C189</f>
        <v>0</v>
      </c>
      <c r="D188" s="95">
        <f t="shared" si="171"/>
        <v>0</v>
      </c>
      <c r="E188" s="95">
        <f t="shared" si="171"/>
        <v>0</v>
      </c>
      <c r="F188" s="95">
        <f t="shared" si="171"/>
        <v>0</v>
      </c>
      <c r="G188" s="95">
        <f t="shared" si="171"/>
        <v>0</v>
      </c>
      <c r="H188" s="95">
        <f t="shared" si="171"/>
        <v>0</v>
      </c>
      <c r="I188" s="95">
        <f t="shared" si="171"/>
        <v>0</v>
      </c>
      <c r="J188" s="95">
        <f t="shared" si="171"/>
        <v>0</v>
      </c>
      <c r="K188" s="223" t="e">
        <f t="shared" si="147"/>
        <v>#DIV/0!</v>
      </c>
      <c r="L188" s="236"/>
      <c r="M188" s="92" t="s">
        <v>1100</v>
      </c>
      <c r="N188" s="92" t="s">
        <v>1101</v>
      </c>
      <c r="O188" s="95">
        <f>O189</f>
        <v>0</v>
      </c>
      <c r="P188" s="95">
        <v>0</v>
      </c>
      <c r="Q188" s="95">
        <f t="shared" si="172"/>
        <v>0</v>
      </c>
      <c r="R188" s="95">
        <f t="shared" si="150"/>
        <v>0</v>
      </c>
      <c r="S188" s="95">
        <v>0</v>
      </c>
      <c r="T188" s="95">
        <v>0</v>
      </c>
      <c r="U188" s="95">
        <v>0</v>
      </c>
      <c r="V188" s="95">
        <f t="shared" si="172"/>
        <v>0</v>
      </c>
      <c r="W188" s="223" t="e">
        <f t="shared" si="142"/>
        <v>#DIV/0!</v>
      </c>
      <c r="AA188" s="224"/>
    </row>
    <row r="189" spans="1:27" s="186" customFormat="1" x14ac:dyDescent="0.25">
      <c r="A189" s="92" t="s">
        <v>1102</v>
      </c>
      <c r="B189" s="92" t="s">
        <v>1101</v>
      </c>
      <c r="C189" s="95">
        <f>C190</f>
        <v>0</v>
      </c>
      <c r="D189" s="95">
        <f t="shared" si="171"/>
        <v>0</v>
      </c>
      <c r="E189" s="95">
        <f t="shared" si="171"/>
        <v>0</v>
      </c>
      <c r="F189" s="95">
        <f t="shared" si="171"/>
        <v>0</v>
      </c>
      <c r="G189" s="95">
        <f t="shared" si="171"/>
        <v>0</v>
      </c>
      <c r="H189" s="95">
        <f t="shared" si="171"/>
        <v>0</v>
      </c>
      <c r="I189" s="95">
        <f t="shared" si="171"/>
        <v>0</v>
      </c>
      <c r="J189" s="95">
        <f t="shared" si="171"/>
        <v>0</v>
      </c>
      <c r="K189" s="223" t="e">
        <f t="shared" si="147"/>
        <v>#DIV/0!</v>
      </c>
      <c r="L189" s="236"/>
      <c r="M189" s="92" t="s">
        <v>1102</v>
      </c>
      <c r="N189" s="92" t="s">
        <v>1101</v>
      </c>
      <c r="O189" s="95">
        <f>O190</f>
        <v>0</v>
      </c>
      <c r="P189" s="95">
        <v>0</v>
      </c>
      <c r="Q189" s="95">
        <f t="shared" si="172"/>
        <v>0</v>
      </c>
      <c r="R189" s="95">
        <f t="shared" si="150"/>
        <v>0</v>
      </c>
      <c r="S189" s="95">
        <v>0</v>
      </c>
      <c r="T189" s="95">
        <v>0</v>
      </c>
      <c r="U189" s="95">
        <v>0</v>
      </c>
      <c r="V189" s="95">
        <f t="shared" si="172"/>
        <v>0</v>
      </c>
      <c r="W189" s="223" t="e">
        <f t="shared" si="142"/>
        <v>#DIV/0!</v>
      </c>
    </row>
    <row r="190" spans="1:27" s="186" customFormat="1" x14ac:dyDescent="0.25">
      <c r="A190" s="62" t="s">
        <v>1103</v>
      </c>
      <c r="B190" s="62" t="s">
        <v>1101</v>
      </c>
      <c r="C190" s="87">
        <f>C191</f>
        <v>0</v>
      </c>
      <c r="D190" s="87">
        <f t="shared" si="171"/>
        <v>0</v>
      </c>
      <c r="E190" s="87">
        <f t="shared" si="171"/>
        <v>0</v>
      </c>
      <c r="F190" s="87">
        <f t="shared" si="171"/>
        <v>0</v>
      </c>
      <c r="G190" s="87">
        <f t="shared" si="171"/>
        <v>0</v>
      </c>
      <c r="H190" s="87">
        <f t="shared" si="171"/>
        <v>0</v>
      </c>
      <c r="I190" s="87">
        <f t="shared" si="171"/>
        <v>0</v>
      </c>
      <c r="J190" s="87">
        <f t="shared" si="171"/>
        <v>0</v>
      </c>
      <c r="K190" s="226" t="e">
        <f t="shared" si="147"/>
        <v>#DIV/0!</v>
      </c>
      <c r="L190" s="236"/>
      <c r="M190" s="62" t="s">
        <v>1103</v>
      </c>
      <c r="N190" s="62" t="s">
        <v>1101</v>
      </c>
      <c r="O190" s="87">
        <f>O191</f>
        <v>0</v>
      </c>
      <c r="P190" s="87">
        <v>0</v>
      </c>
      <c r="Q190" s="87">
        <f t="shared" si="172"/>
        <v>0</v>
      </c>
      <c r="R190" s="87">
        <f t="shared" si="150"/>
        <v>0</v>
      </c>
      <c r="S190" s="87">
        <v>0</v>
      </c>
      <c r="T190" s="87">
        <v>0</v>
      </c>
      <c r="U190" s="87">
        <v>0</v>
      </c>
      <c r="V190" s="87">
        <f t="shared" si="172"/>
        <v>0</v>
      </c>
      <c r="W190" s="226" t="e">
        <f t="shared" si="142"/>
        <v>#DIV/0!</v>
      </c>
    </row>
    <row r="191" spans="1:27" s="186" customFormat="1" x14ac:dyDescent="0.25">
      <c r="A191" s="309" t="s">
        <v>1104</v>
      </c>
      <c r="B191" s="77" t="s">
        <v>1101</v>
      </c>
      <c r="C191" s="89"/>
      <c r="D191" s="266"/>
      <c r="E191" s="266"/>
      <c r="F191" s="79">
        <f>C191+D191-E191</f>
        <v>0</v>
      </c>
      <c r="G191" s="89"/>
      <c r="H191" s="89"/>
      <c r="I191" s="89"/>
      <c r="J191" s="89">
        <f t="shared" si="153"/>
        <v>0</v>
      </c>
      <c r="K191" s="260" t="e">
        <f t="shared" si="147"/>
        <v>#DIV/0!</v>
      </c>
      <c r="L191" s="236"/>
      <c r="M191" s="310" t="s">
        <v>1104</v>
      </c>
      <c r="N191" s="75" t="s">
        <v>1101</v>
      </c>
      <c r="O191" s="88"/>
      <c r="P191" s="88"/>
      <c r="Q191" s="88"/>
      <c r="R191" s="88">
        <f t="shared" si="150"/>
        <v>0</v>
      </c>
      <c r="S191" s="88"/>
      <c r="T191" s="88"/>
      <c r="U191" s="88"/>
      <c r="V191" s="88">
        <f>+R191-U191</f>
        <v>0</v>
      </c>
      <c r="W191" s="238" t="e">
        <f t="shared" si="142"/>
        <v>#DIV/0!</v>
      </c>
    </row>
    <row r="192" spans="1:27" s="186" customFormat="1" x14ac:dyDescent="0.25">
      <c r="A192" s="262">
        <v>210</v>
      </c>
      <c r="B192" s="92" t="s">
        <v>792</v>
      </c>
      <c r="C192" s="263">
        <f>C193</f>
        <v>0</v>
      </c>
      <c r="D192" s="263">
        <f t="shared" ref="D192:J195" si="173">D193</f>
        <v>22233015709.549999</v>
      </c>
      <c r="E192" s="263">
        <f t="shared" si="173"/>
        <v>0</v>
      </c>
      <c r="F192" s="263">
        <f t="shared" si="173"/>
        <v>22233015709.549999</v>
      </c>
      <c r="G192" s="263">
        <f t="shared" si="173"/>
        <v>0</v>
      </c>
      <c r="H192" s="263">
        <f t="shared" si="173"/>
        <v>0</v>
      </c>
      <c r="I192" s="263">
        <f t="shared" si="173"/>
        <v>0</v>
      </c>
      <c r="J192" s="263">
        <f t="shared" si="173"/>
        <v>22233015709.549999</v>
      </c>
      <c r="K192" s="264">
        <f t="shared" si="147"/>
        <v>1</v>
      </c>
      <c r="L192" s="236"/>
      <c r="M192" s="262">
        <v>210</v>
      </c>
      <c r="N192" s="92" t="s">
        <v>792</v>
      </c>
      <c r="O192" s="263">
        <f>O193</f>
        <v>0</v>
      </c>
      <c r="P192" s="263">
        <v>22233015709.549999</v>
      </c>
      <c r="Q192" s="263">
        <f t="shared" ref="Q192:V195" si="174">Q193</f>
        <v>0</v>
      </c>
      <c r="R192" s="263">
        <f t="shared" si="150"/>
        <v>22233015709.549999</v>
      </c>
      <c r="S192" s="263">
        <v>0</v>
      </c>
      <c r="T192" s="263">
        <v>0</v>
      </c>
      <c r="U192" s="263">
        <v>0</v>
      </c>
      <c r="V192" s="263">
        <f t="shared" si="174"/>
        <v>22233015709.549999</v>
      </c>
      <c r="W192" s="264">
        <f t="shared" si="142"/>
        <v>1</v>
      </c>
    </row>
    <row r="193" spans="1:29" s="186" customFormat="1" x14ac:dyDescent="0.25">
      <c r="A193" s="92">
        <v>2101</v>
      </c>
      <c r="B193" s="92" t="s">
        <v>792</v>
      </c>
      <c r="C193" s="95">
        <f>C194</f>
        <v>0</v>
      </c>
      <c r="D193" s="95">
        <f t="shared" si="173"/>
        <v>22233015709.549999</v>
      </c>
      <c r="E193" s="95">
        <f t="shared" si="173"/>
        <v>0</v>
      </c>
      <c r="F193" s="95">
        <f t="shared" si="173"/>
        <v>22233015709.549999</v>
      </c>
      <c r="G193" s="95">
        <f t="shared" si="173"/>
        <v>0</v>
      </c>
      <c r="H193" s="95">
        <f t="shared" si="173"/>
        <v>0</v>
      </c>
      <c r="I193" s="95">
        <f t="shared" si="173"/>
        <v>0</v>
      </c>
      <c r="J193" s="95">
        <f t="shared" si="173"/>
        <v>22233015709.549999</v>
      </c>
      <c r="K193" s="223">
        <f t="shared" si="147"/>
        <v>1</v>
      </c>
      <c r="L193" s="236"/>
      <c r="M193" s="92">
        <v>2101</v>
      </c>
      <c r="N193" s="92" t="s">
        <v>792</v>
      </c>
      <c r="O193" s="95">
        <f>O194</f>
        <v>0</v>
      </c>
      <c r="P193" s="95">
        <v>22233015709.549999</v>
      </c>
      <c r="Q193" s="95">
        <f t="shared" si="174"/>
        <v>0</v>
      </c>
      <c r="R193" s="95">
        <f t="shared" si="150"/>
        <v>22233015709.549999</v>
      </c>
      <c r="S193" s="95">
        <v>0</v>
      </c>
      <c r="T193" s="95">
        <v>0</v>
      </c>
      <c r="U193" s="95">
        <v>0</v>
      </c>
      <c r="V193" s="95">
        <f t="shared" si="174"/>
        <v>22233015709.549999</v>
      </c>
      <c r="W193" s="223">
        <f t="shared" si="142"/>
        <v>1</v>
      </c>
    </row>
    <row r="194" spans="1:29" s="186" customFormat="1" x14ac:dyDescent="0.25">
      <c r="A194" s="92">
        <v>210101</v>
      </c>
      <c r="B194" s="92" t="s">
        <v>792</v>
      </c>
      <c r="C194" s="95">
        <f>C195</f>
        <v>0</v>
      </c>
      <c r="D194" s="95">
        <f t="shared" si="173"/>
        <v>22233015709.549999</v>
      </c>
      <c r="E194" s="95">
        <f t="shared" si="173"/>
        <v>0</v>
      </c>
      <c r="F194" s="95">
        <f t="shared" si="173"/>
        <v>22233015709.549999</v>
      </c>
      <c r="G194" s="95">
        <f t="shared" si="173"/>
        <v>0</v>
      </c>
      <c r="H194" s="95">
        <f t="shared" si="173"/>
        <v>0</v>
      </c>
      <c r="I194" s="95">
        <f t="shared" si="173"/>
        <v>0</v>
      </c>
      <c r="J194" s="95">
        <f t="shared" si="173"/>
        <v>22233015709.549999</v>
      </c>
      <c r="K194" s="223">
        <f t="shared" si="147"/>
        <v>1</v>
      </c>
      <c r="L194" s="236"/>
      <c r="M194" s="92">
        <v>210101</v>
      </c>
      <c r="N194" s="92" t="s">
        <v>792</v>
      </c>
      <c r="O194" s="95">
        <f>O195</f>
        <v>0</v>
      </c>
      <c r="P194" s="95">
        <v>22233015709.549999</v>
      </c>
      <c r="Q194" s="95">
        <f t="shared" si="174"/>
        <v>0</v>
      </c>
      <c r="R194" s="95">
        <f t="shared" si="150"/>
        <v>22233015709.549999</v>
      </c>
      <c r="S194" s="95">
        <v>0</v>
      </c>
      <c r="T194" s="95">
        <v>0</v>
      </c>
      <c r="U194" s="95">
        <v>0</v>
      </c>
      <c r="V194" s="95">
        <f t="shared" si="174"/>
        <v>22233015709.549999</v>
      </c>
      <c r="W194" s="223">
        <f t="shared" si="142"/>
        <v>1</v>
      </c>
    </row>
    <row r="195" spans="1:29" s="186" customFormat="1" x14ac:dyDescent="0.25">
      <c r="A195" s="62">
        <v>2101011</v>
      </c>
      <c r="B195" s="62" t="s">
        <v>792</v>
      </c>
      <c r="C195" s="87">
        <f>C196</f>
        <v>0</v>
      </c>
      <c r="D195" s="87">
        <f t="shared" si="173"/>
        <v>22233015709.549999</v>
      </c>
      <c r="E195" s="87">
        <f t="shared" si="173"/>
        <v>0</v>
      </c>
      <c r="F195" s="87">
        <f t="shared" si="173"/>
        <v>22233015709.549999</v>
      </c>
      <c r="G195" s="87">
        <f t="shared" si="173"/>
        <v>0</v>
      </c>
      <c r="H195" s="87">
        <f t="shared" si="173"/>
        <v>0</v>
      </c>
      <c r="I195" s="87">
        <f t="shared" si="173"/>
        <v>0</v>
      </c>
      <c r="J195" s="87">
        <f t="shared" si="173"/>
        <v>22233015709.549999</v>
      </c>
      <c r="K195" s="226">
        <f t="shared" si="147"/>
        <v>1</v>
      </c>
      <c r="L195" s="256"/>
      <c r="M195" s="62">
        <v>2101011</v>
      </c>
      <c r="N195" s="62" t="s">
        <v>792</v>
      </c>
      <c r="O195" s="87">
        <f>O196</f>
        <v>0</v>
      </c>
      <c r="P195" s="87">
        <v>22233015709.549999</v>
      </c>
      <c r="Q195" s="87">
        <f t="shared" si="174"/>
        <v>0</v>
      </c>
      <c r="R195" s="87">
        <f t="shared" si="150"/>
        <v>22233015709.549999</v>
      </c>
      <c r="S195" s="87">
        <v>0</v>
      </c>
      <c r="T195" s="87">
        <v>0</v>
      </c>
      <c r="U195" s="87">
        <v>0</v>
      </c>
      <c r="V195" s="87">
        <f t="shared" si="174"/>
        <v>22233015709.549999</v>
      </c>
      <c r="W195" s="226">
        <f t="shared" si="142"/>
        <v>1</v>
      </c>
      <c r="X195" s="265"/>
      <c r="Y195" s="265"/>
      <c r="Z195" s="265"/>
      <c r="AA195" s="265"/>
      <c r="AB195" s="265"/>
      <c r="AC195" s="265"/>
    </row>
    <row r="196" spans="1:29" x14ac:dyDescent="0.25">
      <c r="A196" s="73">
        <v>210101101</v>
      </c>
      <c r="B196" s="77" t="s">
        <v>792</v>
      </c>
      <c r="C196" s="89"/>
      <c r="D196" s="266">
        <v>22233015709.549999</v>
      </c>
      <c r="E196" s="266"/>
      <c r="F196" s="79">
        <f>C196+D196-E196</f>
        <v>22233015709.549999</v>
      </c>
      <c r="G196" s="89"/>
      <c r="H196" s="89"/>
      <c r="I196" s="89"/>
      <c r="J196" s="89">
        <f t="shared" si="153"/>
        <v>22233015709.549999</v>
      </c>
      <c r="K196" s="260">
        <f t="shared" si="147"/>
        <v>1</v>
      </c>
      <c r="L196" s="175"/>
      <c r="M196" s="73">
        <v>210101101</v>
      </c>
      <c r="N196" s="77" t="s">
        <v>792</v>
      </c>
      <c r="O196" s="89"/>
      <c r="P196" s="89">
        <v>22233015709.549999</v>
      </c>
      <c r="Q196" s="89"/>
      <c r="R196" s="89">
        <f t="shared" si="150"/>
        <v>22233015709.549999</v>
      </c>
      <c r="S196" s="89"/>
      <c r="T196" s="89"/>
      <c r="U196" s="89"/>
      <c r="V196" s="89">
        <f>+R196-U196</f>
        <v>22233015709.549999</v>
      </c>
      <c r="W196" s="260">
        <f t="shared" si="142"/>
        <v>1</v>
      </c>
    </row>
    <row r="197" spans="1:29" x14ac:dyDescent="0.25">
      <c r="A197" s="92">
        <v>212</v>
      </c>
      <c r="B197" s="92" t="s">
        <v>1105</v>
      </c>
      <c r="C197" s="100">
        <f>C198</f>
        <v>0</v>
      </c>
      <c r="D197" s="100">
        <f t="shared" ref="D197:J200" si="175">D198</f>
        <v>11957304033.779999</v>
      </c>
      <c r="E197" s="100">
        <f t="shared" si="175"/>
        <v>0</v>
      </c>
      <c r="F197" s="100">
        <f t="shared" si="175"/>
        <v>11957304033.779999</v>
      </c>
      <c r="G197" s="100">
        <f t="shared" si="175"/>
        <v>5707268055.3899994</v>
      </c>
      <c r="H197" s="100">
        <f t="shared" si="175"/>
        <v>397968269</v>
      </c>
      <c r="I197" s="100">
        <f t="shared" si="175"/>
        <v>7343251413</v>
      </c>
      <c r="J197" s="100">
        <f t="shared" si="175"/>
        <v>4614052620.7799997</v>
      </c>
      <c r="K197" s="261">
        <f t="shared" si="147"/>
        <v>0.38587733553860165</v>
      </c>
      <c r="L197" s="175"/>
      <c r="M197" s="92">
        <v>212</v>
      </c>
      <c r="N197" s="92" t="s">
        <v>1105</v>
      </c>
      <c r="O197" s="100">
        <f>O198</f>
        <v>0</v>
      </c>
      <c r="P197" s="100">
        <v>11435451805.780001</v>
      </c>
      <c r="Q197" s="100">
        <f t="shared" ref="Q197:V200" si="176">Q198</f>
        <v>0</v>
      </c>
      <c r="R197" s="100">
        <f t="shared" si="150"/>
        <v>11435451805.780001</v>
      </c>
      <c r="S197" s="100">
        <f t="shared" si="176"/>
        <v>5707268055.3899994</v>
      </c>
      <c r="T197" s="100">
        <f t="shared" si="176"/>
        <v>856976956.79999995</v>
      </c>
      <c r="U197" s="100">
        <f t="shared" si="176"/>
        <v>5707268055.3899994</v>
      </c>
      <c r="V197" s="100">
        <f t="shared" si="176"/>
        <v>6972015051.3899994</v>
      </c>
      <c r="W197" s="261">
        <f t="shared" si="142"/>
        <v>0.60968426694483757</v>
      </c>
    </row>
    <row r="198" spans="1:29" x14ac:dyDescent="0.25">
      <c r="A198" s="92">
        <v>2124</v>
      </c>
      <c r="B198" s="92" t="s">
        <v>1105</v>
      </c>
      <c r="C198" s="95">
        <f>C199</f>
        <v>0</v>
      </c>
      <c r="D198" s="95">
        <f t="shared" si="175"/>
        <v>11957304033.779999</v>
      </c>
      <c r="E198" s="95">
        <f t="shared" si="175"/>
        <v>0</v>
      </c>
      <c r="F198" s="95">
        <f t="shared" si="175"/>
        <v>11957304033.779999</v>
      </c>
      <c r="G198" s="95">
        <f t="shared" si="175"/>
        <v>5707268055.3899994</v>
      </c>
      <c r="H198" s="95">
        <f t="shared" si="175"/>
        <v>397968269</v>
      </c>
      <c r="I198" s="95">
        <f t="shared" si="175"/>
        <v>7343251413</v>
      </c>
      <c r="J198" s="95">
        <f t="shared" si="175"/>
        <v>4614052620.7799997</v>
      </c>
      <c r="K198" s="223">
        <f t="shared" si="147"/>
        <v>0.38587733553860165</v>
      </c>
      <c r="L198" s="175"/>
      <c r="M198" s="92">
        <v>2124</v>
      </c>
      <c r="N198" s="92" t="s">
        <v>1105</v>
      </c>
      <c r="O198" s="95">
        <f>O199</f>
        <v>0</v>
      </c>
      <c r="P198" s="95">
        <v>11435451805.780001</v>
      </c>
      <c r="Q198" s="95">
        <f t="shared" si="176"/>
        <v>0</v>
      </c>
      <c r="R198" s="95">
        <f t="shared" si="150"/>
        <v>11435451805.780001</v>
      </c>
      <c r="S198" s="95">
        <f t="shared" si="176"/>
        <v>5707268055.3899994</v>
      </c>
      <c r="T198" s="95">
        <f t="shared" si="176"/>
        <v>856976956.79999995</v>
      </c>
      <c r="U198" s="95">
        <f t="shared" si="176"/>
        <v>5707268055.3899994</v>
      </c>
      <c r="V198" s="95">
        <f t="shared" si="176"/>
        <v>6972015051.3899994</v>
      </c>
      <c r="W198" s="223">
        <f t="shared" si="142"/>
        <v>0.60968426694483757</v>
      </c>
    </row>
    <row r="199" spans="1:29" x14ac:dyDescent="0.25">
      <c r="A199" s="92">
        <v>212401</v>
      </c>
      <c r="B199" s="92" t="s">
        <v>1105</v>
      </c>
      <c r="C199" s="95">
        <f>C200</f>
        <v>0</v>
      </c>
      <c r="D199" s="95">
        <f t="shared" si="175"/>
        <v>11957304033.779999</v>
      </c>
      <c r="E199" s="95">
        <f t="shared" si="175"/>
        <v>0</v>
      </c>
      <c r="F199" s="95">
        <f t="shared" si="175"/>
        <v>11957304033.779999</v>
      </c>
      <c r="G199" s="95">
        <f t="shared" si="175"/>
        <v>5707268055.3899994</v>
      </c>
      <c r="H199" s="95">
        <f t="shared" si="175"/>
        <v>397968269</v>
      </c>
      <c r="I199" s="95">
        <f t="shared" si="175"/>
        <v>7343251413</v>
      </c>
      <c r="J199" s="95">
        <f t="shared" si="175"/>
        <v>4614052620.7799997</v>
      </c>
      <c r="K199" s="223">
        <f t="shared" si="147"/>
        <v>0.38587733553860165</v>
      </c>
      <c r="L199" s="175"/>
      <c r="M199" s="92">
        <v>212401</v>
      </c>
      <c r="N199" s="92" t="s">
        <v>1105</v>
      </c>
      <c r="O199" s="95">
        <f>O200</f>
        <v>0</v>
      </c>
      <c r="P199" s="95">
        <v>11435451805.780001</v>
      </c>
      <c r="Q199" s="95">
        <f t="shared" si="176"/>
        <v>0</v>
      </c>
      <c r="R199" s="95">
        <f t="shared" si="150"/>
        <v>11435451805.780001</v>
      </c>
      <c r="S199" s="95">
        <f t="shared" si="176"/>
        <v>5707268055.3899994</v>
      </c>
      <c r="T199" s="95">
        <f t="shared" si="176"/>
        <v>856976956.79999995</v>
      </c>
      <c r="U199" s="95">
        <f t="shared" si="176"/>
        <v>5707268055.3899994</v>
      </c>
      <c r="V199" s="95">
        <f t="shared" si="176"/>
        <v>6972015051.3899994</v>
      </c>
      <c r="W199" s="223">
        <f t="shared" si="142"/>
        <v>0.60968426694483757</v>
      </c>
    </row>
    <row r="200" spans="1:29" x14ac:dyDescent="0.25">
      <c r="A200" s="92">
        <v>2124011</v>
      </c>
      <c r="B200" s="92" t="s">
        <v>1105</v>
      </c>
      <c r="C200" s="95">
        <f>C201</f>
        <v>0</v>
      </c>
      <c r="D200" s="95">
        <f t="shared" si="175"/>
        <v>11957304033.779999</v>
      </c>
      <c r="E200" s="95">
        <f t="shared" si="175"/>
        <v>0</v>
      </c>
      <c r="F200" s="95">
        <f t="shared" si="175"/>
        <v>11957304033.779999</v>
      </c>
      <c r="G200" s="95">
        <f t="shared" si="175"/>
        <v>5707268055.3899994</v>
      </c>
      <c r="H200" s="95">
        <f t="shared" si="175"/>
        <v>397968269</v>
      </c>
      <c r="I200" s="95">
        <f t="shared" si="175"/>
        <v>7343251413</v>
      </c>
      <c r="J200" s="95">
        <f t="shared" si="175"/>
        <v>4614052620.7799997</v>
      </c>
      <c r="K200" s="223">
        <f t="shared" si="147"/>
        <v>0.38587733553860165</v>
      </c>
      <c r="L200" s="175"/>
      <c r="M200" s="92">
        <v>2124011</v>
      </c>
      <c r="N200" s="92" t="s">
        <v>1105</v>
      </c>
      <c r="O200" s="95">
        <f>O201</f>
        <v>0</v>
      </c>
      <c r="P200" s="95">
        <v>11435451805.780001</v>
      </c>
      <c r="Q200" s="95">
        <f t="shared" si="176"/>
        <v>0</v>
      </c>
      <c r="R200" s="95">
        <f t="shared" si="150"/>
        <v>11435451805.780001</v>
      </c>
      <c r="S200" s="95">
        <f t="shared" si="176"/>
        <v>5707268055.3899994</v>
      </c>
      <c r="T200" s="95">
        <f t="shared" si="176"/>
        <v>856976956.79999995</v>
      </c>
      <c r="U200" s="95">
        <f t="shared" si="176"/>
        <v>5707268055.3899994</v>
      </c>
      <c r="V200" s="95">
        <f t="shared" si="176"/>
        <v>6972015051.3899994</v>
      </c>
      <c r="W200" s="223">
        <f t="shared" si="142"/>
        <v>0.60968426694483757</v>
      </c>
    </row>
    <row r="201" spans="1:29" x14ac:dyDescent="0.25">
      <c r="A201" s="62">
        <v>212401101</v>
      </c>
      <c r="B201" s="62" t="s">
        <v>1105</v>
      </c>
      <c r="C201" s="87">
        <f>SUM(C202:C239)</f>
        <v>0</v>
      </c>
      <c r="D201" s="87">
        <f t="shared" ref="D201:J201" si="177">SUM(D202:D239)</f>
        <v>11957304033.779999</v>
      </c>
      <c r="E201" s="87">
        <f t="shared" si="177"/>
        <v>0</v>
      </c>
      <c r="F201" s="87">
        <f t="shared" si="177"/>
        <v>11957304033.779999</v>
      </c>
      <c r="G201" s="87">
        <f t="shared" si="177"/>
        <v>5707268055.3899994</v>
      </c>
      <c r="H201" s="87">
        <f t="shared" si="177"/>
        <v>397968269</v>
      </c>
      <c r="I201" s="87">
        <f t="shared" si="177"/>
        <v>7343251413</v>
      </c>
      <c r="J201" s="87">
        <f t="shared" si="177"/>
        <v>4614052620.7799997</v>
      </c>
      <c r="K201" s="226">
        <f t="shared" si="147"/>
        <v>0.38587733553860165</v>
      </c>
      <c r="L201" s="175"/>
      <c r="M201" s="62">
        <v>212401101</v>
      </c>
      <c r="N201" s="62" t="s">
        <v>1105</v>
      </c>
      <c r="O201" s="87">
        <f>SUM(O203:O232)</f>
        <v>0</v>
      </c>
      <c r="P201" s="87">
        <v>11435451805.780001</v>
      </c>
      <c r="Q201" s="87">
        <f t="shared" ref="Q201" si="178">SUM(Q203:Q232)</f>
        <v>0</v>
      </c>
      <c r="R201" s="87">
        <f t="shared" si="150"/>
        <v>11435451805.780001</v>
      </c>
      <c r="S201" s="87">
        <f>SUM(S202:S239)</f>
        <v>5707268055.3899994</v>
      </c>
      <c r="T201" s="87">
        <f>SUM(T202:T239)</f>
        <v>856976956.79999995</v>
      </c>
      <c r="U201" s="87">
        <f>SUM(U202:U239)</f>
        <v>5707268055.3899994</v>
      </c>
      <c r="V201" s="87">
        <f t="shared" ref="V201" si="179">SUM(V202:V230)</f>
        <v>6972015051.3899994</v>
      </c>
      <c r="W201" s="226">
        <f t="shared" si="142"/>
        <v>0.60968426694483757</v>
      </c>
    </row>
    <row r="202" spans="1:29" x14ac:dyDescent="0.25">
      <c r="A202" s="60" t="s">
        <v>1106</v>
      </c>
      <c r="B202" s="311" t="s">
        <v>1296</v>
      </c>
      <c r="C202" s="85"/>
      <c r="D202" s="251"/>
      <c r="E202" s="251"/>
      <c r="F202" s="79">
        <f t="shared" ref="F202:F239" si="180">C202+D202-E202</f>
        <v>0</v>
      </c>
      <c r="G202" s="80">
        <v>80000000</v>
      </c>
      <c r="H202" s="85"/>
      <c r="I202" s="289">
        <v>80000000</v>
      </c>
      <c r="J202" s="85">
        <f t="shared" si="153"/>
        <v>-80000000</v>
      </c>
      <c r="K202" s="312" t="e">
        <f t="shared" si="147"/>
        <v>#DIV/0!</v>
      </c>
      <c r="L202" s="175"/>
      <c r="M202" s="72" t="s">
        <v>1106</v>
      </c>
      <c r="N202" s="268" t="s">
        <v>1296</v>
      </c>
      <c r="O202" s="113"/>
      <c r="P202" s="85"/>
      <c r="Q202" s="85"/>
      <c r="R202" s="85">
        <f t="shared" si="150"/>
        <v>0</v>
      </c>
      <c r="S202" s="81">
        <f t="shared" ref="S202:S239" si="181">+U202</f>
        <v>80000000</v>
      </c>
      <c r="T202" s="85">
        <v>80000000</v>
      </c>
      <c r="U202" s="85">
        <f>T202</f>
        <v>80000000</v>
      </c>
      <c r="V202" s="85">
        <f>+R202-U202</f>
        <v>-80000000</v>
      </c>
      <c r="W202" s="269"/>
      <c r="X202" s="289"/>
    </row>
    <row r="203" spans="1:29" x14ac:dyDescent="0.25">
      <c r="A203" s="60" t="s">
        <v>1662</v>
      </c>
      <c r="B203" s="311" t="s">
        <v>1663</v>
      </c>
      <c r="C203" s="85"/>
      <c r="D203" s="251">
        <v>50000000</v>
      </c>
      <c r="E203" s="251"/>
      <c r="F203" s="79">
        <f t="shared" si="180"/>
        <v>50000000</v>
      </c>
      <c r="G203" s="85">
        <v>49000000</v>
      </c>
      <c r="H203" s="85"/>
      <c r="I203" s="289">
        <v>49000000</v>
      </c>
      <c r="J203" s="85">
        <f t="shared" si="153"/>
        <v>1000000</v>
      </c>
      <c r="K203" s="312">
        <f t="shared" si="147"/>
        <v>0.02</v>
      </c>
      <c r="L203" s="175"/>
      <c r="M203" s="72" t="s">
        <v>1662</v>
      </c>
      <c r="N203" s="268" t="s">
        <v>1663</v>
      </c>
      <c r="O203" s="113"/>
      <c r="P203" s="85">
        <v>50000000</v>
      </c>
      <c r="Q203" s="85"/>
      <c r="R203" s="85">
        <f t="shared" si="150"/>
        <v>50000000</v>
      </c>
      <c r="S203" s="81">
        <f t="shared" si="181"/>
        <v>49000000</v>
      </c>
      <c r="T203" s="85"/>
      <c r="U203" s="85">
        <v>49000000</v>
      </c>
      <c r="V203" s="85">
        <f>+R203-U203</f>
        <v>1000000</v>
      </c>
      <c r="W203" s="269"/>
      <c r="X203" s="289"/>
    </row>
    <row r="204" spans="1:29" x14ac:dyDescent="0.25">
      <c r="A204" s="60" t="s">
        <v>1664</v>
      </c>
      <c r="B204" s="311" t="s">
        <v>1665</v>
      </c>
      <c r="C204" s="85"/>
      <c r="D204" s="251">
        <v>842591305</v>
      </c>
      <c r="E204" s="251"/>
      <c r="F204" s="79">
        <f t="shared" si="180"/>
        <v>842591305</v>
      </c>
      <c r="G204" s="85">
        <v>0</v>
      </c>
      <c r="H204" s="85"/>
      <c r="I204" s="289"/>
      <c r="J204" s="85">
        <f t="shared" si="153"/>
        <v>842591305</v>
      </c>
      <c r="K204" s="312">
        <f t="shared" si="147"/>
        <v>1</v>
      </c>
      <c r="L204" s="175"/>
      <c r="M204" s="72" t="s">
        <v>1664</v>
      </c>
      <c r="N204" s="268" t="s">
        <v>1665</v>
      </c>
      <c r="O204" s="113"/>
      <c r="P204" s="85">
        <v>842591305</v>
      </c>
      <c r="Q204" s="85"/>
      <c r="R204" s="85">
        <f t="shared" si="150"/>
        <v>842591305</v>
      </c>
      <c r="S204" s="81">
        <f t="shared" si="181"/>
        <v>0</v>
      </c>
      <c r="T204" s="85"/>
      <c r="U204" s="85"/>
      <c r="V204" s="85">
        <f>+R204-U204</f>
        <v>842591305</v>
      </c>
      <c r="W204" s="269"/>
      <c r="X204" s="289"/>
    </row>
    <row r="205" spans="1:29" x14ac:dyDescent="0.25">
      <c r="A205" s="60" t="s">
        <v>1666</v>
      </c>
      <c r="B205" s="311" t="s">
        <v>1302</v>
      </c>
      <c r="C205" s="85"/>
      <c r="D205" s="251">
        <v>494846840</v>
      </c>
      <c r="E205" s="251"/>
      <c r="F205" s="79">
        <f t="shared" si="180"/>
        <v>494846840</v>
      </c>
      <c r="G205" s="85">
        <v>0</v>
      </c>
      <c r="H205" s="85"/>
      <c r="I205" s="289"/>
      <c r="J205" s="85">
        <f t="shared" si="153"/>
        <v>494846840</v>
      </c>
      <c r="K205" s="312">
        <f t="shared" si="147"/>
        <v>1</v>
      </c>
      <c r="L205" s="175"/>
      <c r="M205" s="72" t="s">
        <v>1666</v>
      </c>
      <c r="N205" s="268" t="s">
        <v>1302</v>
      </c>
      <c r="O205" s="113"/>
      <c r="P205" s="85">
        <v>494846840</v>
      </c>
      <c r="Q205" s="85"/>
      <c r="R205" s="85">
        <f t="shared" si="150"/>
        <v>494846840</v>
      </c>
      <c r="S205" s="81">
        <f t="shared" si="181"/>
        <v>0</v>
      </c>
      <c r="T205" s="85"/>
      <c r="U205" s="85"/>
      <c r="V205" s="85">
        <f>+R205-U205</f>
        <v>494846840</v>
      </c>
      <c r="W205" s="269"/>
      <c r="X205" s="289"/>
    </row>
    <row r="206" spans="1:29" x14ac:dyDescent="0.25">
      <c r="A206" s="60" t="s">
        <v>1667</v>
      </c>
      <c r="B206" s="61" t="s">
        <v>1303</v>
      </c>
      <c r="C206" s="85"/>
      <c r="D206" s="251">
        <v>542736000</v>
      </c>
      <c r="E206" s="251"/>
      <c r="F206" s="79">
        <f t="shared" si="180"/>
        <v>542736000</v>
      </c>
      <c r="G206" s="85">
        <v>542736000</v>
      </c>
      <c r="H206" s="85"/>
      <c r="I206" s="289">
        <v>542736000</v>
      </c>
      <c r="J206" s="85">
        <f t="shared" si="153"/>
        <v>0</v>
      </c>
      <c r="K206" s="312">
        <f t="shared" si="147"/>
        <v>0</v>
      </c>
      <c r="L206" s="175"/>
      <c r="M206" s="72" t="s">
        <v>1667</v>
      </c>
      <c r="N206" s="69" t="s">
        <v>1303</v>
      </c>
      <c r="O206" s="113"/>
      <c r="P206" s="85">
        <v>542736000</v>
      </c>
      <c r="Q206" s="85"/>
      <c r="R206" s="85">
        <f t="shared" si="150"/>
        <v>542736000</v>
      </c>
      <c r="S206" s="81">
        <f t="shared" si="181"/>
        <v>542736000</v>
      </c>
      <c r="T206" s="85"/>
      <c r="U206" s="85">
        <v>542736000</v>
      </c>
      <c r="V206" s="85">
        <f t="shared" ref="V206:V239" si="182">+R206-U206</f>
        <v>0</v>
      </c>
      <c r="W206" s="269"/>
      <c r="X206" s="289"/>
    </row>
    <row r="207" spans="1:29" x14ac:dyDescent="0.25">
      <c r="A207" s="60" t="s">
        <v>1668</v>
      </c>
      <c r="B207" s="61" t="s">
        <v>1304</v>
      </c>
      <c r="C207" s="85"/>
      <c r="D207" s="251">
        <v>107753607</v>
      </c>
      <c r="E207" s="251"/>
      <c r="F207" s="79">
        <f t="shared" si="180"/>
        <v>107753607</v>
      </c>
      <c r="G207" s="85">
        <v>195433607</v>
      </c>
      <c r="H207" s="85"/>
      <c r="I207" s="289">
        <v>251433607</v>
      </c>
      <c r="J207" s="85">
        <f t="shared" si="153"/>
        <v>-143680000</v>
      </c>
      <c r="K207" s="312">
        <f t="shared" si="147"/>
        <v>-1.33341243973392</v>
      </c>
      <c r="L207" s="175"/>
      <c r="M207" s="72" t="s">
        <v>1668</v>
      </c>
      <c r="N207" s="69" t="s">
        <v>1304</v>
      </c>
      <c r="O207" s="113"/>
      <c r="P207" s="85">
        <v>107753607</v>
      </c>
      <c r="Q207" s="85"/>
      <c r="R207" s="85">
        <f t="shared" si="150"/>
        <v>107753607</v>
      </c>
      <c r="S207" s="81">
        <f t="shared" si="181"/>
        <v>195433607</v>
      </c>
      <c r="T207" s="85">
        <v>19543361.800000001</v>
      </c>
      <c r="U207" s="85">
        <f>175890245.2+T207</f>
        <v>195433607</v>
      </c>
      <c r="V207" s="85">
        <f t="shared" si="182"/>
        <v>-87680000</v>
      </c>
      <c r="W207" s="269"/>
      <c r="X207" s="289"/>
    </row>
    <row r="208" spans="1:29" x14ac:dyDescent="0.25">
      <c r="A208" s="60" t="s">
        <v>1669</v>
      </c>
      <c r="B208" s="61" t="s">
        <v>1670</v>
      </c>
      <c r="C208" s="85"/>
      <c r="D208" s="251"/>
      <c r="E208" s="251"/>
      <c r="F208" s="79">
        <f t="shared" si="180"/>
        <v>0</v>
      </c>
      <c r="G208" s="85">
        <v>19590000</v>
      </c>
      <c r="H208" s="85"/>
      <c r="I208" s="289">
        <v>19590000</v>
      </c>
      <c r="J208" s="85">
        <f t="shared" si="153"/>
        <v>-19590000</v>
      </c>
      <c r="K208" s="312" t="e">
        <f t="shared" ref="K208:K239" si="183">+J208/F208</f>
        <v>#DIV/0!</v>
      </c>
      <c r="L208" s="175"/>
      <c r="M208" s="72" t="s">
        <v>1669</v>
      </c>
      <c r="N208" s="69" t="s">
        <v>1670</v>
      </c>
      <c r="O208" s="113"/>
      <c r="P208" s="85"/>
      <c r="Q208" s="85"/>
      <c r="R208" s="85">
        <f t="shared" si="150"/>
        <v>0</v>
      </c>
      <c r="S208" s="81">
        <f t="shared" si="181"/>
        <v>19590000</v>
      </c>
      <c r="T208" s="85"/>
      <c r="U208" s="85">
        <v>19590000</v>
      </c>
      <c r="V208" s="85">
        <f t="shared" si="182"/>
        <v>-19590000</v>
      </c>
      <c r="W208" s="269"/>
      <c r="X208" s="289"/>
    </row>
    <row r="209" spans="1:24" x14ac:dyDescent="0.25">
      <c r="A209" s="60" t="s">
        <v>1671</v>
      </c>
      <c r="B209" s="61" t="s">
        <v>1672</v>
      </c>
      <c r="C209" s="85"/>
      <c r="D209" s="251"/>
      <c r="E209" s="251"/>
      <c r="F209" s="79">
        <f t="shared" si="180"/>
        <v>0</v>
      </c>
      <c r="G209" s="85">
        <v>241919409</v>
      </c>
      <c r="H209" s="85"/>
      <c r="I209" s="289">
        <v>241919409</v>
      </c>
      <c r="J209" s="85">
        <f t="shared" si="153"/>
        <v>-241919409</v>
      </c>
      <c r="K209" s="312" t="e">
        <f t="shared" si="183"/>
        <v>#DIV/0!</v>
      </c>
      <c r="L209" s="175"/>
      <c r="M209" s="72" t="s">
        <v>1671</v>
      </c>
      <c r="N209" s="69" t="s">
        <v>1672</v>
      </c>
      <c r="O209" s="113"/>
      <c r="P209" s="85"/>
      <c r="Q209" s="85"/>
      <c r="R209" s="85">
        <f t="shared" ref="R209:R239" si="184">+O209+P209</f>
        <v>0</v>
      </c>
      <c r="S209" s="81">
        <f t="shared" si="181"/>
        <v>241919409</v>
      </c>
      <c r="T209" s="85"/>
      <c r="U209" s="85">
        <v>241919409</v>
      </c>
      <c r="V209" s="85">
        <f t="shared" si="182"/>
        <v>-241919409</v>
      </c>
      <c r="W209" s="269"/>
      <c r="X209" s="289"/>
    </row>
    <row r="210" spans="1:24" x14ac:dyDescent="0.25">
      <c r="A210" s="60" t="s">
        <v>1673</v>
      </c>
      <c r="B210" s="61" t="s">
        <v>1674</v>
      </c>
      <c r="C210" s="85"/>
      <c r="D210" s="251">
        <f>711380979+15000000</f>
        <v>726380979</v>
      </c>
      <c r="E210" s="251"/>
      <c r="F210" s="79">
        <f t="shared" si="180"/>
        <v>726380979</v>
      </c>
      <c r="G210" s="85">
        <v>711380979</v>
      </c>
      <c r="H210" s="85"/>
      <c r="I210" s="289">
        <v>711380979</v>
      </c>
      <c r="J210" s="85">
        <f t="shared" si="153"/>
        <v>15000000</v>
      </c>
      <c r="K210" s="312">
        <f t="shared" si="183"/>
        <v>2.0650320470464851E-2</v>
      </c>
      <c r="L210" s="175"/>
      <c r="M210" s="72" t="s">
        <v>1673</v>
      </c>
      <c r="N210" s="69" t="s">
        <v>1674</v>
      </c>
      <c r="O210" s="113"/>
      <c r="P210" s="85">
        <v>711380979</v>
      </c>
      <c r="Q210" s="85"/>
      <c r="R210" s="85">
        <f t="shared" si="184"/>
        <v>711380979</v>
      </c>
      <c r="S210" s="81">
        <f t="shared" si="181"/>
        <v>711380979</v>
      </c>
      <c r="T210" s="85"/>
      <c r="U210" s="85">
        <v>711380979</v>
      </c>
      <c r="V210" s="85">
        <f t="shared" si="182"/>
        <v>0</v>
      </c>
      <c r="W210" s="269"/>
      <c r="X210" s="289"/>
    </row>
    <row r="211" spans="1:24" x14ac:dyDescent="0.25">
      <c r="A211" s="60" t="s">
        <v>1675</v>
      </c>
      <c r="B211" s="61" t="s">
        <v>1436</v>
      </c>
      <c r="C211" s="85"/>
      <c r="D211" s="251">
        <v>975490000</v>
      </c>
      <c r="E211" s="251"/>
      <c r="F211" s="79">
        <f t="shared" si="180"/>
        <v>975490000</v>
      </c>
      <c r="G211" s="85">
        <v>325954612</v>
      </c>
      <c r="H211" s="85"/>
      <c r="I211" s="289">
        <v>325954612</v>
      </c>
      <c r="J211" s="85">
        <f t="shared" ref="J211:J239" si="185">+F211-I211</f>
        <v>649535388</v>
      </c>
      <c r="K211" s="312">
        <f t="shared" si="183"/>
        <v>0.6658555064634184</v>
      </c>
      <c r="L211" s="175"/>
      <c r="M211" s="72" t="s">
        <v>1675</v>
      </c>
      <c r="N211" s="69" t="s">
        <v>1436</v>
      </c>
      <c r="O211" s="113"/>
      <c r="P211" s="85">
        <v>975490000</v>
      </c>
      <c r="Q211" s="85"/>
      <c r="R211" s="85">
        <f t="shared" si="184"/>
        <v>975490000</v>
      </c>
      <c r="S211" s="81">
        <f t="shared" si="181"/>
        <v>325954612</v>
      </c>
      <c r="T211" s="85"/>
      <c r="U211" s="85">
        <v>325954612</v>
      </c>
      <c r="V211" s="85">
        <f t="shared" si="182"/>
        <v>649535388</v>
      </c>
      <c r="W211" s="269"/>
      <c r="X211" s="289"/>
    </row>
    <row r="212" spans="1:24" x14ac:dyDescent="0.25">
      <c r="A212" s="60" t="s">
        <v>1676</v>
      </c>
      <c r="B212" s="61" t="s">
        <v>1677</v>
      </c>
      <c r="C212" s="85"/>
      <c r="D212" s="251">
        <v>80000000</v>
      </c>
      <c r="E212" s="251"/>
      <c r="F212" s="79">
        <f t="shared" si="180"/>
        <v>80000000</v>
      </c>
      <c r="G212" s="85">
        <v>62400000</v>
      </c>
      <c r="H212" s="85"/>
      <c r="I212" s="289">
        <v>78920000</v>
      </c>
      <c r="J212" s="85">
        <f t="shared" si="185"/>
        <v>1080000</v>
      </c>
      <c r="K212" s="312">
        <f t="shared" si="183"/>
        <v>1.35E-2</v>
      </c>
      <c r="L212" s="175"/>
      <c r="M212" s="72" t="s">
        <v>1676</v>
      </c>
      <c r="N212" s="69" t="s">
        <v>1677</v>
      </c>
      <c r="O212" s="113"/>
      <c r="P212" s="85">
        <v>80000000</v>
      </c>
      <c r="Q212" s="85"/>
      <c r="R212" s="85">
        <f t="shared" si="184"/>
        <v>80000000</v>
      </c>
      <c r="S212" s="81">
        <f t="shared" si="181"/>
        <v>62400000</v>
      </c>
      <c r="T212" s="85">
        <v>22400000</v>
      </c>
      <c r="U212" s="85">
        <f>40000000+T212</f>
        <v>62400000</v>
      </c>
      <c r="V212" s="85">
        <f t="shared" si="182"/>
        <v>17600000</v>
      </c>
      <c r="W212" s="269"/>
      <c r="X212" s="289"/>
    </row>
    <row r="213" spans="1:24" x14ac:dyDescent="0.25">
      <c r="A213" s="60" t="s">
        <v>1678</v>
      </c>
      <c r="B213" s="61" t="s">
        <v>1674</v>
      </c>
      <c r="C213" s="85"/>
      <c r="D213" s="251"/>
      <c r="E213" s="251"/>
      <c r="F213" s="79">
        <f t="shared" si="180"/>
        <v>0</v>
      </c>
      <c r="G213" s="85">
        <v>265643109</v>
      </c>
      <c r="H213" s="85"/>
      <c r="I213" s="289">
        <v>265643109</v>
      </c>
      <c r="J213" s="85">
        <f t="shared" si="185"/>
        <v>-265643109</v>
      </c>
      <c r="K213" s="312" t="e">
        <f t="shared" si="183"/>
        <v>#DIV/0!</v>
      </c>
      <c r="L213" s="175"/>
      <c r="M213" s="72" t="s">
        <v>1678</v>
      </c>
      <c r="N213" s="69" t="s">
        <v>1674</v>
      </c>
      <c r="O213" s="113"/>
      <c r="P213" s="85">
        <v>2333261617</v>
      </c>
      <c r="Q213" s="85"/>
      <c r="R213" s="85">
        <f t="shared" si="184"/>
        <v>2333261617</v>
      </c>
      <c r="S213" s="81">
        <f t="shared" si="181"/>
        <v>265643109</v>
      </c>
      <c r="T213" s="85"/>
      <c r="U213" s="85">
        <v>265643109</v>
      </c>
      <c r="V213" s="85">
        <f t="shared" si="182"/>
        <v>2067618508</v>
      </c>
      <c r="W213" s="269"/>
      <c r="X213" s="289"/>
    </row>
    <row r="214" spans="1:24" x14ac:dyDescent="0.25">
      <c r="A214" s="60" t="s">
        <v>1679</v>
      </c>
      <c r="B214" s="61" t="s">
        <v>1680</v>
      </c>
      <c r="C214" s="85"/>
      <c r="D214" s="251"/>
      <c r="E214" s="251"/>
      <c r="F214" s="79">
        <f t="shared" si="180"/>
        <v>0</v>
      </c>
      <c r="G214" s="85">
        <v>1000000000</v>
      </c>
      <c r="H214" s="85"/>
      <c r="I214" s="289">
        <v>1000000000</v>
      </c>
      <c r="J214" s="85">
        <f t="shared" si="185"/>
        <v>-1000000000</v>
      </c>
      <c r="K214" s="312" t="e">
        <f t="shared" si="183"/>
        <v>#DIV/0!</v>
      </c>
      <c r="L214" s="175"/>
      <c r="M214" s="72" t="s">
        <v>1679</v>
      </c>
      <c r="N214" s="69" t="s">
        <v>1680</v>
      </c>
      <c r="O214" s="113"/>
      <c r="P214" s="85"/>
      <c r="Q214" s="85"/>
      <c r="R214" s="85">
        <f t="shared" si="184"/>
        <v>0</v>
      </c>
      <c r="S214" s="81">
        <f t="shared" si="181"/>
        <v>1000000000</v>
      </c>
      <c r="T214" s="85"/>
      <c r="U214" s="85">
        <v>1000000000</v>
      </c>
      <c r="V214" s="85">
        <f t="shared" si="182"/>
        <v>-1000000000</v>
      </c>
      <c r="W214" s="269"/>
      <c r="X214" s="289"/>
    </row>
    <row r="215" spans="1:24" x14ac:dyDescent="0.25">
      <c r="A215" s="60" t="s">
        <v>1681</v>
      </c>
      <c r="B215" s="61" t="s">
        <v>1682</v>
      </c>
      <c r="C215" s="85"/>
      <c r="D215" s="251"/>
      <c r="E215" s="251"/>
      <c r="F215" s="79">
        <f t="shared" si="180"/>
        <v>0</v>
      </c>
      <c r="G215" s="80">
        <v>187517046</v>
      </c>
      <c r="H215" s="85"/>
      <c r="I215" s="289">
        <v>187517046</v>
      </c>
      <c r="J215" s="85">
        <f t="shared" si="185"/>
        <v>-187517046</v>
      </c>
      <c r="K215" s="312" t="e">
        <f t="shared" si="183"/>
        <v>#DIV/0!</v>
      </c>
      <c r="L215" s="175"/>
      <c r="M215" s="72" t="s">
        <v>1681</v>
      </c>
      <c r="N215" s="69" t="s">
        <v>1682</v>
      </c>
      <c r="O215" s="113"/>
      <c r="P215" s="85"/>
      <c r="Q215" s="85"/>
      <c r="R215" s="85">
        <f t="shared" si="184"/>
        <v>0</v>
      </c>
      <c r="S215" s="81">
        <f t="shared" si="181"/>
        <v>187517046</v>
      </c>
      <c r="T215" s="85">
        <v>187517046</v>
      </c>
      <c r="U215" s="85">
        <f>T215</f>
        <v>187517046</v>
      </c>
      <c r="V215" s="85"/>
      <c r="W215" s="269"/>
      <c r="X215" s="289"/>
    </row>
    <row r="216" spans="1:24" x14ac:dyDescent="0.25">
      <c r="A216" s="60" t="s">
        <v>1683</v>
      </c>
      <c r="B216" s="61" t="s">
        <v>1610</v>
      </c>
      <c r="C216" s="85"/>
      <c r="D216" s="251">
        <v>2250204557</v>
      </c>
      <c r="E216" s="251"/>
      <c r="F216" s="79">
        <f t="shared" si="180"/>
        <v>2250204557</v>
      </c>
      <c r="G216" s="85">
        <v>0</v>
      </c>
      <c r="H216" s="85"/>
      <c r="I216" s="289"/>
      <c r="J216" s="85">
        <f t="shared" si="185"/>
        <v>2250204557</v>
      </c>
      <c r="K216" s="312">
        <f t="shared" si="183"/>
        <v>1</v>
      </c>
      <c r="L216" s="175"/>
      <c r="M216" s="72" t="s">
        <v>1683</v>
      </c>
      <c r="N216" s="69" t="s">
        <v>1610</v>
      </c>
      <c r="O216" s="113"/>
      <c r="P216" s="85">
        <v>2250204557</v>
      </c>
      <c r="Q216" s="85"/>
      <c r="R216" s="85">
        <f t="shared" si="184"/>
        <v>2250204557</v>
      </c>
      <c r="S216" s="81">
        <f t="shared" si="181"/>
        <v>0</v>
      </c>
      <c r="T216" s="85"/>
      <c r="U216" s="85"/>
      <c r="V216" s="85">
        <f t="shared" si="182"/>
        <v>2250204557</v>
      </c>
      <c r="W216" s="269"/>
      <c r="X216" s="289"/>
    </row>
    <row r="217" spans="1:24" x14ac:dyDescent="0.25">
      <c r="A217" s="60" t="s">
        <v>1684</v>
      </c>
      <c r="B217" s="61" t="s">
        <v>1611</v>
      </c>
      <c r="C217" s="85"/>
      <c r="D217" s="251">
        <v>18000000</v>
      </c>
      <c r="E217" s="251"/>
      <c r="F217" s="79">
        <f t="shared" si="180"/>
        <v>18000000</v>
      </c>
      <c r="G217" s="85">
        <v>0</v>
      </c>
      <c r="H217" s="85"/>
      <c r="I217" s="289"/>
      <c r="J217" s="85">
        <f t="shared" si="185"/>
        <v>18000000</v>
      </c>
      <c r="K217" s="312">
        <f t="shared" si="183"/>
        <v>1</v>
      </c>
      <c r="L217" s="175"/>
      <c r="M217" s="72" t="s">
        <v>1684</v>
      </c>
      <c r="N217" s="69" t="s">
        <v>1611</v>
      </c>
      <c r="O217" s="113"/>
      <c r="P217" s="85">
        <v>18000000</v>
      </c>
      <c r="Q217" s="85"/>
      <c r="R217" s="85">
        <f t="shared" si="184"/>
        <v>18000000</v>
      </c>
      <c r="S217" s="81">
        <f t="shared" si="181"/>
        <v>0</v>
      </c>
      <c r="T217" s="85"/>
      <c r="U217" s="85"/>
      <c r="V217" s="85">
        <f t="shared" si="182"/>
        <v>18000000</v>
      </c>
      <c r="W217" s="269"/>
      <c r="X217" s="289"/>
    </row>
    <row r="218" spans="1:24" x14ac:dyDescent="0.25">
      <c r="A218" s="60" t="s">
        <v>1685</v>
      </c>
      <c r="B218" s="61" t="s">
        <v>1612</v>
      </c>
      <c r="C218" s="85"/>
      <c r="D218" s="251">
        <v>50000000</v>
      </c>
      <c r="E218" s="251"/>
      <c r="F218" s="79">
        <f t="shared" si="180"/>
        <v>50000000</v>
      </c>
      <c r="G218" s="85">
        <v>25000000</v>
      </c>
      <c r="H218" s="85"/>
      <c r="I218" s="289">
        <v>25000000</v>
      </c>
      <c r="J218" s="85">
        <f t="shared" si="185"/>
        <v>25000000</v>
      </c>
      <c r="K218" s="312">
        <f t="shared" si="183"/>
        <v>0.5</v>
      </c>
      <c r="L218" s="175"/>
      <c r="M218" s="72" t="s">
        <v>1685</v>
      </c>
      <c r="N218" s="69" t="s">
        <v>1612</v>
      </c>
      <c r="O218" s="113"/>
      <c r="P218" s="85">
        <v>50000000</v>
      </c>
      <c r="Q218" s="85"/>
      <c r="R218" s="85">
        <f t="shared" si="184"/>
        <v>50000000</v>
      </c>
      <c r="S218" s="81">
        <f t="shared" si="181"/>
        <v>25000000</v>
      </c>
      <c r="T218" s="85"/>
      <c r="U218" s="85">
        <v>25000000</v>
      </c>
      <c r="V218" s="85">
        <f t="shared" si="182"/>
        <v>25000000</v>
      </c>
      <c r="W218" s="269"/>
      <c r="X218" s="289"/>
    </row>
    <row r="219" spans="1:24" x14ac:dyDescent="0.25">
      <c r="A219" s="60" t="s">
        <v>1686</v>
      </c>
      <c r="B219" s="61" t="s">
        <v>1613</v>
      </c>
      <c r="C219" s="85"/>
      <c r="D219" s="251">
        <v>70000000</v>
      </c>
      <c r="E219" s="251"/>
      <c r="F219" s="79">
        <f t="shared" si="180"/>
        <v>70000000</v>
      </c>
      <c r="G219" s="85">
        <v>69000000</v>
      </c>
      <c r="H219" s="85"/>
      <c r="I219" s="289">
        <v>69000000</v>
      </c>
      <c r="J219" s="85">
        <f t="shared" si="185"/>
        <v>1000000</v>
      </c>
      <c r="K219" s="312">
        <f t="shared" si="183"/>
        <v>1.4285714285714285E-2</v>
      </c>
      <c r="L219" s="175"/>
      <c r="M219" s="72" t="s">
        <v>1686</v>
      </c>
      <c r="N219" s="69" t="s">
        <v>1613</v>
      </c>
      <c r="O219" s="113"/>
      <c r="P219" s="85">
        <v>70000000</v>
      </c>
      <c r="Q219" s="85"/>
      <c r="R219" s="85">
        <f t="shared" si="184"/>
        <v>70000000</v>
      </c>
      <c r="S219" s="81">
        <f t="shared" si="181"/>
        <v>69000000</v>
      </c>
      <c r="T219" s="85"/>
      <c r="U219" s="85">
        <v>69000000</v>
      </c>
      <c r="V219" s="85">
        <f t="shared" si="182"/>
        <v>1000000</v>
      </c>
      <c r="W219" s="269"/>
      <c r="X219" s="289"/>
    </row>
    <row r="220" spans="1:24" x14ac:dyDescent="0.25">
      <c r="A220" s="60" t="s">
        <v>1687</v>
      </c>
      <c r="B220" s="61" t="s">
        <v>1614</v>
      </c>
      <c r="C220" s="85"/>
      <c r="D220" s="251">
        <v>18240000</v>
      </c>
      <c r="E220" s="251"/>
      <c r="F220" s="79">
        <f t="shared" si="180"/>
        <v>18240000</v>
      </c>
      <c r="G220" s="85">
        <v>9120000</v>
      </c>
      <c r="H220" s="85"/>
      <c r="I220" s="289">
        <v>9120000</v>
      </c>
      <c r="J220" s="85">
        <f t="shared" si="185"/>
        <v>9120000</v>
      </c>
      <c r="K220" s="312">
        <f t="shared" si="183"/>
        <v>0.5</v>
      </c>
      <c r="L220" s="175"/>
      <c r="M220" s="72" t="s">
        <v>1687</v>
      </c>
      <c r="N220" s="69" t="s">
        <v>1614</v>
      </c>
      <c r="O220" s="113"/>
      <c r="P220" s="85">
        <v>18240000</v>
      </c>
      <c r="Q220" s="85"/>
      <c r="R220" s="85">
        <f t="shared" si="184"/>
        <v>18240000</v>
      </c>
      <c r="S220" s="81">
        <f t="shared" si="181"/>
        <v>9120000</v>
      </c>
      <c r="T220" s="85"/>
      <c r="U220" s="85">
        <v>9120000</v>
      </c>
      <c r="V220" s="85">
        <f t="shared" si="182"/>
        <v>9120000</v>
      </c>
      <c r="W220" s="269"/>
      <c r="X220" s="289"/>
    </row>
    <row r="221" spans="1:24" x14ac:dyDescent="0.25">
      <c r="A221" s="60" t="s">
        <v>1688</v>
      </c>
      <c r="B221" s="61" t="s">
        <v>1616</v>
      </c>
      <c r="C221" s="85"/>
      <c r="D221" s="251">
        <v>371000000</v>
      </c>
      <c r="E221" s="251"/>
      <c r="F221" s="79">
        <f t="shared" si="180"/>
        <v>371000000</v>
      </c>
      <c r="G221" s="85">
        <v>0</v>
      </c>
      <c r="H221" s="85"/>
      <c r="I221" s="289">
        <v>185500000</v>
      </c>
      <c r="J221" s="85">
        <f>F221-I221</f>
        <v>185500000</v>
      </c>
      <c r="K221" s="312">
        <f t="shared" si="183"/>
        <v>0.5</v>
      </c>
      <c r="L221" s="175"/>
      <c r="M221" s="72" t="s">
        <v>1688</v>
      </c>
      <c r="N221" s="69" t="s">
        <v>1616</v>
      </c>
      <c r="O221" s="113"/>
      <c r="P221" s="85">
        <v>371000000</v>
      </c>
      <c r="Q221" s="85"/>
      <c r="R221" s="85">
        <f t="shared" si="184"/>
        <v>371000000</v>
      </c>
      <c r="S221" s="81">
        <f t="shared" si="181"/>
        <v>0</v>
      </c>
      <c r="T221" s="85"/>
      <c r="U221" s="85"/>
      <c r="V221" s="85">
        <f t="shared" si="182"/>
        <v>371000000</v>
      </c>
      <c r="W221" s="269"/>
      <c r="X221" s="289"/>
    </row>
    <row r="222" spans="1:24" x14ac:dyDescent="0.25">
      <c r="A222" s="60" t="s">
        <v>1689</v>
      </c>
      <c r="B222" s="61" t="s">
        <v>1690</v>
      </c>
      <c r="C222" s="85"/>
      <c r="D222" s="251"/>
      <c r="E222" s="251"/>
      <c r="F222" s="79">
        <f t="shared" si="180"/>
        <v>0</v>
      </c>
      <c r="G222" s="85"/>
      <c r="H222" s="85"/>
      <c r="I222" s="289">
        <v>9120000</v>
      </c>
      <c r="J222" s="85">
        <f>F222-I222</f>
        <v>-9120000</v>
      </c>
      <c r="K222" s="312"/>
      <c r="L222" s="175"/>
      <c r="M222" s="72"/>
      <c r="N222" s="69"/>
      <c r="O222" s="113"/>
      <c r="P222" s="85"/>
      <c r="Q222" s="85"/>
      <c r="R222" s="85"/>
      <c r="S222" s="81"/>
      <c r="T222" s="85"/>
      <c r="U222" s="85"/>
      <c r="V222" s="85"/>
      <c r="W222" s="269"/>
      <c r="X222" s="289"/>
    </row>
    <row r="223" spans="1:24" x14ac:dyDescent="0.25">
      <c r="A223" s="60" t="s">
        <v>1691</v>
      </c>
      <c r="B223" s="61" t="s">
        <v>1605</v>
      </c>
      <c r="C223" s="85"/>
      <c r="D223" s="251">
        <v>137000000</v>
      </c>
      <c r="E223" s="251"/>
      <c r="F223" s="79">
        <f t="shared" si="180"/>
        <v>137000000</v>
      </c>
      <c r="G223" s="85">
        <v>73000000</v>
      </c>
      <c r="H223" s="85"/>
      <c r="I223" s="289">
        <v>73000000</v>
      </c>
      <c r="J223" s="85">
        <f t="shared" si="185"/>
        <v>64000000</v>
      </c>
      <c r="K223" s="312">
        <f t="shared" si="183"/>
        <v>0.46715328467153283</v>
      </c>
      <c r="L223" s="175"/>
      <c r="M223" s="72" t="s">
        <v>1691</v>
      </c>
      <c r="N223" s="69" t="s">
        <v>1605</v>
      </c>
      <c r="O223" s="113"/>
      <c r="P223" s="85">
        <v>137000000</v>
      </c>
      <c r="Q223" s="85"/>
      <c r="R223" s="85">
        <f t="shared" si="184"/>
        <v>137000000</v>
      </c>
      <c r="S223" s="81">
        <f t="shared" si="181"/>
        <v>73000000</v>
      </c>
      <c r="T223" s="85"/>
      <c r="U223" s="85">
        <v>73000000</v>
      </c>
      <c r="V223" s="85">
        <f t="shared" si="182"/>
        <v>64000000</v>
      </c>
      <c r="W223" s="269"/>
      <c r="X223" s="289"/>
    </row>
    <row r="224" spans="1:24" x14ac:dyDescent="0.25">
      <c r="A224" s="60" t="s">
        <v>1692</v>
      </c>
      <c r="B224" s="61" t="s">
        <v>1693</v>
      </c>
      <c r="C224" s="85"/>
      <c r="D224" s="251"/>
      <c r="E224" s="251"/>
      <c r="F224" s="79">
        <f t="shared" si="180"/>
        <v>0</v>
      </c>
      <c r="G224" s="85">
        <v>67252489.390000001</v>
      </c>
      <c r="H224" s="85"/>
      <c r="I224" s="289">
        <v>136386816</v>
      </c>
      <c r="J224" s="85">
        <f t="shared" si="185"/>
        <v>-136386816</v>
      </c>
      <c r="K224" s="312" t="e">
        <f t="shared" si="183"/>
        <v>#DIV/0!</v>
      </c>
      <c r="L224" s="175"/>
      <c r="M224" s="72" t="s">
        <v>1692</v>
      </c>
      <c r="N224" s="69" t="s">
        <v>1693</v>
      </c>
      <c r="O224" s="113"/>
      <c r="P224" s="85"/>
      <c r="Q224" s="85"/>
      <c r="R224" s="85">
        <f t="shared" si="184"/>
        <v>0</v>
      </c>
      <c r="S224" s="81">
        <f t="shared" si="181"/>
        <v>67252489.390000001</v>
      </c>
      <c r="T224" s="85"/>
      <c r="U224" s="85">
        <v>67252489.390000001</v>
      </c>
      <c r="V224" s="85">
        <f t="shared" si="182"/>
        <v>-67252489.390000001</v>
      </c>
      <c r="W224" s="269"/>
      <c r="X224" s="289"/>
    </row>
    <row r="225" spans="1:24" x14ac:dyDescent="0.25">
      <c r="A225" s="60" t="s">
        <v>1694</v>
      </c>
      <c r="B225" s="61" t="s">
        <v>1624</v>
      </c>
      <c r="C225" s="85"/>
      <c r="D225" s="251">
        <f>1000000000+300000000</f>
        <v>1300000000</v>
      </c>
      <c r="E225" s="251"/>
      <c r="F225" s="79">
        <f t="shared" si="180"/>
        <v>1300000000</v>
      </c>
      <c r="G225" s="85">
        <v>396006549</v>
      </c>
      <c r="H225" s="85">
        <v>210225269</v>
      </c>
      <c r="I225" s="289">
        <f>931872311+H225</f>
        <v>1142097580</v>
      </c>
      <c r="J225" s="85">
        <f t="shared" si="185"/>
        <v>157902420</v>
      </c>
      <c r="K225" s="312">
        <f t="shared" si="183"/>
        <v>0.1214634</v>
      </c>
      <c r="L225" s="175"/>
      <c r="M225" s="72" t="s">
        <v>1694</v>
      </c>
      <c r="N225" s="69" t="s">
        <v>1624</v>
      </c>
      <c r="O225" s="113"/>
      <c r="P225" s="85">
        <v>1000000000</v>
      </c>
      <c r="Q225" s="85"/>
      <c r="R225" s="85">
        <f t="shared" si="184"/>
        <v>1000000000</v>
      </c>
      <c r="S225" s="81">
        <f t="shared" si="181"/>
        <v>396006549</v>
      </c>
      <c r="T225" s="85">
        <v>396006549</v>
      </c>
      <c r="U225" s="85">
        <f>T225</f>
        <v>396006549</v>
      </c>
      <c r="V225" s="85">
        <f t="shared" si="182"/>
        <v>603993451</v>
      </c>
      <c r="W225" s="269"/>
      <c r="X225" s="289"/>
    </row>
    <row r="226" spans="1:24" x14ac:dyDescent="0.25">
      <c r="A226" s="60" t="s">
        <v>1695</v>
      </c>
      <c r="B226" s="61" t="s">
        <v>1625</v>
      </c>
      <c r="C226" s="85"/>
      <c r="D226" s="251">
        <f>396296900.78+76242228</f>
        <v>472539128.77999997</v>
      </c>
      <c r="E226" s="251"/>
      <c r="F226" s="79">
        <f t="shared" si="180"/>
        <v>472539128.77999997</v>
      </c>
      <c r="G226" s="85">
        <v>0</v>
      </c>
      <c r="H226" s="85"/>
      <c r="I226" s="289"/>
      <c r="J226" s="85">
        <f t="shared" si="185"/>
        <v>472539128.77999997</v>
      </c>
      <c r="K226" s="312">
        <f t="shared" si="183"/>
        <v>1</v>
      </c>
      <c r="L226" s="175"/>
      <c r="M226" s="72" t="s">
        <v>1695</v>
      </c>
      <c r="N226" s="69" t="s">
        <v>1625</v>
      </c>
      <c r="O226" s="113"/>
      <c r="P226" s="85">
        <v>396296900.77999997</v>
      </c>
      <c r="Q226" s="85"/>
      <c r="R226" s="85">
        <f t="shared" si="184"/>
        <v>396296900.77999997</v>
      </c>
      <c r="S226" s="81">
        <f t="shared" si="181"/>
        <v>0</v>
      </c>
      <c r="T226" s="85"/>
      <c r="U226" s="85"/>
      <c r="V226" s="85">
        <f t="shared" si="182"/>
        <v>396296900.77999997</v>
      </c>
      <c r="W226" s="269"/>
      <c r="X226" s="289"/>
    </row>
    <row r="227" spans="1:24" x14ac:dyDescent="0.25">
      <c r="A227" s="60" t="s">
        <v>1696</v>
      </c>
      <c r="B227" s="61" t="s">
        <v>1626</v>
      </c>
      <c r="C227" s="85"/>
      <c r="D227" s="251">
        <v>100000000</v>
      </c>
      <c r="E227" s="251"/>
      <c r="F227" s="79">
        <f t="shared" si="180"/>
        <v>100000000</v>
      </c>
      <c r="G227" s="85">
        <v>0</v>
      </c>
      <c r="H227" s="85"/>
      <c r="I227" s="289"/>
      <c r="J227" s="85">
        <f t="shared" si="185"/>
        <v>100000000</v>
      </c>
      <c r="K227" s="312">
        <f t="shared" si="183"/>
        <v>1</v>
      </c>
      <c r="L227" s="175"/>
      <c r="M227" s="72" t="s">
        <v>1696</v>
      </c>
      <c r="N227" s="69" t="s">
        <v>1626</v>
      </c>
      <c r="O227" s="113"/>
      <c r="P227" s="85">
        <v>100000000</v>
      </c>
      <c r="Q227" s="85"/>
      <c r="R227" s="85">
        <f t="shared" si="184"/>
        <v>100000000</v>
      </c>
      <c r="S227" s="81">
        <f t="shared" si="181"/>
        <v>0</v>
      </c>
      <c r="T227" s="85"/>
      <c r="U227" s="85"/>
      <c r="V227" s="85">
        <f t="shared" si="182"/>
        <v>100000000</v>
      </c>
      <c r="W227" s="269"/>
      <c r="X227" s="289"/>
    </row>
    <row r="228" spans="1:24" x14ac:dyDescent="0.25">
      <c r="A228" s="60" t="s">
        <v>1697</v>
      </c>
      <c r="B228" s="61" t="s">
        <v>1698</v>
      </c>
      <c r="C228" s="85"/>
      <c r="D228" s="251">
        <v>540550000</v>
      </c>
      <c r="E228" s="251"/>
      <c r="F228" s="79">
        <f t="shared" si="180"/>
        <v>540550000</v>
      </c>
      <c r="G228" s="85">
        <v>0</v>
      </c>
      <c r="H228" s="85">
        <v>162165000</v>
      </c>
      <c r="I228" s="289">
        <f>270275000+H228</f>
        <v>432440000</v>
      </c>
      <c r="J228" s="85">
        <f>+F228-I228</f>
        <v>108110000</v>
      </c>
      <c r="K228" s="312">
        <f t="shared" si="183"/>
        <v>0.2</v>
      </c>
      <c r="L228" s="175"/>
      <c r="M228" s="72" t="s">
        <v>1697</v>
      </c>
      <c r="N228" s="69" t="s">
        <v>1698</v>
      </c>
      <c r="O228" s="113"/>
      <c r="P228" s="85">
        <v>540550000</v>
      </c>
      <c r="Q228" s="85"/>
      <c r="R228" s="85">
        <f t="shared" si="184"/>
        <v>540550000</v>
      </c>
      <c r="S228" s="81">
        <f t="shared" si="181"/>
        <v>0</v>
      </c>
      <c r="T228" s="85"/>
      <c r="U228" s="85"/>
      <c r="V228" s="85">
        <f t="shared" si="182"/>
        <v>540550000</v>
      </c>
      <c r="W228" s="269"/>
      <c r="X228" s="289"/>
    </row>
    <row r="229" spans="1:24" x14ac:dyDescent="0.25">
      <c r="A229" s="60" t="s">
        <v>1699</v>
      </c>
      <c r="B229" s="61" t="s">
        <v>1628</v>
      </c>
      <c r="C229" s="85"/>
      <c r="D229" s="251">
        <v>26100000</v>
      </c>
      <c r="E229" s="251"/>
      <c r="F229" s="79">
        <f t="shared" si="180"/>
        <v>26100000</v>
      </c>
      <c r="G229" s="85">
        <v>0</v>
      </c>
      <c r="H229" s="85">
        <v>25578000</v>
      </c>
      <c r="I229" s="289">
        <f>H229</f>
        <v>25578000</v>
      </c>
      <c r="J229" s="85">
        <f t="shared" si="185"/>
        <v>522000</v>
      </c>
      <c r="K229" s="312">
        <f t="shared" si="183"/>
        <v>0.02</v>
      </c>
      <c r="L229" s="175"/>
      <c r="M229" s="72" t="s">
        <v>1699</v>
      </c>
      <c r="N229" s="69" t="s">
        <v>1628</v>
      </c>
      <c r="O229" s="113"/>
      <c r="P229" s="85">
        <v>26100000</v>
      </c>
      <c r="Q229" s="85"/>
      <c r="R229" s="85">
        <f t="shared" si="184"/>
        <v>26100000</v>
      </c>
      <c r="S229" s="81">
        <f t="shared" si="181"/>
        <v>0</v>
      </c>
      <c r="T229" s="85"/>
      <c r="U229" s="85"/>
      <c r="V229" s="85">
        <f t="shared" si="182"/>
        <v>26100000</v>
      </c>
      <c r="W229" s="269"/>
      <c r="X229" s="289"/>
    </row>
    <row r="230" spans="1:24" x14ac:dyDescent="0.25">
      <c r="A230" s="60" t="s">
        <v>1700</v>
      </c>
      <c r="B230" s="61" t="s">
        <v>1629</v>
      </c>
      <c r="C230" s="85"/>
      <c r="D230" s="251">
        <v>20000000</v>
      </c>
      <c r="E230" s="251"/>
      <c r="F230" s="79">
        <f t="shared" si="180"/>
        <v>20000000</v>
      </c>
      <c r="G230" s="85">
        <v>30000000</v>
      </c>
      <c r="H230" s="85"/>
      <c r="I230" s="289">
        <v>43000000</v>
      </c>
      <c r="J230" s="85">
        <f t="shared" si="185"/>
        <v>-23000000</v>
      </c>
      <c r="K230" s="312">
        <f t="shared" si="183"/>
        <v>-1.1499999999999999</v>
      </c>
      <c r="L230" s="175"/>
      <c r="M230" s="72" t="s">
        <v>1700</v>
      </c>
      <c r="N230" s="69" t="s">
        <v>1629</v>
      </c>
      <c r="O230" s="113"/>
      <c r="P230" s="85">
        <v>20000000</v>
      </c>
      <c r="Q230" s="85"/>
      <c r="R230" s="85">
        <f t="shared" si="184"/>
        <v>20000000</v>
      </c>
      <c r="S230" s="81">
        <f t="shared" si="181"/>
        <v>30000000</v>
      </c>
      <c r="T230" s="85">
        <v>20000000</v>
      </c>
      <c r="U230" s="85">
        <f>10000000+T230</f>
        <v>30000000</v>
      </c>
      <c r="V230" s="85">
        <f t="shared" si="182"/>
        <v>-10000000</v>
      </c>
      <c r="W230" s="269"/>
      <c r="X230" s="289"/>
    </row>
    <row r="231" spans="1:24" x14ac:dyDescent="0.25">
      <c r="A231" s="60" t="s">
        <v>1701</v>
      </c>
      <c r="B231" s="61" t="s">
        <v>1630</v>
      </c>
      <c r="C231" s="85"/>
      <c r="D231" s="251">
        <v>120000000</v>
      </c>
      <c r="E231" s="251"/>
      <c r="F231" s="79">
        <f t="shared" si="180"/>
        <v>120000000</v>
      </c>
      <c r="G231" s="85">
        <v>0</v>
      </c>
      <c r="H231" s="85"/>
      <c r="I231" s="289">
        <v>57600000</v>
      </c>
      <c r="J231" s="85">
        <f t="shared" si="185"/>
        <v>62400000</v>
      </c>
      <c r="K231" s="312">
        <f t="shared" si="183"/>
        <v>0.52</v>
      </c>
      <c r="L231" s="175"/>
      <c r="M231" s="72" t="s">
        <v>1701</v>
      </c>
      <c r="N231" s="69" t="s">
        <v>1630</v>
      </c>
      <c r="O231" s="113"/>
      <c r="P231" s="85">
        <v>120000000</v>
      </c>
      <c r="Q231" s="85"/>
      <c r="R231" s="85">
        <f t="shared" si="184"/>
        <v>120000000</v>
      </c>
      <c r="S231" s="81">
        <f t="shared" si="181"/>
        <v>0</v>
      </c>
      <c r="T231" s="85"/>
      <c r="U231" s="85"/>
      <c r="V231" s="85">
        <f t="shared" si="182"/>
        <v>120000000</v>
      </c>
      <c r="W231" s="269"/>
      <c r="X231" s="289"/>
    </row>
    <row r="232" spans="1:24" x14ac:dyDescent="0.25">
      <c r="A232" s="60" t="s">
        <v>1702</v>
      </c>
      <c r="B232" s="61" t="s">
        <v>1631</v>
      </c>
      <c r="C232" s="85"/>
      <c r="D232" s="251">
        <v>180000000</v>
      </c>
      <c r="E232" s="251"/>
      <c r="F232" s="79">
        <f t="shared" si="180"/>
        <v>180000000</v>
      </c>
      <c r="G232" s="85">
        <v>180000000</v>
      </c>
      <c r="H232" s="85"/>
      <c r="I232" s="289">
        <v>180000000</v>
      </c>
      <c r="J232" s="85">
        <f t="shared" si="185"/>
        <v>0</v>
      </c>
      <c r="K232" s="312">
        <f t="shared" si="183"/>
        <v>0</v>
      </c>
      <c r="L232" s="175"/>
      <c r="M232" s="72" t="s">
        <v>1702</v>
      </c>
      <c r="N232" s="69" t="s">
        <v>1631</v>
      </c>
      <c r="O232" s="113"/>
      <c r="P232" s="85">
        <v>180000000</v>
      </c>
      <c r="Q232" s="85"/>
      <c r="R232" s="85">
        <f t="shared" si="184"/>
        <v>180000000</v>
      </c>
      <c r="S232" s="81">
        <f t="shared" si="181"/>
        <v>180000000</v>
      </c>
      <c r="T232" s="85"/>
      <c r="U232" s="85">
        <v>180000000</v>
      </c>
      <c r="V232" s="85">
        <f t="shared" si="182"/>
        <v>0</v>
      </c>
      <c r="W232" s="269"/>
      <c r="X232" s="289"/>
    </row>
    <row r="233" spans="1:24" x14ac:dyDescent="0.25">
      <c r="A233" s="60" t="s">
        <v>1703</v>
      </c>
      <c r="B233" s="61" t="s">
        <v>1634</v>
      </c>
      <c r="C233" s="85"/>
      <c r="D233" s="313">
        <v>2283261617</v>
      </c>
      <c r="E233" s="251"/>
      <c r="F233" s="79">
        <f t="shared" si="180"/>
        <v>2283261617</v>
      </c>
      <c r="G233" s="85">
        <v>913304646</v>
      </c>
      <c r="H233" s="85"/>
      <c r="I233" s="289">
        <v>913304646</v>
      </c>
      <c r="J233" s="85">
        <f t="shared" si="185"/>
        <v>1369956971</v>
      </c>
      <c r="K233" s="312">
        <f t="shared" si="183"/>
        <v>0.60000000035037593</v>
      </c>
      <c r="L233" s="175"/>
      <c r="M233" s="72" t="s">
        <v>1703</v>
      </c>
      <c r="N233" s="69" t="s">
        <v>1634</v>
      </c>
      <c r="O233" s="113"/>
      <c r="P233" s="85"/>
      <c r="Q233" s="85"/>
      <c r="R233" s="85">
        <f t="shared" si="184"/>
        <v>0</v>
      </c>
      <c r="S233" s="81">
        <f t="shared" si="181"/>
        <v>913304646</v>
      </c>
      <c r="T233" s="85"/>
      <c r="U233" s="85">
        <v>913304646</v>
      </c>
      <c r="V233" s="85">
        <f t="shared" si="182"/>
        <v>-913304646</v>
      </c>
      <c r="W233" s="269"/>
      <c r="X233" s="289"/>
    </row>
    <row r="234" spans="1:24" x14ac:dyDescent="0.25">
      <c r="A234" s="60" t="s">
        <v>1704</v>
      </c>
      <c r="B234" s="61" t="s">
        <v>1640</v>
      </c>
      <c r="C234" s="85"/>
      <c r="D234" s="251">
        <v>50000000</v>
      </c>
      <c r="E234" s="251"/>
      <c r="F234" s="79">
        <f t="shared" si="180"/>
        <v>50000000</v>
      </c>
      <c r="G234" s="80">
        <v>50000000</v>
      </c>
      <c r="H234" s="85"/>
      <c r="I234" s="289">
        <v>50000000</v>
      </c>
      <c r="J234" s="85">
        <f t="shared" si="185"/>
        <v>0</v>
      </c>
      <c r="K234" s="312">
        <f t="shared" si="183"/>
        <v>0</v>
      </c>
      <c r="L234" s="175"/>
      <c r="M234" s="72" t="s">
        <v>1704</v>
      </c>
      <c r="N234" s="69" t="s">
        <v>1640</v>
      </c>
      <c r="O234" s="113"/>
      <c r="P234" s="85"/>
      <c r="Q234" s="85"/>
      <c r="R234" s="85">
        <f t="shared" si="184"/>
        <v>0</v>
      </c>
      <c r="S234" s="81">
        <f t="shared" si="181"/>
        <v>50000000</v>
      </c>
      <c r="T234" s="85">
        <v>50000000</v>
      </c>
      <c r="U234" s="85">
        <f>T234</f>
        <v>50000000</v>
      </c>
      <c r="V234" s="85"/>
      <c r="W234" s="269"/>
      <c r="X234" s="289"/>
    </row>
    <row r="235" spans="1:24" x14ac:dyDescent="0.25">
      <c r="A235" s="60" t="s">
        <v>1705</v>
      </c>
      <c r="B235" s="61" t="s">
        <v>1706</v>
      </c>
      <c r="C235" s="85"/>
      <c r="D235" s="251"/>
      <c r="E235" s="251"/>
      <c r="F235" s="79">
        <f t="shared" si="180"/>
        <v>0</v>
      </c>
      <c r="G235" s="85">
        <v>106499609</v>
      </c>
      <c r="H235" s="85"/>
      <c r="I235" s="289">
        <v>106499609</v>
      </c>
      <c r="J235" s="85">
        <f t="shared" si="185"/>
        <v>-106499609</v>
      </c>
      <c r="K235" s="312" t="e">
        <f t="shared" si="183"/>
        <v>#DIV/0!</v>
      </c>
      <c r="L235" s="175"/>
      <c r="M235" s="72" t="s">
        <v>1705</v>
      </c>
      <c r="N235" s="69" t="s">
        <v>1706</v>
      </c>
      <c r="O235" s="113"/>
      <c r="P235" s="85"/>
      <c r="Q235" s="85"/>
      <c r="R235" s="85">
        <f t="shared" si="184"/>
        <v>0</v>
      </c>
      <c r="S235" s="81">
        <f t="shared" si="181"/>
        <v>106499609</v>
      </c>
      <c r="T235" s="85"/>
      <c r="U235" s="85">
        <v>106499609</v>
      </c>
      <c r="V235" s="85">
        <f t="shared" si="182"/>
        <v>-106499609</v>
      </c>
      <c r="W235" s="269"/>
      <c r="X235" s="289"/>
    </row>
    <row r="236" spans="1:24" x14ac:dyDescent="0.25">
      <c r="A236" s="60" t="s">
        <v>1707</v>
      </c>
      <c r="B236" s="61" t="s">
        <v>1708</v>
      </c>
      <c r="C236" s="85"/>
      <c r="D236" s="251"/>
      <c r="E236" s="251"/>
      <c r="F236" s="79">
        <f t="shared" si="180"/>
        <v>0</v>
      </c>
      <c r="G236" s="85">
        <v>25000000</v>
      </c>
      <c r="H236" s="85"/>
      <c r="I236" s="289">
        <v>50000000</v>
      </c>
      <c r="J236" s="85">
        <f>+F236-I236</f>
        <v>-50000000</v>
      </c>
      <c r="K236" s="312" t="e">
        <f t="shared" si="183"/>
        <v>#DIV/0!</v>
      </c>
      <c r="L236" s="175"/>
      <c r="M236" s="72" t="s">
        <v>1707</v>
      </c>
      <c r="N236" s="69" t="s">
        <v>1708</v>
      </c>
      <c r="O236" s="113"/>
      <c r="P236" s="85"/>
      <c r="Q236" s="85"/>
      <c r="R236" s="85">
        <f t="shared" si="184"/>
        <v>0</v>
      </c>
      <c r="S236" s="81">
        <f t="shared" si="181"/>
        <v>25000000</v>
      </c>
      <c r="T236" s="85"/>
      <c r="U236" s="85">
        <v>25000000</v>
      </c>
      <c r="V236" s="85">
        <f t="shared" si="182"/>
        <v>-25000000</v>
      </c>
      <c r="W236" s="269"/>
      <c r="X236" s="289"/>
    </row>
    <row r="237" spans="1:24" x14ac:dyDescent="0.25">
      <c r="A237" s="60" t="s">
        <v>1709</v>
      </c>
      <c r="B237" s="61" t="s">
        <v>1710</v>
      </c>
      <c r="C237" s="85"/>
      <c r="D237" s="251">
        <v>11600000</v>
      </c>
      <c r="E237" s="251"/>
      <c r="F237" s="79">
        <f t="shared" si="180"/>
        <v>11600000</v>
      </c>
      <c r="G237" s="85"/>
      <c r="H237" s="85"/>
      <c r="I237" s="289"/>
      <c r="J237" s="85">
        <f>+F237-I237</f>
        <v>11600000</v>
      </c>
      <c r="K237" s="312">
        <f t="shared" si="183"/>
        <v>1</v>
      </c>
      <c r="L237" s="175"/>
      <c r="M237" s="72"/>
      <c r="N237" s="69"/>
      <c r="O237" s="113"/>
      <c r="P237" s="85"/>
      <c r="Q237" s="85"/>
      <c r="R237" s="85"/>
      <c r="S237" s="81"/>
      <c r="T237" s="85"/>
      <c r="U237" s="85"/>
      <c r="V237" s="85"/>
      <c r="W237" s="269"/>
      <c r="X237" s="289"/>
    </row>
    <row r="238" spans="1:24" x14ac:dyDescent="0.25">
      <c r="A238" s="60" t="s">
        <v>1711</v>
      </c>
      <c r="B238" s="61" t="s">
        <v>1712</v>
      </c>
      <c r="C238" s="85"/>
      <c r="D238" s="251">
        <v>75000000</v>
      </c>
      <c r="E238" s="251"/>
      <c r="F238" s="79">
        <f t="shared" si="180"/>
        <v>75000000</v>
      </c>
      <c r="G238" s="80">
        <v>37500000</v>
      </c>
      <c r="H238" s="85"/>
      <c r="I238" s="289">
        <v>37500000</v>
      </c>
      <c r="J238" s="85">
        <f t="shared" si="185"/>
        <v>37500000</v>
      </c>
      <c r="K238" s="312">
        <f t="shared" si="183"/>
        <v>0.5</v>
      </c>
      <c r="L238" s="175"/>
      <c r="M238" s="72" t="s">
        <v>1711</v>
      </c>
      <c r="N238" s="69" t="s">
        <v>1712</v>
      </c>
      <c r="O238" s="113"/>
      <c r="P238" s="85"/>
      <c r="Q238" s="85"/>
      <c r="R238" s="85">
        <f t="shared" si="184"/>
        <v>0</v>
      </c>
      <c r="S238" s="81">
        <f t="shared" si="181"/>
        <v>37500000</v>
      </c>
      <c r="T238" s="85">
        <v>37500000</v>
      </c>
      <c r="U238" s="85">
        <f>SUM(T238)</f>
        <v>37500000</v>
      </c>
      <c r="V238" s="85">
        <f t="shared" si="182"/>
        <v>-37500000</v>
      </c>
      <c r="W238" s="269"/>
      <c r="X238" s="289"/>
    </row>
    <row r="239" spans="1:24" x14ac:dyDescent="0.25">
      <c r="A239" s="60" t="s">
        <v>1713</v>
      </c>
      <c r="B239" s="61" t="s">
        <v>1714</v>
      </c>
      <c r="C239" s="85"/>
      <c r="D239" s="251">
        <v>44010000</v>
      </c>
      <c r="E239" s="251"/>
      <c r="F239" s="79">
        <f t="shared" si="180"/>
        <v>44010000</v>
      </c>
      <c r="G239" s="80">
        <v>44010000</v>
      </c>
      <c r="H239" s="85"/>
      <c r="I239" s="289">
        <v>44010000</v>
      </c>
      <c r="J239" s="85">
        <f t="shared" si="185"/>
        <v>0</v>
      </c>
      <c r="K239" s="312">
        <f t="shared" si="183"/>
        <v>0</v>
      </c>
      <c r="L239" s="175"/>
      <c r="M239" s="72" t="s">
        <v>1713</v>
      </c>
      <c r="N239" s="69" t="s">
        <v>1714</v>
      </c>
      <c r="O239" s="113"/>
      <c r="P239" s="85"/>
      <c r="Q239" s="85"/>
      <c r="R239" s="85">
        <f t="shared" si="184"/>
        <v>0</v>
      </c>
      <c r="S239" s="81">
        <f t="shared" si="181"/>
        <v>44010000</v>
      </c>
      <c r="T239" s="85">
        <v>44010000</v>
      </c>
      <c r="U239" s="85">
        <f>SUM(T239)</f>
        <v>44010000</v>
      </c>
      <c r="V239" s="85">
        <f t="shared" si="182"/>
        <v>-44010000</v>
      </c>
      <c r="W239" s="269"/>
      <c r="X239" s="289"/>
    </row>
    <row r="241" spans="1:23" x14ac:dyDescent="0.25">
      <c r="C241" s="270"/>
      <c r="D241" s="270"/>
      <c r="E241" s="270"/>
      <c r="F241" s="270"/>
      <c r="G241" s="270"/>
      <c r="H241" s="270"/>
      <c r="I241" s="270"/>
      <c r="J241" s="270"/>
      <c r="K241" s="314"/>
    </row>
    <row r="242" spans="1:23" x14ac:dyDescent="0.25">
      <c r="A242" s="270"/>
      <c r="B242" s="270"/>
      <c r="C242" s="271">
        <f>+C243-C245</f>
        <v>0</v>
      </c>
      <c r="D242" s="271">
        <f t="shared" ref="D242:J242" si="186">+D243-D245</f>
        <v>0</v>
      </c>
      <c r="E242" s="271">
        <f t="shared" si="186"/>
        <v>0</v>
      </c>
      <c r="F242" s="271">
        <f t="shared" si="186"/>
        <v>0</v>
      </c>
      <c r="G242" s="271">
        <f t="shared" si="186"/>
        <v>0</v>
      </c>
      <c r="H242" s="271">
        <f t="shared" si="186"/>
        <v>0</v>
      </c>
      <c r="I242" s="271">
        <f t="shared" si="186"/>
        <v>0</v>
      </c>
      <c r="J242" s="271">
        <f t="shared" si="186"/>
        <v>0</v>
      </c>
      <c r="K242" s="314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</row>
    <row r="243" spans="1:23" ht="19.5" thickBot="1" x14ac:dyDescent="0.3">
      <c r="A243" s="355" t="s">
        <v>1715</v>
      </c>
      <c r="B243" s="355"/>
      <c r="C243" s="273">
        <f t="shared" ref="C243:J243" si="187">+C9</f>
        <v>185591302309.50119</v>
      </c>
      <c r="D243" s="273">
        <f t="shared" si="187"/>
        <v>53601223576.709999</v>
      </c>
      <c r="E243" s="273">
        <f t="shared" si="187"/>
        <v>709752067.16000009</v>
      </c>
      <c r="F243" s="273">
        <f t="shared" si="187"/>
        <v>238482773819.05115</v>
      </c>
      <c r="G243" s="273">
        <f t="shared" si="187"/>
        <v>141228456316.22</v>
      </c>
      <c r="H243" s="273">
        <f t="shared" si="187"/>
        <v>44840919221.839996</v>
      </c>
      <c r="I243" s="273">
        <f t="shared" si="187"/>
        <v>208515121049.60001</v>
      </c>
      <c r="J243" s="273">
        <f t="shared" si="187"/>
        <v>28198910702.45118</v>
      </c>
      <c r="K243" s="274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</row>
    <row r="244" spans="1:23" ht="30" x14ac:dyDescent="0.25">
      <c r="A244" s="90" t="s">
        <v>0</v>
      </c>
      <c r="B244" s="91" t="s">
        <v>1</v>
      </c>
      <c r="C244" s="91" t="s">
        <v>757</v>
      </c>
      <c r="D244" s="91" t="s">
        <v>5</v>
      </c>
      <c r="E244" s="91" t="s">
        <v>4</v>
      </c>
      <c r="F244" s="91" t="s">
        <v>758</v>
      </c>
      <c r="G244" s="91" t="s">
        <v>1653</v>
      </c>
      <c r="H244" s="91" t="s">
        <v>1654</v>
      </c>
      <c r="I244" s="91" t="s">
        <v>845</v>
      </c>
      <c r="J244" s="219" t="s">
        <v>1655</v>
      </c>
      <c r="K244" s="220" t="s">
        <v>1656</v>
      </c>
    </row>
    <row r="245" spans="1:23" x14ac:dyDescent="0.25">
      <c r="A245" s="275">
        <v>0</v>
      </c>
      <c r="B245" s="276" t="s">
        <v>846</v>
      </c>
      <c r="C245" s="277">
        <f>+C246+C263</f>
        <v>185591302309.50119</v>
      </c>
      <c r="D245" s="277">
        <f t="shared" ref="D245:J245" si="188">+D246+D263</f>
        <v>53601223576.709999</v>
      </c>
      <c r="E245" s="277">
        <f t="shared" si="188"/>
        <v>709752067.16000009</v>
      </c>
      <c r="F245" s="277">
        <f t="shared" si="188"/>
        <v>238482773819.05115</v>
      </c>
      <c r="G245" s="277">
        <f t="shared" si="188"/>
        <v>141228456316.22</v>
      </c>
      <c r="H245" s="277">
        <f t="shared" si="188"/>
        <v>44840919221.839996</v>
      </c>
      <c r="I245" s="277">
        <f t="shared" si="188"/>
        <v>208515121049.60001</v>
      </c>
      <c r="J245" s="277">
        <f t="shared" si="188"/>
        <v>28198910702.45118</v>
      </c>
      <c r="K245" s="278">
        <f>+K33</f>
        <v>4.2121921472597385E-2</v>
      </c>
    </row>
    <row r="246" spans="1:23" x14ac:dyDescent="0.25">
      <c r="A246" s="275">
        <v>1</v>
      </c>
      <c r="B246" s="276" t="s">
        <v>847</v>
      </c>
      <c r="C246" s="277">
        <f t="shared" ref="C246:J247" si="189">+C10</f>
        <v>185088842769.21118</v>
      </c>
      <c r="D246" s="277">
        <f t="shared" si="189"/>
        <v>19410903833.380001</v>
      </c>
      <c r="E246" s="277">
        <f t="shared" si="189"/>
        <v>709752067.16000009</v>
      </c>
      <c r="F246" s="277">
        <f t="shared" si="189"/>
        <v>203789994535.43115</v>
      </c>
      <c r="G246" s="277">
        <f t="shared" si="189"/>
        <v>133324990024.84</v>
      </c>
      <c r="H246" s="277">
        <f t="shared" si="189"/>
        <v>44220187097.839996</v>
      </c>
      <c r="I246" s="277">
        <f t="shared" si="189"/>
        <v>198333834846.72</v>
      </c>
      <c r="J246" s="277">
        <f t="shared" si="189"/>
        <v>3687417621.7111802</v>
      </c>
      <c r="K246" s="278">
        <f>+K34</f>
        <v>0.41934356626043401</v>
      </c>
    </row>
    <row r="247" spans="1:23" x14ac:dyDescent="0.25">
      <c r="A247" s="276" t="s">
        <v>848</v>
      </c>
      <c r="B247" s="276" t="s">
        <v>849</v>
      </c>
      <c r="C247" s="277">
        <f t="shared" si="189"/>
        <v>185088842769.21118</v>
      </c>
      <c r="D247" s="277">
        <f t="shared" si="189"/>
        <v>19410903833.380001</v>
      </c>
      <c r="E247" s="277">
        <f t="shared" si="189"/>
        <v>709752067.16000009</v>
      </c>
      <c r="F247" s="277">
        <f t="shared" si="189"/>
        <v>203789994535.43115</v>
      </c>
      <c r="G247" s="277">
        <f t="shared" si="189"/>
        <v>133324990024.84</v>
      </c>
      <c r="H247" s="277">
        <f t="shared" si="189"/>
        <v>44220187097.839996</v>
      </c>
      <c r="I247" s="277">
        <f t="shared" si="189"/>
        <v>198333834846.72</v>
      </c>
      <c r="J247" s="277">
        <f t="shared" si="189"/>
        <v>3687417621.7111802</v>
      </c>
      <c r="K247" s="315">
        <f>+K35</f>
        <v>0.7360361970724103</v>
      </c>
    </row>
    <row r="248" spans="1:23" x14ac:dyDescent="0.25">
      <c r="A248" s="279" t="s">
        <v>853</v>
      </c>
      <c r="B248" s="279" t="s">
        <v>854</v>
      </c>
      <c r="C248" s="280">
        <f>+C16</f>
        <v>3167569037.6199999</v>
      </c>
      <c r="D248" s="280">
        <f>+D38</f>
        <v>0</v>
      </c>
      <c r="E248" s="280">
        <f>+E38</f>
        <v>0</v>
      </c>
      <c r="F248" s="280">
        <f t="shared" ref="F248:F268" si="190">+C248+D248-E248</f>
        <v>3167569037.6199999</v>
      </c>
      <c r="G248" s="280">
        <f>+G16</f>
        <v>3475113643.2200003</v>
      </c>
      <c r="H248" s="280">
        <f>+H16</f>
        <v>188667438</v>
      </c>
      <c r="I248" s="280">
        <f>+I16</f>
        <v>3663781081.2200003</v>
      </c>
      <c r="J248" s="280">
        <f t="shared" ref="J248:J268" si="191">+F248-I248</f>
        <v>-496212043.60000038</v>
      </c>
      <c r="K248" s="235" t="e">
        <f>+K38</f>
        <v>#DIV/0!</v>
      </c>
    </row>
    <row r="249" spans="1:23" x14ac:dyDescent="0.25">
      <c r="A249" s="281" t="s">
        <v>864</v>
      </c>
      <c r="B249" s="281" t="s">
        <v>556</v>
      </c>
      <c r="C249" s="282">
        <f>+C250</f>
        <v>64337449685.639999</v>
      </c>
      <c r="D249" s="282">
        <f>+D45</f>
        <v>0</v>
      </c>
      <c r="E249" s="282">
        <f>+E45</f>
        <v>0</v>
      </c>
      <c r="F249" s="282">
        <f t="shared" si="190"/>
        <v>64337449685.639999</v>
      </c>
      <c r="G249" s="282">
        <f t="shared" ref="G249:I250" si="192">+G250</f>
        <v>36024130683</v>
      </c>
      <c r="H249" s="282">
        <f t="shared" si="192"/>
        <v>19962250654.040001</v>
      </c>
      <c r="I249" s="282">
        <f t="shared" si="192"/>
        <v>64048226846.040001</v>
      </c>
      <c r="J249" s="282">
        <f t="shared" si="191"/>
        <v>289222839.59999847</v>
      </c>
      <c r="K249" s="316" t="e">
        <f>+K45</f>
        <v>#DIV/0!</v>
      </c>
    </row>
    <row r="250" spans="1:23" s="270" customFormat="1" x14ac:dyDescent="0.25">
      <c r="A250" s="281" t="s">
        <v>865</v>
      </c>
      <c r="B250" s="281" t="s">
        <v>866</v>
      </c>
      <c r="C250" s="282">
        <f>+C251</f>
        <v>64337449685.639999</v>
      </c>
      <c r="D250" s="282">
        <f>+D46</f>
        <v>0</v>
      </c>
      <c r="E250" s="282">
        <f>+E46</f>
        <v>0</v>
      </c>
      <c r="F250" s="282">
        <f t="shared" si="190"/>
        <v>64337449685.639999</v>
      </c>
      <c r="G250" s="282">
        <f t="shared" si="192"/>
        <v>36024130683</v>
      </c>
      <c r="H250" s="282">
        <f t="shared" si="192"/>
        <v>19962250654.040001</v>
      </c>
      <c r="I250" s="282">
        <f t="shared" si="192"/>
        <v>64048226846.040001</v>
      </c>
      <c r="J250" s="282">
        <f t="shared" si="191"/>
        <v>289222839.59999847</v>
      </c>
      <c r="K250" s="316" t="e">
        <f>+K46</f>
        <v>#DIV/0!</v>
      </c>
      <c r="L250" s="283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</row>
    <row r="251" spans="1:23" s="270" customFormat="1" x14ac:dyDescent="0.25">
      <c r="A251" s="281" t="s">
        <v>873</v>
      </c>
      <c r="B251" s="281" t="s">
        <v>874</v>
      </c>
      <c r="C251" s="282">
        <f>+C252+C253</f>
        <v>64337449685.639999</v>
      </c>
      <c r="D251" s="282">
        <f>+D53</f>
        <v>0</v>
      </c>
      <c r="E251" s="282">
        <f>+E53</f>
        <v>0</v>
      </c>
      <c r="F251" s="282">
        <f t="shared" si="190"/>
        <v>64337449685.639999</v>
      </c>
      <c r="G251" s="282">
        <f>+G252+G253</f>
        <v>36024130683</v>
      </c>
      <c r="H251" s="282">
        <f>+H252+H253</f>
        <v>19962250654.040001</v>
      </c>
      <c r="I251" s="282">
        <f>+I252+I253</f>
        <v>64048226846.040001</v>
      </c>
      <c r="J251" s="282">
        <f t="shared" si="191"/>
        <v>289222839.59999847</v>
      </c>
      <c r="K251" s="316" t="e">
        <f>+K53</f>
        <v>#DIV/0!</v>
      </c>
      <c r="L251" s="283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</row>
    <row r="252" spans="1:23" x14ac:dyDescent="0.25">
      <c r="A252" s="279" t="s">
        <v>875</v>
      </c>
      <c r="B252" s="279" t="s">
        <v>876</v>
      </c>
      <c r="C252" s="280">
        <f>+C28</f>
        <v>54553014379</v>
      </c>
      <c r="D252" s="280">
        <f>+D54</f>
        <v>0</v>
      </c>
      <c r="E252" s="280">
        <f>+E54</f>
        <v>0</v>
      </c>
      <c r="F252" s="280">
        <f t="shared" si="190"/>
        <v>54553014379</v>
      </c>
      <c r="G252" s="280">
        <f>+G28</f>
        <v>30075566335</v>
      </c>
      <c r="H252" s="280">
        <f>+H28</f>
        <v>18110368579.040001</v>
      </c>
      <c r="I252" s="280">
        <f>+I28</f>
        <v>54675930755.040001</v>
      </c>
      <c r="J252" s="280">
        <f t="shared" si="191"/>
        <v>-122916376.04000092</v>
      </c>
      <c r="K252" s="235" t="e">
        <f>+K54</f>
        <v>#DIV/0!</v>
      </c>
    </row>
    <row r="253" spans="1:23" ht="30" x14ac:dyDescent="0.25">
      <c r="A253" s="279" t="s">
        <v>885</v>
      </c>
      <c r="B253" s="284" t="s">
        <v>886</v>
      </c>
      <c r="C253" s="280">
        <f>+C33</f>
        <v>9784435306.6399994</v>
      </c>
      <c r="D253" s="280">
        <f>+D59</f>
        <v>0</v>
      </c>
      <c r="E253" s="280">
        <f>+E59</f>
        <v>0</v>
      </c>
      <c r="F253" s="280">
        <f t="shared" si="190"/>
        <v>9784435306.6399994</v>
      </c>
      <c r="G253" s="280">
        <f>+G33</f>
        <v>5948564348</v>
      </c>
      <c r="H253" s="280">
        <f>+H33</f>
        <v>1851882075</v>
      </c>
      <c r="I253" s="280">
        <f>+I33</f>
        <v>9372296091</v>
      </c>
      <c r="J253" s="280">
        <f t="shared" si="191"/>
        <v>412139215.63999939</v>
      </c>
      <c r="K253" s="235" t="e">
        <f>+K59</f>
        <v>#DIV/0!</v>
      </c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</row>
    <row r="254" spans="1:23" x14ac:dyDescent="0.25">
      <c r="A254" s="281" t="s">
        <v>895</v>
      </c>
      <c r="B254" s="281" t="s">
        <v>896</v>
      </c>
      <c r="C254" s="282">
        <f>+C43</f>
        <v>7937455677.8999996</v>
      </c>
      <c r="D254" s="282">
        <f>+D69</f>
        <v>0</v>
      </c>
      <c r="E254" s="282">
        <f>+E69</f>
        <v>0</v>
      </c>
      <c r="F254" s="282">
        <f t="shared" si="190"/>
        <v>7937455677.8999996</v>
      </c>
      <c r="G254" s="282">
        <f>+G43</f>
        <v>8612870847.6199989</v>
      </c>
      <c r="H254" s="282">
        <f>+H43</f>
        <v>2009513321.3499999</v>
      </c>
      <c r="I254" s="282">
        <f>+I43</f>
        <v>11464770030.009998</v>
      </c>
      <c r="J254" s="282">
        <f t="shared" si="191"/>
        <v>-3527314352.1099987</v>
      </c>
      <c r="K254" s="316">
        <f>+K69</f>
        <v>0.16326797285780176</v>
      </c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</row>
    <row r="255" spans="1:23" x14ac:dyDescent="0.25">
      <c r="A255" s="281" t="s">
        <v>1018</v>
      </c>
      <c r="B255" s="281" t="s">
        <v>539</v>
      </c>
      <c r="C255" s="282">
        <f t="shared" ref="C255:J255" si="193">+C130</f>
        <v>109646368368.05118</v>
      </c>
      <c r="D255" s="282">
        <f t="shared" si="193"/>
        <v>7363240227</v>
      </c>
      <c r="E255" s="282">
        <f t="shared" si="193"/>
        <v>709752067.16000009</v>
      </c>
      <c r="F255" s="282">
        <f t="shared" si="193"/>
        <v>116299856527.89117</v>
      </c>
      <c r="G255" s="282">
        <f t="shared" si="193"/>
        <v>85211610851</v>
      </c>
      <c r="H255" s="282">
        <f t="shared" si="193"/>
        <v>22059755684.450001</v>
      </c>
      <c r="I255" s="282">
        <f t="shared" si="193"/>
        <v>119155792889.45</v>
      </c>
      <c r="J255" s="282">
        <f t="shared" si="193"/>
        <v>-2855936361.5588193</v>
      </c>
      <c r="K255" s="316" t="e">
        <f>+K117</f>
        <v>#DIV/0!</v>
      </c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</row>
    <row r="256" spans="1:23" x14ac:dyDescent="0.25">
      <c r="A256" s="281" t="s">
        <v>1036</v>
      </c>
      <c r="B256" s="281" t="s">
        <v>1037</v>
      </c>
      <c r="C256" s="282">
        <f>SUM(C257:C262)</f>
        <v>107638466385.15118</v>
      </c>
      <c r="D256" s="282">
        <f t="shared" ref="D256:J256" si="194">SUM(D257:D262)</f>
        <v>6527130516</v>
      </c>
      <c r="E256" s="282">
        <f t="shared" si="194"/>
        <v>0</v>
      </c>
      <c r="F256" s="282">
        <f t="shared" si="194"/>
        <v>114165596901.15118</v>
      </c>
      <c r="G256" s="282">
        <f t="shared" si="194"/>
        <v>83330850055</v>
      </c>
      <c r="H256" s="282">
        <f t="shared" si="194"/>
        <v>21679258010.450001</v>
      </c>
      <c r="I256" s="282">
        <f t="shared" si="194"/>
        <v>116606491845.45</v>
      </c>
      <c r="J256" s="282">
        <f t="shared" si="194"/>
        <v>-2440894944.2988195</v>
      </c>
      <c r="K256" s="316" t="e">
        <f>+K121</f>
        <v>#DIV/0!</v>
      </c>
    </row>
    <row r="257" spans="1:24" x14ac:dyDescent="0.25">
      <c r="A257" s="279">
        <v>10260501101</v>
      </c>
      <c r="B257" s="279" t="s">
        <v>1038</v>
      </c>
      <c r="C257" s="280">
        <f>+C145</f>
        <v>92986674575.831177</v>
      </c>
      <c r="D257" s="280">
        <f>+D145</f>
        <v>6527130516</v>
      </c>
      <c r="E257" s="280">
        <f>+E258+E259</f>
        <v>0</v>
      </c>
      <c r="F257" s="280">
        <f t="shared" si="190"/>
        <v>99513805091.831177</v>
      </c>
      <c r="G257" s="280">
        <f t="shared" ref="G257:I262" si="195">+G145</f>
        <v>69489415739</v>
      </c>
      <c r="H257" s="280">
        <f t="shared" si="195"/>
        <v>21679258010.450001</v>
      </c>
      <c r="I257" s="280">
        <f t="shared" si="195"/>
        <v>102765057529.45</v>
      </c>
      <c r="J257" s="280">
        <f t="shared" si="191"/>
        <v>-3251252437.6188202</v>
      </c>
      <c r="K257" s="235">
        <f>+K124</f>
        <v>-61.271997938671873</v>
      </c>
    </row>
    <row r="258" spans="1:24" s="270" customFormat="1" x14ac:dyDescent="0.25">
      <c r="A258" s="286">
        <v>10260501102</v>
      </c>
      <c r="B258" s="279" t="s">
        <v>1039</v>
      </c>
      <c r="C258" s="280">
        <f>+C146</f>
        <v>2500000000</v>
      </c>
      <c r="D258" s="280"/>
      <c r="E258" s="280"/>
      <c r="F258" s="280">
        <f t="shared" si="190"/>
        <v>2500000000</v>
      </c>
      <c r="G258" s="280">
        <f t="shared" si="195"/>
        <v>2544878024</v>
      </c>
      <c r="H258" s="280">
        <f t="shared" si="195"/>
        <v>0</v>
      </c>
      <c r="I258" s="280">
        <f t="shared" si="195"/>
        <v>2544878024</v>
      </c>
      <c r="J258" s="280">
        <f t="shared" si="191"/>
        <v>-44878024</v>
      </c>
      <c r="K258" s="235">
        <f>+K125</f>
        <v>0.99921793243667056</v>
      </c>
      <c r="L258" s="283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</row>
    <row r="259" spans="1:24" s="285" customFormat="1" x14ac:dyDescent="0.25">
      <c r="A259" s="286">
        <v>10260501103</v>
      </c>
      <c r="B259" s="279" t="s">
        <v>1040</v>
      </c>
      <c r="C259" s="287">
        <f>+C147</f>
        <v>2985366989.2200003</v>
      </c>
      <c r="D259" s="280"/>
      <c r="E259" s="280"/>
      <c r="F259" s="287">
        <f t="shared" si="190"/>
        <v>2985366989.2200003</v>
      </c>
      <c r="G259" s="287">
        <f t="shared" si="195"/>
        <v>2839883539</v>
      </c>
      <c r="H259" s="287">
        <f t="shared" si="195"/>
        <v>0</v>
      </c>
      <c r="I259" s="287">
        <f t="shared" si="195"/>
        <v>2839883539</v>
      </c>
      <c r="J259" s="280">
        <f t="shared" si="191"/>
        <v>145483450.22000027</v>
      </c>
      <c r="K259" s="235">
        <f>+K126</f>
        <v>1</v>
      </c>
      <c r="L259" s="288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</row>
    <row r="260" spans="1:24" s="285" customFormat="1" x14ac:dyDescent="0.25">
      <c r="A260" s="286">
        <v>10260501104</v>
      </c>
      <c r="B260" s="279" t="s">
        <v>1041</v>
      </c>
      <c r="C260" s="287">
        <f>+C148</f>
        <v>2009918349.1600001</v>
      </c>
      <c r="D260" s="280"/>
      <c r="E260" s="280"/>
      <c r="F260" s="287">
        <f t="shared" si="190"/>
        <v>2009918349.1600001</v>
      </c>
      <c r="G260" s="287">
        <f t="shared" si="195"/>
        <v>1694852428</v>
      </c>
      <c r="H260" s="287">
        <f t="shared" si="195"/>
        <v>0</v>
      </c>
      <c r="I260" s="287">
        <f t="shared" si="195"/>
        <v>1694852428</v>
      </c>
      <c r="J260" s="280">
        <f t="shared" si="191"/>
        <v>315065921.16000009</v>
      </c>
      <c r="K260" s="235"/>
      <c r="L260" s="288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</row>
    <row r="261" spans="1:24" x14ac:dyDescent="0.25">
      <c r="A261" s="286">
        <v>10260501105</v>
      </c>
      <c r="B261" s="279" t="s">
        <v>1042</v>
      </c>
      <c r="C261" s="287">
        <f>+C149</f>
        <v>0</v>
      </c>
      <c r="D261" s="280"/>
      <c r="E261" s="280"/>
      <c r="F261" s="287">
        <f t="shared" si="190"/>
        <v>0</v>
      </c>
      <c r="G261" s="287">
        <f t="shared" si="195"/>
        <v>0</v>
      </c>
      <c r="H261" s="287">
        <f t="shared" si="195"/>
        <v>0</v>
      </c>
      <c r="I261" s="287">
        <f t="shared" si="195"/>
        <v>0</v>
      </c>
      <c r="J261" s="280">
        <f t="shared" si="191"/>
        <v>0</v>
      </c>
      <c r="K261" s="235"/>
    </row>
    <row r="262" spans="1:24" x14ac:dyDescent="0.25">
      <c r="A262" s="286">
        <v>10260501106</v>
      </c>
      <c r="B262" s="279" t="s">
        <v>1043</v>
      </c>
      <c r="C262" s="287">
        <f>+C150</f>
        <v>7156506470.9400005</v>
      </c>
      <c r="D262" s="280"/>
      <c r="E262" s="280"/>
      <c r="F262" s="287">
        <f t="shared" si="190"/>
        <v>7156506470.9400005</v>
      </c>
      <c r="G262" s="287">
        <f t="shared" si="195"/>
        <v>6761820325</v>
      </c>
      <c r="H262" s="287">
        <f t="shared" si="195"/>
        <v>0</v>
      </c>
      <c r="I262" s="287">
        <f t="shared" si="195"/>
        <v>6761820325</v>
      </c>
      <c r="J262" s="280">
        <f t="shared" si="191"/>
        <v>394686145.94000053</v>
      </c>
      <c r="K262" s="235"/>
    </row>
    <row r="263" spans="1:24" x14ac:dyDescent="0.25">
      <c r="A263" s="275" t="s">
        <v>1044</v>
      </c>
      <c r="B263" s="276" t="s">
        <v>1047</v>
      </c>
      <c r="C263" s="277">
        <f>+C264+C265+C267+C268</f>
        <v>502459540.29000002</v>
      </c>
      <c r="D263" s="277">
        <f>+D264+D265+D267+D268</f>
        <v>34190319743.329998</v>
      </c>
      <c r="E263" s="277">
        <f>+E264+E265+E267+E268</f>
        <v>0</v>
      </c>
      <c r="F263" s="277">
        <f t="shared" si="190"/>
        <v>34692779283.619995</v>
      </c>
      <c r="G263" s="277">
        <f>+G264+G265+G267+G268</f>
        <v>7903466291.3800001</v>
      </c>
      <c r="H263" s="277">
        <f>+H264+H265+H267+H268</f>
        <v>620732124</v>
      </c>
      <c r="I263" s="277">
        <f>+I264+I265+I267+I268</f>
        <v>10181286202.879999</v>
      </c>
      <c r="J263" s="277">
        <f t="shared" si="191"/>
        <v>24511493080.739998</v>
      </c>
      <c r="K263" s="315" t="e">
        <f>+K132</f>
        <v>#DIV/0!</v>
      </c>
      <c r="X263" s="289"/>
    </row>
    <row r="264" spans="1:24" x14ac:dyDescent="0.25">
      <c r="A264" s="276" t="s">
        <v>1046</v>
      </c>
      <c r="B264" s="276" t="s">
        <v>1049</v>
      </c>
      <c r="C264" s="277">
        <f>+C154</f>
        <v>502459540.29000002</v>
      </c>
      <c r="D264" s="277">
        <f>+D154</f>
        <v>0</v>
      </c>
      <c r="E264" s="277">
        <f>+E154</f>
        <v>0</v>
      </c>
      <c r="F264" s="277">
        <f t="shared" si="190"/>
        <v>502459540.29000002</v>
      </c>
      <c r="G264" s="277">
        <f>+G154</f>
        <v>2196198235.9900007</v>
      </c>
      <c r="H264" s="277">
        <f>+H154</f>
        <v>222763854.99999997</v>
      </c>
      <c r="I264" s="277">
        <f>+I154</f>
        <v>2838034789.8799996</v>
      </c>
      <c r="J264" s="277">
        <f t="shared" si="191"/>
        <v>-2335575249.5899997</v>
      </c>
      <c r="K264" s="315" t="e">
        <f>+K133</f>
        <v>#DIV/0!</v>
      </c>
    </row>
    <row r="265" spans="1:24" x14ac:dyDescent="0.25">
      <c r="A265" s="275" t="s">
        <v>1090</v>
      </c>
      <c r="B265" s="276" t="s">
        <v>1092</v>
      </c>
      <c r="C265" s="277">
        <f>+C182</f>
        <v>0</v>
      </c>
      <c r="D265" s="277">
        <f>+D182</f>
        <v>0</v>
      </c>
      <c r="E265" s="277">
        <f>+E182</f>
        <v>0</v>
      </c>
      <c r="F265" s="277">
        <f t="shared" si="190"/>
        <v>0</v>
      </c>
      <c r="G265" s="277">
        <f>+G182</f>
        <v>0</v>
      </c>
      <c r="H265" s="277">
        <f>+H182</f>
        <v>0</v>
      </c>
      <c r="I265" s="277">
        <f>+I182</f>
        <v>0</v>
      </c>
      <c r="J265" s="277">
        <f t="shared" si="191"/>
        <v>0</v>
      </c>
      <c r="K265" s="315" t="e">
        <f>+K163</f>
        <v>#DIV/0!</v>
      </c>
    </row>
    <row r="266" spans="1:24" x14ac:dyDescent="0.25">
      <c r="A266" s="279" t="s">
        <v>1104</v>
      </c>
      <c r="B266" s="279" t="s">
        <v>1101</v>
      </c>
      <c r="C266" s="280">
        <f t="shared" ref="C266:E267" si="196">+C191</f>
        <v>0</v>
      </c>
      <c r="D266" s="280">
        <f t="shared" si="196"/>
        <v>0</v>
      </c>
      <c r="E266" s="280">
        <f t="shared" si="196"/>
        <v>0</v>
      </c>
      <c r="F266" s="280">
        <f t="shared" si="190"/>
        <v>0</v>
      </c>
      <c r="G266" s="280">
        <f t="shared" ref="G266:I267" si="197">+G191</f>
        <v>0</v>
      </c>
      <c r="H266" s="280">
        <f t="shared" si="197"/>
        <v>0</v>
      </c>
      <c r="I266" s="280">
        <f t="shared" si="197"/>
        <v>0</v>
      </c>
      <c r="J266" s="280">
        <f t="shared" si="191"/>
        <v>0</v>
      </c>
      <c r="K266" s="235" t="e">
        <f>+K172</f>
        <v>#DIV/0!</v>
      </c>
    </row>
    <row r="267" spans="1:24" x14ac:dyDescent="0.25">
      <c r="A267" s="275">
        <v>210</v>
      </c>
      <c r="B267" s="276" t="s">
        <v>792</v>
      </c>
      <c r="C267" s="277">
        <f t="shared" si="196"/>
        <v>0</v>
      </c>
      <c r="D267" s="277">
        <f t="shared" si="196"/>
        <v>22233015709.549999</v>
      </c>
      <c r="E267" s="277">
        <f t="shared" si="196"/>
        <v>0</v>
      </c>
      <c r="F267" s="277">
        <f t="shared" si="190"/>
        <v>22233015709.549999</v>
      </c>
      <c r="G267" s="277">
        <f t="shared" si="197"/>
        <v>0</v>
      </c>
      <c r="H267" s="277">
        <f t="shared" si="197"/>
        <v>0</v>
      </c>
      <c r="I267" s="277">
        <f t="shared" si="197"/>
        <v>0</v>
      </c>
      <c r="J267" s="277">
        <f t="shared" si="191"/>
        <v>22233015709.549999</v>
      </c>
      <c r="K267" s="315" t="e">
        <f>+K173</f>
        <v>#DIV/0!</v>
      </c>
    </row>
    <row r="268" spans="1:24" x14ac:dyDescent="0.25">
      <c r="A268" s="275">
        <v>212</v>
      </c>
      <c r="B268" s="276" t="s">
        <v>1105</v>
      </c>
      <c r="C268" s="277">
        <f>+C197</f>
        <v>0</v>
      </c>
      <c r="D268" s="277">
        <f>+D197</f>
        <v>11957304033.779999</v>
      </c>
      <c r="E268" s="277">
        <f>+E197</f>
        <v>0</v>
      </c>
      <c r="F268" s="277">
        <f t="shared" si="190"/>
        <v>11957304033.779999</v>
      </c>
      <c r="G268" s="277">
        <f>+G197</f>
        <v>5707268055.3899994</v>
      </c>
      <c r="H268" s="277">
        <f>+H197</f>
        <v>397968269</v>
      </c>
      <c r="I268" s="277">
        <f>+I197</f>
        <v>7343251413</v>
      </c>
      <c r="J268" s="277">
        <f t="shared" si="191"/>
        <v>4614052620.7799988</v>
      </c>
      <c r="K268" s="315" t="e">
        <f>+K178</f>
        <v>#DIV/0!</v>
      </c>
    </row>
    <row r="274" spans="1:11" x14ac:dyDescent="0.25">
      <c r="F274" s="141"/>
      <c r="G274" s="145">
        <v>59962234022.150002</v>
      </c>
    </row>
    <row r="275" spans="1:11" x14ac:dyDescent="0.25">
      <c r="A275" s="270"/>
      <c r="B275" s="270"/>
      <c r="C275" s="270"/>
      <c r="D275" s="270"/>
      <c r="E275" s="270"/>
      <c r="F275" s="270"/>
      <c r="G275" s="270"/>
      <c r="H275" s="270"/>
      <c r="I275" s="270"/>
      <c r="J275" s="270"/>
      <c r="K275" s="314"/>
    </row>
    <row r="276" spans="1:11" x14ac:dyDescent="0.25">
      <c r="A276" s="285"/>
      <c r="B276" s="285"/>
      <c r="C276" s="290"/>
      <c r="D276" s="285"/>
      <c r="E276" s="285"/>
      <c r="F276" s="290">
        <f>+F277-F280</f>
        <v>-2279437395.5400391</v>
      </c>
      <c r="G276" s="290">
        <f>+G277-G280</f>
        <v>1264000</v>
      </c>
      <c r="H276" s="285"/>
      <c r="I276" s="285"/>
      <c r="J276" s="285"/>
      <c r="K276" s="318"/>
    </row>
    <row r="277" spans="1:11" x14ac:dyDescent="0.25">
      <c r="A277" s="285"/>
      <c r="B277" s="285"/>
      <c r="C277" s="290"/>
      <c r="D277" s="285"/>
      <c r="E277" s="285"/>
      <c r="F277" s="290">
        <f>+F245</f>
        <v>238482773819.05115</v>
      </c>
      <c r="G277" s="290">
        <f>+G245</f>
        <v>141228456316.22</v>
      </c>
      <c r="H277" s="285"/>
      <c r="I277" s="285"/>
      <c r="J277" s="285"/>
      <c r="K277" s="318"/>
    </row>
    <row r="278" spans="1:11" ht="18.75" x14ac:dyDescent="0.25">
      <c r="B278" s="356" t="s">
        <v>1716</v>
      </c>
      <c r="C278" s="356"/>
      <c r="D278" s="356"/>
      <c r="E278" s="356"/>
      <c r="F278" s="356"/>
      <c r="G278" s="356"/>
      <c r="H278" s="356"/>
      <c r="I278" s="356"/>
      <c r="J278" s="356"/>
    </row>
    <row r="279" spans="1:11" ht="31.5" x14ac:dyDescent="0.25">
      <c r="B279" s="319" t="s">
        <v>1306</v>
      </c>
      <c r="C279" s="320" t="s">
        <v>1307</v>
      </c>
      <c r="D279" s="319" t="s">
        <v>1308</v>
      </c>
      <c r="E279" s="319" t="s">
        <v>1309</v>
      </c>
      <c r="F279" s="321" t="s">
        <v>1310</v>
      </c>
      <c r="G279" s="321" t="s">
        <v>1717</v>
      </c>
      <c r="H279" s="321" t="s">
        <v>1718</v>
      </c>
      <c r="I279" s="321" t="s">
        <v>1719</v>
      </c>
      <c r="J279" s="321" t="s">
        <v>1720</v>
      </c>
    </row>
    <row r="280" spans="1:11" ht="15.75" x14ac:dyDescent="0.25">
      <c r="B280" s="322" t="s">
        <v>1721</v>
      </c>
      <c r="C280" s="323">
        <f>+C281+C296</f>
        <v>185591302309.50119</v>
      </c>
      <c r="D280" s="323">
        <f>+D281+D296</f>
        <v>55170908905.089996</v>
      </c>
      <c r="E280" s="323">
        <f>+E281+E296</f>
        <v>0</v>
      </c>
      <c r="F280" s="323">
        <f>+F281+F296</f>
        <v>240762211214.59119</v>
      </c>
      <c r="G280" s="323">
        <f>+G281+G296</f>
        <v>141227192316.22</v>
      </c>
      <c r="H280" s="323">
        <f>+F280-G280</f>
        <v>99535018898.371185</v>
      </c>
      <c r="I280" s="324">
        <f t="shared" ref="I280:I295" si="198">+G280/F280</f>
        <v>0.58658371512605978</v>
      </c>
      <c r="J280" s="324">
        <f t="shared" ref="J280:J300" si="199">+G280/$F$280</f>
        <v>0.58658371512605978</v>
      </c>
    </row>
    <row r="281" spans="1:11" ht="15.75" x14ac:dyDescent="0.25">
      <c r="B281" s="325" t="s">
        <v>1722</v>
      </c>
      <c r="C281" s="326">
        <f>+C282+C285+C289+C290+C291+C292+C293</f>
        <v>185088842769.21118</v>
      </c>
      <c r="D281" s="326">
        <f>+D282+D285+D289+D290+D291+D292+D293</f>
        <v>20980589161.760002</v>
      </c>
      <c r="E281" s="326">
        <f>+E282+E285+E289+E290+E291+E292+E293</f>
        <v>0</v>
      </c>
      <c r="F281" s="326">
        <f>+F282+F285+F289+F290+F291+F292+F293</f>
        <v>206069431930.97119</v>
      </c>
      <c r="G281" s="326">
        <f>+G282+G285+G289+G290+G291+G292+G293</f>
        <v>133323726024.84</v>
      </c>
      <c r="H281" s="326">
        <f t="shared" ref="H281:H299" si="200">+F281-G281</f>
        <v>72745705906.131195</v>
      </c>
      <c r="I281" s="327">
        <f t="shared" si="198"/>
        <v>0.64698448855578228</v>
      </c>
      <c r="J281" s="327">
        <f t="shared" si="199"/>
        <v>0.55375685973414102</v>
      </c>
    </row>
    <row r="282" spans="1:11" ht="15.75" x14ac:dyDescent="0.25">
      <c r="B282" s="328" t="s">
        <v>1723</v>
      </c>
      <c r="C282" s="329">
        <f>+C283+C284</f>
        <v>3167569037.6199999</v>
      </c>
      <c r="D282" s="329">
        <f>+D283+D284</f>
        <v>4811590078.7600002</v>
      </c>
      <c r="E282" s="329">
        <f>+E283+E284</f>
        <v>0</v>
      </c>
      <c r="F282" s="329">
        <f>+F283+F284</f>
        <v>7979159116.3800001</v>
      </c>
      <c r="G282" s="329">
        <f>+G283+G284</f>
        <v>3475113643.2200003</v>
      </c>
      <c r="H282" s="329">
        <f t="shared" si="200"/>
        <v>4504045473.1599998</v>
      </c>
      <c r="I282" s="330">
        <f t="shared" si="198"/>
        <v>0.43552379298792532</v>
      </c>
      <c r="J282" s="330">
        <f t="shared" si="199"/>
        <v>1.4433800161947483E-2</v>
      </c>
    </row>
    <row r="283" spans="1:11" ht="15.75" x14ac:dyDescent="0.25">
      <c r="B283" s="331" t="s">
        <v>1724</v>
      </c>
      <c r="C283" s="332">
        <f>+C17</f>
        <v>2621669037.6199999</v>
      </c>
      <c r="D283" s="332">
        <f>+D16</f>
        <v>2405795039.3800001</v>
      </c>
      <c r="E283" s="332">
        <f>+E16</f>
        <v>0</v>
      </c>
      <c r="F283" s="332">
        <f>+C283+D283-E283</f>
        <v>5027464077</v>
      </c>
      <c r="G283" s="332">
        <f>+G17</f>
        <v>1629361005</v>
      </c>
      <c r="H283" s="332">
        <f t="shared" si="200"/>
        <v>3398103072</v>
      </c>
      <c r="I283" s="333">
        <f t="shared" si="198"/>
        <v>0.3240920233431635</v>
      </c>
      <c r="J283" s="333">
        <f t="shared" si="199"/>
        <v>6.7675113830373973E-3</v>
      </c>
    </row>
    <row r="284" spans="1:11" ht="15.75" x14ac:dyDescent="0.25">
      <c r="B284" s="331" t="s">
        <v>1725</v>
      </c>
      <c r="C284" s="332">
        <f>+C18</f>
        <v>545900000</v>
      </c>
      <c r="D284" s="332">
        <f>+D17</f>
        <v>2405795039.3800001</v>
      </c>
      <c r="E284" s="332">
        <f>+E17</f>
        <v>0</v>
      </c>
      <c r="F284" s="332">
        <f>+C284+D284-E284</f>
        <v>2951695039.3800001</v>
      </c>
      <c r="G284" s="332">
        <f>+G18</f>
        <v>1845752638.22</v>
      </c>
      <c r="H284" s="332">
        <f t="shared" si="200"/>
        <v>1105942401.1600001</v>
      </c>
      <c r="I284" s="333">
        <f t="shared" si="198"/>
        <v>0.62531955828597319</v>
      </c>
      <c r="J284" s="333">
        <f t="shared" si="199"/>
        <v>7.6662887789100843E-3</v>
      </c>
    </row>
    <row r="285" spans="1:11" ht="15.75" x14ac:dyDescent="0.25">
      <c r="B285" s="328" t="s">
        <v>1726</v>
      </c>
      <c r="C285" s="329">
        <f>+C286+C287+C288</f>
        <v>69665706208.639999</v>
      </c>
      <c r="D285" s="329">
        <f>+D286+D287+D288</f>
        <v>9641868567</v>
      </c>
      <c r="E285" s="329">
        <f>+E286+E287+E288</f>
        <v>0</v>
      </c>
      <c r="F285" s="329">
        <f>+F286+F287+F288</f>
        <v>79307574775.639999</v>
      </c>
      <c r="G285" s="329">
        <f>+G286+G287+G288</f>
        <v>43363858215.239998</v>
      </c>
      <c r="H285" s="329">
        <f t="shared" si="200"/>
        <v>35943716560.400002</v>
      </c>
      <c r="I285" s="330">
        <f t="shared" si="198"/>
        <v>0.54678078781145101</v>
      </c>
      <c r="J285" s="330">
        <f t="shared" si="199"/>
        <v>0.18011073247948292</v>
      </c>
    </row>
    <row r="286" spans="1:11" ht="15.75" x14ac:dyDescent="0.25">
      <c r="B286" s="331" t="s">
        <v>1727</v>
      </c>
      <c r="C286" s="332">
        <f>+C28</f>
        <v>54553014379</v>
      </c>
      <c r="D286" s="332">
        <f>+D27</f>
        <v>9641868567</v>
      </c>
      <c r="E286" s="332">
        <f>+E27</f>
        <v>0</v>
      </c>
      <c r="F286" s="332">
        <f t="shared" ref="F286:F292" si="201">+C286+D286-E286</f>
        <v>64194882946</v>
      </c>
      <c r="G286" s="332">
        <f>+G28</f>
        <v>30075566335</v>
      </c>
      <c r="H286" s="332">
        <f t="shared" si="200"/>
        <v>34119316611</v>
      </c>
      <c r="I286" s="333">
        <f t="shared" si="198"/>
        <v>0.46850410741147736</v>
      </c>
      <c r="J286" s="333">
        <f t="shared" si="199"/>
        <v>0.12491813471589057</v>
      </c>
    </row>
    <row r="287" spans="1:11" ht="15.75" x14ac:dyDescent="0.25">
      <c r="B287" s="331" t="s">
        <v>1728</v>
      </c>
      <c r="C287" s="332">
        <f>+C33</f>
        <v>9784435306.6399994</v>
      </c>
      <c r="D287" s="332">
        <f>+D32</f>
        <v>0</v>
      </c>
      <c r="E287" s="332">
        <f>+E32</f>
        <v>0</v>
      </c>
      <c r="F287" s="332">
        <f t="shared" si="201"/>
        <v>9784435306.6399994</v>
      </c>
      <c r="G287" s="332">
        <f>+G33</f>
        <v>5948564348</v>
      </c>
      <c r="H287" s="332">
        <f t="shared" si="200"/>
        <v>3835870958.6399994</v>
      </c>
      <c r="I287" s="333">
        <f t="shared" si="198"/>
        <v>0.6079619478870828</v>
      </c>
      <c r="J287" s="333">
        <f t="shared" si="199"/>
        <v>2.4707217623525016E-2</v>
      </c>
    </row>
    <row r="288" spans="1:11" ht="15.75" x14ac:dyDescent="0.25">
      <c r="B288" s="331" t="s">
        <v>1729</v>
      </c>
      <c r="C288" s="332">
        <f>+C46+C54+C56+C57+C58+C60+C97+C98+C99+C100+C102+C103+C104+C105+C106+C113+C118+C79+C82+C84</f>
        <v>5328256523</v>
      </c>
      <c r="D288" s="332">
        <f>+D118+D99+D105+D60</f>
        <v>0</v>
      </c>
      <c r="E288" s="332">
        <f>+E118+E99+E105+E60</f>
        <v>0</v>
      </c>
      <c r="F288" s="332">
        <f t="shared" si="201"/>
        <v>5328256523</v>
      </c>
      <c r="G288" s="332">
        <f>+G46+G54+G56+G57+G58+G60+G97+G98+G99+G100+G102+G103+G104+G105+G106+G113+G118+G79+G84+G52</f>
        <v>7339727532.2399998</v>
      </c>
      <c r="H288" s="332">
        <f>+H46+H54+H56+H57+H58+H60+H97+H98+H99+H100+H102+H103+H104+H105+H106+H113+H118+H126+H79+H82+H84</f>
        <v>1533717769.0599999</v>
      </c>
      <c r="I288" s="333">
        <f t="shared" si="198"/>
        <v>1.3775101668917902</v>
      </c>
      <c r="J288" s="333">
        <f t="shared" si="199"/>
        <v>3.0485380140067353E-2</v>
      </c>
    </row>
    <row r="289" spans="2:10" ht="15.75" x14ac:dyDescent="0.25">
      <c r="B289" s="328" t="s">
        <v>1730</v>
      </c>
      <c r="C289" s="329">
        <f>+C55+C101</f>
        <v>1586505677.9000001</v>
      </c>
      <c r="D289" s="329">
        <f>+D101+D100</f>
        <v>0</v>
      </c>
      <c r="E289" s="329">
        <f>+E101+E100</f>
        <v>0</v>
      </c>
      <c r="F289" s="329">
        <f t="shared" si="201"/>
        <v>1586505677.9000001</v>
      </c>
      <c r="G289" s="329">
        <f>+G55+G101</f>
        <v>629652525.05999994</v>
      </c>
      <c r="H289" s="329">
        <f t="shared" si="200"/>
        <v>956853152.84000015</v>
      </c>
      <c r="I289" s="330">
        <f t="shared" si="198"/>
        <v>0.39688009556539888</v>
      </c>
      <c r="J289" s="330">
        <f t="shared" si="199"/>
        <v>2.6152464786045309E-3</v>
      </c>
    </row>
    <row r="290" spans="2:10" ht="15.75" x14ac:dyDescent="0.25">
      <c r="B290" s="328" t="s">
        <v>1731</v>
      </c>
      <c r="C290" s="329">
        <f>+C69</f>
        <v>847493477</v>
      </c>
      <c r="D290" s="329">
        <f>+D69</f>
        <v>0</v>
      </c>
      <c r="E290" s="329">
        <f>+E69</f>
        <v>0</v>
      </c>
      <c r="F290" s="329">
        <f t="shared" si="201"/>
        <v>847493477</v>
      </c>
      <c r="G290" s="329">
        <f>+G69</f>
        <v>528180693</v>
      </c>
      <c r="H290" s="329">
        <f t="shared" si="200"/>
        <v>319312784</v>
      </c>
      <c r="I290" s="330">
        <f t="shared" si="198"/>
        <v>0.62322685346166973</v>
      </c>
      <c r="J290" s="330">
        <f t="shared" si="199"/>
        <v>2.1937856872781126E-3</v>
      </c>
    </row>
    <row r="291" spans="2:10" ht="15.75" x14ac:dyDescent="0.25">
      <c r="B291" s="328" t="s">
        <v>1732</v>
      </c>
      <c r="C291" s="329">
        <f>+C94</f>
        <v>175200000</v>
      </c>
      <c r="D291" s="329">
        <f>+D94</f>
        <v>0</v>
      </c>
      <c r="E291" s="329">
        <f>+E94</f>
        <v>0</v>
      </c>
      <c r="F291" s="329">
        <f t="shared" si="201"/>
        <v>175200000</v>
      </c>
      <c r="G291" s="329">
        <f>+G94</f>
        <v>115310097.31999999</v>
      </c>
      <c r="H291" s="329">
        <f t="shared" si="200"/>
        <v>59889902.680000007</v>
      </c>
      <c r="I291" s="330">
        <f t="shared" si="198"/>
        <v>0.65816265593607304</v>
      </c>
      <c r="J291" s="330">
        <f t="shared" si="199"/>
        <v>4.7893769017274971E-4</v>
      </c>
    </row>
    <row r="292" spans="2:10" ht="15.75" x14ac:dyDescent="0.25">
      <c r="B292" s="328" t="s">
        <v>1733</v>
      </c>
      <c r="C292" s="329">
        <f>+C141</f>
        <v>2007901982.9000001</v>
      </c>
      <c r="D292" s="329">
        <f>+D141</f>
        <v>0</v>
      </c>
      <c r="E292" s="329">
        <f>+E141</f>
        <v>0</v>
      </c>
      <c r="F292" s="329">
        <f t="shared" si="201"/>
        <v>2007901982.9000001</v>
      </c>
      <c r="G292" s="329">
        <f>+G141</f>
        <v>1880760796</v>
      </c>
      <c r="H292" s="329">
        <f t="shared" si="200"/>
        <v>127141186.9000001</v>
      </c>
      <c r="I292" s="330">
        <f t="shared" si="198"/>
        <v>0.9366795849684002</v>
      </c>
      <c r="J292" s="330">
        <f t="shared" si="199"/>
        <v>7.811694312458691E-3</v>
      </c>
    </row>
    <row r="293" spans="2:10" ht="15.75" x14ac:dyDescent="0.25">
      <c r="B293" s="328" t="s">
        <v>1734</v>
      </c>
      <c r="C293" s="329">
        <f>+C294+C295</f>
        <v>107638466385.15118</v>
      </c>
      <c r="D293" s="329">
        <f>+D294+D295</f>
        <v>6527130516</v>
      </c>
      <c r="E293" s="329">
        <f>+E294+E295</f>
        <v>0</v>
      </c>
      <c r="F293" s="329">
        <f>+F294+F295</f>
        <v>114165596901.15118</v>
      </c>
      <c r="G293" s="329">
        <f>+G294+G295</f>
        <v>83330850055</v>
      </c>
      <c r="H293" s="329">
        <f t="shared" si="200"/>
        <v>30834746846.151184</v>
      </c>
      <c r="I293" s="330">
        <f>+G293/F293</f>
        <v>0.72991209538501289</v>
      </c>
      <c r="J293" s="330">
        <f t="shared" si="199"/>
        <v>0.34611266292419651</v>
      </c>
    </row>
    <row r="294" spans="2:10" ht="15.75" x14ac:dyDescent="0.25">
      <c r="B294" s="331" t="s">
        <v>1735</v>
      </c>
      <c r="C294" s="332">
        <f>+F336+F337+F338+F339+F340</f>
        <v>97566036813.154999</v>
      </c>
      <c r="D294" s="332">
        <f>+D257</f>
        <v>6527130516</v>
      </c>
      <c r="E294" s="332">
        <f>+E99-E295</f>
        <v>0</v>
      </c>
      <c r="F294" s="332">
        <f>+C294+D294-E294</f>
        <v>104093167329.155</v>
      </c>
      <c r="G294" s="332">
        <f>+G144</f>
        <v>83330850055</v>
      </c>
      <c r="H294" s="332">
        <f t="shared" si="200"/>
        <v>20762317274.154999</v>
      </c>
      <c r="I294" s="333">
        <f>+G294/F294</f>
        <v>0.8005410171783699</v>
      </c>
      <c r="J294" s="333">
        <f t="shared" si="199"/>
        <v>0.34611266292419651</v>
      </c>
    </row>
    <row r="295" spans="2:10" ht="15.75" x14ac:dyDescent="0.25">
      <c r="B295" s="331" t="s">
        <v>1736</v>
      </c>
      <c r="C295" s="332">
        <f>+F341</f>
        <v>10072429571.996187</v>
      </c>
      <c r="D295" s="332">
        <v>0</v>
      </c>
      <c r="E295" s="332">
        <v>0</v>
      </c>
      <c r="F295" s="332">
        <f>+C295+D295-E295</f>
        <v>10072429571.996187</v>
      </c>
      <c r="G295" s="332">
        <v>0</v>
      </c>
      <c r="H295" s="332">
        <f t="shared" si="200"/>
        <v>10072429571.996187</v>
      </c>
      <c r="I295" s="333">
        <f t="shared" si="198"/>
        <v>0</v>
      </c>
      <c r="J295" s="333">
        <f t="shared" si="199"/>
        <v>0</v>
      </c>
    </row>
    <row r="296" spans="2:10" ht="15.75" x14ac:dyDescent="0.25">
      <c r="B296" s="325" t="s">
        <v>1737</v>
      </c>
      <c r="C296" s="326">
        <f>SUM(C297:C300)</f>
        <v>502459540.29000002</v>
      </c>
      <c r="D296" s="326">
        <f>SUM(D297:D300)</f>
        <v>34190319743.329998</v>
      </c>
      <c r="E296" s="326">
        <f>SUM(E297:E300)</f>
        <v>0</v>
      </c>
      <c r="F296" s="326">
        <f>SUM(F297:F300)</f>
        <v>34692779283.619995</v>
      </c>
      <c r="G296" s="326">
        <f>SUM(G297:G300)</f>
        <v>7903466291.3800001</v>
      </c>
      <c r="H296" s="326">
        <f t="shared" si="200"/>
        <v>26789312992.239994</v>
      </c>
      <c r="I296" s="327">
        <f>+G296/F296</f>
        <v>0.22781300473991076</v>
      </c>
      <c r="J296" s="327">
        <f t="shared" si="199"/>
        <v>3.2826855391918819E-2</v>
      </c>
    </row>
    <row r="297" spans="2:10" ht="15.75" x14ac:dyDescent="0.25">
      <c r="B297" s="328" t="s">
        <v>1738</v>
      </c>
      <c r="C297" s="329">
        <f>+C158</f>
        <v>502459540.29000002</v>
      </c>
      <c r="D297" s="329">
        <f>+D158</f>
        <v>0</v>
      </c>
      <c r="E297" s="329">
        <f>+E158</f>
        <v>0</v>
      </c>
      <c r="F297" s="329">
        <f>+C297+D297-E297</f>
        <v>502459540.29000002</v>
      </c>
      <c r="G297" s="329">
        <f>+G158</f>
        <v>2196198235.9900007</v>
      </c>
      <c r="H297" s="329">
        <f t="shared" si="200"/>
        <v>-1693738695.7000008</v>
      </c>
      <c r="I297" s="330">
        <f>+G297/F297</f>
        <v>4.3708956839041031</v>
      </c>
      <c r="J297" s="330">
        <f t="shared" si="199"/>
        <v>9.1218560625053024E-3</v>
      </c>
    </row>
    <row r="298" spans="2:10" ht="15.75" x14ac:dyDescent="0.25">
      <c r="B298" s="328" t="s">
        <v>1312</v>
      </c>
      <c r="C298" s="329">
        <f>+C192</f>
        <v>0</v>
      </c>
      <c r="D298" s="329">
        <f>+D192</f>
        <v>22233015709.549999</v>
      </c>
      <c r="E298" s="329">
        <f>+E192</f>
        <v>0</v>
      </c>
      <c r="F298" s="329">
        <f>+C298+D298-E298</f>
        <v>22233015709.549999</v>
      </c>
      <c r="G298" s="329">
        <f>+G192</f>
        <v>0</v>
      </c>
      <c r="H298" s="329">
        <f t="shared" si="200"/>
        <v>22233015709.549999</v>
      </c>
      <c r="I298" s="330">
        <f>+G298/F298</f>
        <v>0</v>
      </c>
      <c r="J298" s="330">
        <f t="shared" si="199"/>
        <v>0</v>
      </c>
    </row>
    <row r="299" spans="2:10" ht="15.75" x14ac:dyDescent="0.25">
      <c r="B299" s="328" t="s">
        <v>1739</v>
      </c>
      <c r="C299" s="329">
        <f>+C191</f>
        <v>0</v>
      </c>
      <c r="D299" s="329">
        <f>+D191</f>
        <v>0</v>
      </c>
      <c r="E299" s="329">
        <f>+E191</f>
        <v>0</v>
      </c>
      <c r="F299" s="329">
        <f>+C299+D299-E299</f>
        <v>0</v>
      </c>
      <c r="G299" s="329">
        <f>+G191</f>
        <v>0</v>
      </c>
      <c r="H299" s="329">
        <f t="shared" si="200"/>
        <v>0</v>
      </c>
      <c r="I299" s="330">
        <v>1</v>
      </c>
      <c r="J299" s="330">
        <f t="shared" si="199"/>
        <v>0</v>
      </c>
    </row>
    <row r="300" spans="2:10" ht="15.75" x14ac:dyDescent="0.25">
      <c r="B300" s="328" t="s">
        <v>1313</v>
      </c>
      <c r="C300" s="329">
        <f>+C197</f>
        <v>0</v>
      </c>
      <c r="D300" s="329">
        <f>+D197</f>
        <v>11957304033.779999</v>
      </c>
      <c r="E300" s="329">
        <f>+E197</f>
        <v>0</v>
      </c>
      <c r="F300" s="329">
        <f>+C300+D300-E300</f>
        <v>11957304033.779999</v>
      </c>
      <c r="G300" s="329">
        <f>+G197</f>
        <v>5707268055.3899994</v>
      </c>
      <c r="H300" s="329">
        <f>+H197</f>
        <v>397968269</v>
      </c>
      <c r="I300" s="330">
        <f>+G300/F300</f>
        <v>0.47730391727655946</v>
      </c>
      <c r="J300" s="330">
        <f t="shared" si="199"/>
        <v>2.3704999329413515E-2</v>
      </c>
    </row>
    <row r="320" spans="2:9" ht="15.75" x14ac:dyDescent="0.25">
      <c r="B320" s="291" t="s">
        <v>1740</v>
      </c>
      <c r="C320" s="291" t="s">
        <v>1741</v>
      </c>
      <c r="D320" s="291" t="s">
        <v>1742</v>
      </c>
      <c r="E320" s="291" t="s">
        <v>1743</v>
      </c>
      <c r="F320" s="291">
        <v>2023</v>
      </c>
      <c r="G320" s="291">
        <v>2024</v>
      </c>
      <c r="H320" s="291">
        <v>2025</v>
      </c>
      <c r="I320" s="291">
        <v>2026</v>
      </c>
    </row>
    <row r="321" spans="2:9" ht="15.75" x14ac:dyDescent="0.25">
      <c r="B321" s="334" t="s">
        <v>1721</v>
      </c>
      <c r="C321" s="335">
        <f t="shared" ref="C321:I321" si="202">+C322+C342</f>
        <v>145439571781.16412</v>
      </c>
      <c r="D321" s="336">
        <f t="shared" si="202"/>
        <v>86330738868.860001</v>
      </c>
      <c r="E321" s="336">
        <f t="shared" si="202"/>
        <v>133068695652.42561</v>
      </c>
      <c r="F321" s="337">
        <f t="shared" si="202"/>
        <v>185412005948.5542</v>
      </c>
      <c r="G321" s="337">
        <f t="shared" si="202"/>
        <v>186186984803.5542</v>
      </c>
      <c r="H321" s="337">
        <f t="shared" si="202"/>
        <v>188186984803.5542</v>
      </c>
      <c r="I321" s="337">
        <f t="shared" si="202"/>
        <v>190186984803.5542</v>
      </c>
    </row>
    <row r="322" spans="2:9" ht="15.75" x14ac:dyDescent="0.25">
      <c r="B322" s="325" t="s">
        <v>1726</v>
      </c>
      <c r="C322" s="338">
        <f t="shared" ref="C322:I322" si="203">+C323+C326+C330+C331+C332+C333+C334</f>
        <v>145222612179.16412</v>
      </c>
      <c r="D322" s="338">
        <f t="shared" si="203"/>
        <v>86101305288.820007</v>
      </c>
      <c r="E322" s="338">
        <f t="shared" si="203"/>
        <v>132609828492.34561</v>
      </c>
      <c r="F322" s="339">
        <f>+F323+F326+F330+F331+F332+F333+F334</f>
        <v>184909546408.2666</v>
      </c>
      <c r="G322" s="339">
        <f t="shared" si="203"/>
        <v>185684525263.2666</v>
      </c>
      <c r="H322" s="339">
        <f t="shared" si="203"/>
        <v>187684525263.2666</v>
      </c>
      <c r="I322" s="339">
        <f t="shared" si="203"/>
        <v>189684525263.2666</v>
      </c>
    </row>
    <row r="323" spans="2:9" ht="15.75" x14ac:dyDescent="0.25">
      <c r="B323" s="328" t="s">
        <v>1723</v>
      </c>
      <c r="C323" s="340">
        <f t="shared" ref="C323:I323" si="204">SUM(C324:C325)</f>
        <v>3174321326</v>
      </c>
      <c r="D323" s="340">
        <f t="shared" si="204"/>
        <v>2797906803.6799998</v>
      </c>
      <c r="E323" s="340">
        <f t="shared" si="204"/>
        <v>2988272677</v>
      </c>
      <c r="F323" s="340">
        <f t="shared" si="204"/>
        <v>2988272677</v>
      </c>
      <c r="G323" s="340">
        <f t="shared" si="204"/>
        <v>2988272677</v>
      </c>
      <c r="H323" s="340">
        <f t="shared" si="204"/>
        <v>2988272677</v>
      </c>
      <c r="I323" s="340">
        <f t="shared" si="204"/>
        <v>2988272677</v>
      </c>
    </row>
    <row r="324" spans="2:9" ht="15.75" x14ac:dyDescent="0.25">
      <c r="B324" s="331" t="s">
        <v>1724</v>
      </c>
      <c r="C324" s="341">
        <f>+'[1]Ingresos Junio  2022'!$F$16</f>
        <v>2659321326</v>
      </c>
      <c r="D324" s="341">
        <f>+'[2]Ingresos Julio  2022'!$I$16</f>
        <v>2473272677</v>
      </c>
      <c r="E324" s="342">
        <v>2473272677</v>
      </c>
      <c r="F324" s="342">
        <f>+E324*(1+$C317)</f>
        <v>2473272677</v>
      </c>
      <c r="G324" s="342">
        <f t="shared" ref="G324:I325" si="205">+F324*(1+D$4)</f>
        <v>2473272677</v>
      </c>
      <c r="H324" s="342">
        <f t="shared" si="205"/>
        <v>2473272677</v>
      </c>
      <c r="I324" s="342">
        <f t="shared" si="205"/>
        <v>2473272677</v>
      </c>
    </row>
    <row r="325" spans="2:9" ht="15.75" x14ac:dyDescent="0.25">
      <c r="B325" s="331" t="s">
        <v>1725</v>
      </c>
      <c r="C325" s="341">
        <f>+'[1]Ingresos Junio  2022'!$F$17</f>
        <v>515000000</v>
      </c>
      <c r="D325" s="341">
        <f>+'[2]Ingresos Julio  2022'!$I$17</f>
        <v>324634126.68000001</v>
      </c>
      <c r="E325" s="342">
        <f>+C325</f>
        <v>515000000</v>
      </c>
      <c r="F325" s="342">
        <f>+E325*(1+C317)</f>
        <v>515000000</v>
      </c>
      <c r="G325" s="342">
        <f t="shared" si="205"/>
        <v>515000000</v>
      </c>
      <c r="H325" s="342">
        <f t="shared" si="205"/>
        <v>515000000</v>
      </c>
      <c r="I325" s="342">
        <f t="shared" si="205"/>
        <v>515000000</v>
      </c>
    </row>
    <row r="326" spans="2:9" ht="15.75" x14ac:dyDescent="0.25">
      <c r="B326" s="328" t="s">
        <v>1726</v>
      </c>
      <c r="C326" s="340">
        <f t="shared" ref="C326:I326" si="206">SUM(C327:C329)</f>
        <v>46675771812.339996</v>
      </c>
      <c r="D326" s="340">
        <f t="shared" si="206"/>
        <v>23010221728</v>
      </c>
      <c r="E326" s="343">
        <f t="shared" si="206"/>
        <v>27782478699</v>
      </c>
      <c r="F326" s="343">
        <f t="shared" si="206"/>
        <v>69467449685.320007</v>
      </c>
      <c r="G326" s="343">
        <f t="shared" si="206"/>
        <v>70242428540.320007</v>
      </c>
      <c r="H326" s="343">
        <f t="shared" si="206"/>
        <v>72242428540.320007</v>
      </c>
      <c r="I326" s="343">
        <f t="shared" si="206"/>
        <v>74242428540.320007</v>
      </c>
    </row>
    <row r="327" spans="2:9" ht="15.75" x14ac:dyDescent="0.25">
      <c r="B327" s="331" t="s">
        <v>1727</v>
      </c>
      <c r="C327" s="341">
        <f>+'[1]Ingresos Junio  2022'!$F$27</f>
        <v>35549282815.339996</v>
      </c>
      <c r="D327" s="341">
        <f>+'[2]Ingresos Julio  2022'!$I$21+'[2]Ingresos Julio  2022'!$I$27</f>
        <v>14699640711</v>
      </c>
      <c r="E327" s="344">
        <f>+D327+E358</f>
        <v>14699640711</v>
      </c>
      <c r="F327" s="342">
        <v>54553014379</v>
      </c>
      <c r="G327" s="342">
        <f>+F327*(1+D$5)+774978855</f>
        <v>55327993234</v>
      </c>
      <c r="H327" s="342">
        <f>+G327*(1+E$5)+2000000000</f>
        <v>57327993234</v>
      </c>
      <c r="I327" s="342">
        <f>+H327*(1+F$5)+2000000000</f>
        <v>59327993234</v>
      </c>
    </row>
    <row r="328" spans="2:9" ht="15.75" x14ac:dyDescent="0.25">
      <c r="B328" s="331" t="s">
        <v>1728</v>
      </c>
      <c r="C328" s="341">
        <f>+'[1]Ingresos Junio  2022'!$F$32</f>
        <v>8582837988</v>
      </c>
      <c r="D328" s="341">
        <f>+'[2]Ingresos Julio  2022'!$I$32</f>
        <v>5210203998</v>
      </c>
      <c r="E328" s="342">
        <f>+C328</f>
        <v>8582837988</v>
      </c>
      <c r="F328" s="342">
        <v>9784435306.3200016</v>
      </c>
      <c r="G328" s="342">
        <f t="shared" ref="G328:I329" si="207">+F328*(1+D$5)</f>
        <v>9784435306.3200016</v>
      </c>
      <c r="H328" s="342">
        <f t="shared" si="207"/>
        <v>9784435306.3200016</v>
      </c>
      <c r="I328" s="342">
        <f t="shared" si="207"/>
        <v>9784435306.3200016</v>
      </c>
    </row>
    <row r="329" spans="2:9" ht="15.75" x14ac:dyDescent="0.25">
      <c r="B329" s="331" t="s">
        <v>1729</v>
      </c>
      <c r="C329" s="341">
        <f>+'[1]Ingresos Junio  2022'!$F$50</f>
        <v>2543651009</v>
      </c>
      <c r="D329" s="341">
        <f>+'[2]Ingresos Julio  2022'!$I$50</f>
        <v>3100377019</v>
      </c>
      <c r="E329" s="342">
        <v>4500000000</v>
      </c>
      <c r="F329" s="342">
        <v>5130000000.000001</v>
      </c>
      <c r="G329" s="342">
        <f t="shared" si="207"/>
        <v>5130000000.000001</v>
      </c>
      <c r="H329" s="342">
        <f t="shared" si="207"/>
        <v>5130000000.000001</v>
      </c>
      <c r="I329" s="342">
        <f t="shared" si="207"/>
        <v>5130000000.000001</v>
      </c>
    </row>
    <row r="330" spans="2:9" ht="15.75" x14ac:dyDescent="0.25">
      <c r="B330" s="328" t="s">
        <v>1730</v>
      </c>
      <c r="C330" s="340">
        <f>+'[1]Ingresos Junio  2022'!$F$39</f>
        <v>1553886463.8360002</v>
      </c>
      <c r="D330" s="340">
        <f>+'[2]Ingresos Julio  2022'!$I$39</f>
        <v>973404955.13999999</v>
      </c>
      <c r="E330" s="343">
        <f>+C330</f>
        <v>1553886463.8360002</v>
      </c>
      <c r="F330" s="343">
        <v>1701505677.9004202</v>
      </c>
      <c r="G330" s="343">
        <f t="shared" ref="G330:I333" si="208">+F330*(1+D$3)</f>
        <v>1701505677.9004202</v>
      </c>
      <c r="H330" s="343">
        <f t="shared" si="208"/>
        <v>1701505677.9004202</v>
      </c>
      <c r="I330" s="343">
        <f t="shared" si="208"/>
        <v>1701505677.9004202</v>
      </c>
    </row>
    <row r="331" spans="2:9" ht="15.75" x14ac:dyDescent="0.25">
      <c r="B331" s="328" t="s">
        <v>1731</v>
      </c>
      <c r="C331" s="340">
        <f>+'[1]Ingresos Junio  2022'!$F$57</f>
        <v>465600000</v>
      </c>
      <c r="D331" s="340">
        <f>+'[2]Ingresos Julio  2022'!$I$59</f>
        <v>624260009</v>
      </c>
      <c r="E331" s="343">
        <v>850000000</v>
      </c>
      <c r="F331" s="343">
        <v>930750000</v>
      </c>
      <c r="G331" s="343">
        <f t="shared" si="208"/>
        <v>930750000</v>
      </c>
      <c r="H331" s="343">
        <f t="shared" si="208"/>
        <v>930750000</v>
      </c>
      <c r="I331" s="343">
        <f t="shared" si="208"/>
        <v>930750000</v>
      </c>
    </row>
    <row r="332" spans="2:9" ht="15.75" x14ac:dyDescent="0.25">
      <c r="B332" s="328" t="s">
        <v>1732</v>
      </c>
      <c r="C332" s="340">
        <f>+'[1]Ingresos Junio  2022'!$F$70+'[1]Ingresos Junio  2022'!$F$75</f>
        <v>64770363</v>
      </c>
      <c r="D332" s="340">
        <f>+'[2]Ingresos Julio  2022'!$I$77+'[2]Ingresos Julio  2022'!$I$72</f>
        <v>122263684</v>
      </c>
      <c r="E332" s="343">
        <v>160000000</v>
      </c>
      <c r="F332" s="343">
        <v>175200000</v>
      </c>
      <c r="G332" s="343">
        <f t="shared" si="208"/>
        <v>175200000</v>
      </c>
      <c r="H332" s="343">
        <f t="shared" si="208"/>
        <v>175200000</v>
      </c>
      <c r="I332" s="343">
        <f t="shared" si="208"/>
        <v>175200000</v>
      </c>
    </row>
    <row r="333" spans="2:9" ht="15.75" x14ac:dyDescent="0.25">
      <c r="B333" s="328" t="s">
        <v>1733</v>
      </c>
      <c r="C333" s="340">
        <f>+'[1]Ingresos Junio  2022'!$F$79</f>
        <v>1592517443.1900001</v>
      </c>
      <c r="D333" s="340">
        <f>+'[2]Ingresos Julio  2022'!$I$81</f>
        <v>1183700441</v>
      </c>
      <c r="E333" s="343">
        <f>+D333+650000000</f>
        <v>1833700441</v>
      </c>
      <c r="F333" s="343">
        <v>2007901982.895</v>
      </c>
      <c r="G333" s="343">
        <f t="shared" si="208"/>
        <v>2007901982.895</v>
      </c>
      <c r="H333" s="343">
        <f t="shared" si="208"/>
        <v>2007901982.895</v>
      </c>
      <c r="I333" s="343">
        <f t="shared" si="208"/>
        <v>2007901982.895</v>
      </c>
    </row>
    <row r="334" spans="2:9" ht="15.75" x14ac:dyDescent="0.25">
      <c r="B334" s="345" t="s">
        <v>1734</v>
      </c>
      <c r="C334" s="346">
        <f t="shared" ref="C334:I334" si="209">+C335+C341</f>
        <v>91695744770.798126</v>
      </c>
      <c r="D334" s="346">
        <f t="shared" si="209"/>
        <v>57389547668</v>
      </c>
      <c r="E334" s="346">
        <f t="shared" si="209"/>
        <v>97441490211.509613</v>
      </c>
      <c r="F334" s="346">
        <f t="shared" si="209"/>
        <v>107638466385.15118</v>
      </c>
      <c r="G334" s="346">
        <f t="shared" si="209"/>
        <v>107638466385.15118</v>
      </c>
      <c r="H334" s="346">
        <f t="shared" si="209"/>
        <v>107638466385.15118</v>
      </c>
      <c r="I334" s="346">
        <f t="shared" si="209"/>
        <v>107638466385.15118</v>
      </c>
    </row>
    <row r="335" spans="2:9" ht="15.75" x14ac:dyDescent="0.25">
      <c r="B335" s="347" t="s">
        <v>1735</v>
      </c>
      <c r="C335" s="348">
        <f t="shared" ref="C335:I335" si="210">SUM(C336:C340)</f>
        <v>82611730410.358017</v>
      </c>
      <c r="D335" s="348">
        <f t="shared" si="210"/>
        <v>57389547668</v>
      </c>
      <c r="E335" s="348">
        <f t="shared" si="210"/>
        <v>88173162516.220001</v>
      </c>
      <c r="F335" s="348">
        <f t="shared" si="210"/>
        <v>97566036813.154999</v>
      </c>
      <c r="G335" s="348">
        <f t="shared" si="210"/>
        <v>97566036813.154999</v>
      </c>
      <c r="H335" s="348">
        <f t="shared" si="210"/>
        <v>97566036813.154999</v>
      </c>
      <c r="I335" s="348">
        <f t="shared" si="210"/>
        <v>97566036813.154999</v>
      </c>
    </row>
    <row r="336" spans="2:9" ht="15.75" x14ac:dyDescent="0.25">
      <c r="B336" s="331" t="s">
        <v>1744</v>
      </c>
      <c r="C336" s="341">
        <f>+'[3]RESUMEN GENERAL 2022'!$H$18</f>
        <v>73612521507.728012</v>
      </c>
      <c r="D336" s="341">
        <f>+'[2]Ingresos Julio  2022'!$I$88</f>
        <v>45933341645</v>
      </c>
      <c r="E336" s="344">
        <f>('[4]Flujo de Caja_2022'!$BI$29*15)+'[4]Flujo de Caja_2022'!$BG$34</f>
        <v>73939779755</v>
      </c>
      <c r="F336" s="342">
        <v>82914245003.834991</v>
      </c>
      <c r="G336" s="342">
        <f>+F336*(1+D$3)</f>
        <v>82914245003.834991</v>
      </c>
      <c r="H336" s="342">
        <f>+G336*(1+E$3)</f>
        <v>82914245003.834991</v>
      </c>
      <c r="I336" s="342">
        <f>+H336*(1+F$3)</f>
        <v>82914245003.834991</v>
      </c>
    </row>
    <row r="337" spans="2:9" ht="15.75" x14ac:dyDescent="0.25">
      <c r="B337" s="331" t="s">
        <v>1745</v>
      </c>
      <c r="C337" s="341">
        <v>0</v>
      </c>
      <c r="D337" s="341">
        <f>+'[2]Ingresos Julio  2022'!$I$89</f>
        <v>2808635438</v>
      </c>
      <c r="E337" s="342">
        <f>+D337</f>
        <v>2808635438</v>
      </c>
      <c r="F337" s="342">
        <v>2500000000</v>
      </c>
      <c r="G337" s="342">
        <f>+F337*(1+D$4)</f>
        <v>2500000000</v>
      </c>
      <c r="H337" s="342">
        <f>+G337*(1+E$4)</f>
        <v>2500000000</v>
      </c>
      <c r="I337" s="342">
        <f>+H337*(1+F$4)</f>
        <v>2500000000</v>
      </c>
    </row>
    <row r="338" spans="2:9" ht="15.75" x14ac:dyDescent="0.25">
      <c r="B338" s="331" t="s">
        <v>1746</v>
      </c>
      <c r="C338" s="341">
        <f>+'[3]RESUMEN GENERAL 2022'!$H$20</f>
        <v>2777176738.2199998</v>
      </c>
      <c r="D338" s="341">
        <f>+'[1]Ingresos Junio  2022'!$I$88</f>
        <v>0</v>
      </c>
      <c r="E338" s="342">
        <f>+C338</f>
        <v>2777176738.2199998</v>
      </c>
      <c r="F338" s="342">
        <v>2985366989.2200003</v>
      </c>
      <c r="G338" s="342">
        <f>+F338*(1+D$5)</f>
        <v>2985366989.2200003</v>
      </c>
      <c r="H338" s="342">
        <f>+G338*(1+E$5)</f>
        <v>2985366989.2200003</v>
      </c>
      <c r="I338" s="342">
        <f>+H338*(1+F$5)</f>
        <v>2985366989.2200003</v>
      </c>
    </row>
    <row r="339" spans="2:9" ht="15.75" x14ac:dyDescent="0.25">
      <c r="B339" s="331" t="s">
        <v>1747</v>
      </c>
      <c r="C339" s="341">
        <f>+'[3]RESUMEN GENERAL 2022'!$H$21</f>
        <v>553630590.40999997</v>
      </c>
      <c r="D339" s="341">
        <f>+'[2]Ingresos Julio  2022'!$I$91</f>
        <v>1896149386</v>
      </c>
      <c r="E339" s="342">
        <f>+D339</f>
        <v>1896149386</v>
      </c>
      <c r="F339" s="342">
        <v>2009918349.1600001</v>
      </c>
      <c r="G339" s="342">
        <f t="shared" ref="G339:I340" si="211">+F339*(1+D$4)</f>
        <v>2009918349.1600001</v>
      </c>
      <c r="H339" s="342">
        <f t="shared" si="211"/>
        <v>2009918349.1600001</v>
      </c>
      <c r="I339" s="342">
        <f t="shared" si="211"/>
        <v>2009918349.1600001</v>
      </c>
    </row>
    <row r="340" spans="2:9" ht="15.75" x14ac:dyDescent="0.25">
      <c r="B340" s="331" t="s">
        <v>1314</v>
      </c>
      <c r="C340" s="341">
        <f>+'[3]RESUMEN GENERAL 2022'!$H$22</f>
        <v>5668401574</v>
      </c>
      <c r="D340" s="341">
        <f>+'[2]Ingresos Julio  2022'!$I$92</f>
        <v>6751421199</v>
      </c>
      <c r="E340" s="342">
        <f>+D340</f>
        <v>6751421199</v>
      </c>
      <c r="F340" s="342">
        <v>7156506470.9400005</v>
      </c>
      <c r="G340" s="342">
        <f t="shared" si="211"/>
        <v>7156506470.9400005</v>
      </c>
      <c r="H340" s="342">
        <f t="shared" si="211"/>
        <v>7156506470.9400005</v>
      </c>
      <c r="I340" s="342">
        <f t="shared" si="211"/>
        <v>7156506470.9400005</v>
      </c>
    </row>
    <row r="341" spans="2:9" ht="15.75" x14ac:dyDescent="0.25">
      <c r="B341" s="331" t="s">
        <v>1736</v>
      </c>
      <c r="C341" s="341">
        <v>9084014360.4401054</v>
      </c>
      <c r="D341" s="341">
        <v>0</v>
      </c>
      <c r="E341" s="344">
        <f>+'[3]RESUMEN GENERAL 2022'!$G$19*(1+5.6%)</f>
        <v>9268327695.2896137</v>
      </c>
      <c r="F341" s="342">
        <v>10072429571.996187</v>
      </c>
      <c r="G341" s="342">
        <f>+F341*(1+D$3)</f>
        <v>10072429571.996187</v>
      </c>
      <c r="H341" s="342">
        <f>+G341*(1+E$3)</f>
        <v>10072429571.996187</v>
      </c>
      <c r="I341" s="342">
        <f>+H341*(1+F$3)</f>
        <v>10072429571.996187</v>
      </c>
    </row>
    <row r="342" spans="2:9" ht="15.75" x14ac:dyDescent="0.25">
      <c r="B342" s="325" t="s">
        <v>1737</v>
      </c>
      <c r="C342" s="338">
        <f t="shared" ref="C342:I342" si="212">+C343</f>
        <v>216959602</v>
      </c>
      <c r="D342" s="338">
        <f t="shared" si="212"/>
        <v>229433580.03999999</v>
      </c>
      <c r="E342" s="338">
        <f t="shared" si="212"/>
        <v>458867160.07999998</v>
      </c>
      <c r="F342" s="338">
        <f t="shared" si="212"/>
        <v>502459540.28759998</v>
      </c>
      <c r="G342" s="338">
        <f t="shared" si="212"/>
        <v>502459540.28759998</v>
      </c>
      <c r="H342" s="338">
        <f t="shared" si="212"/>
        <v>502459540.28759998</v>
      </c>
      <c r="I342" s="338">
        <f t="shared" si="212"/>
        <v>502459540.28759998</v>
      </c>
    </row>
    <row r="343" spans="2:9" ht="15.75" x14ac:dyDescent="0.25">
      <c r="B343" s="328" t="s">
        <v>1738</v>
      </c>
      <c r="C343" s="340">
        <f>+'[1]Ingresos Junio  2022'!$F$97</f>
        <v>216959602</v>
      </c>
      <c r="D343" s="340">
        <f>+'[2]Ingresos Julio  2022'!$I$94+'[2]Ingresos Julio  2022'!$I$125</f>
        <v>229433580.03999999</v>
      </c>
      <c r="E343" s="343">
        <f>+D343*2</f>
        <v>458867160.07999998</v>
      </c>
      <c r="F343" s="343">
        <v>502459540.28759998</v>
      </c>
      <c r="G343" s="343">
        <f>+F343*(1+D$3)</f>
        <v>502459540.28759998</v>
      </c>
      <c r="H343" s="343">
        <f>+G343*(1+E$3)</f>
        <v>502459540.28759998</v>
      </c>
      <c r="I343" s="343">
        <f>+H343*(1+F$3)</f>
        <v>502459540.28759998</v>
      </c>
    </row>
  </sheetData>
  <mergeCells count="5">
    <mergeCell ref="A1:K2"/>
    <mergeCell ref="A3:K4"/>
    <mergeCell ref="A5:K6"/>
    <mergeCell ref="A243:B243"/>
    <mergeCell ref="B278:J27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T969"/>
  <sheetViews>
    <sheetView showGridLines="0" tabSelected="1" zoomScaleNormal="100" workbookViewId="0">
      <pane xSplit="2" ySplit="9" topLeftCell="J35" activePane="bottomRight" state="frozen"/>
      <selection pane="topRight" activeCell="C1" sqref="C1"/>
      <selection pane="bottomLeft" activeCell="A10" sqref="A10"/>
      <selection pane="bottomRight" activeCell="M36" sqref="M36"/>
    </sheetView>
  </sheetViews>
  <sheetFormatPr baseColWidth="10" defaultRowHeight="15" customHeight="1" x14ac:dyDescent="0.25"/>
  <cols>
    <col min="1" max="1" width="18.28515625" style="3" customWidth="1"/>
    <col min="2" max="2" width="112" customWidth="1"/>
    <col min="3" max="3" width="18.85546875" style="2" customWidth="1"/>
    <col min="4" max="4" width="17.85546875" style="2" customWidth="1"/>
    <col min="5" max="5" width="24.42578125" style="2" customWidth="1"/>
    <col min="6" max="6" width="17.85546875" style="2" customWidth="1"/>
    <col min="7" max="7" width="17.85546875" style="169" customWidth="1"/>
    <col min="8" max="8" width="18.85546875" style="2" customWidth="1"/>
    <col min="9" max="9" width="23.42578125" style="2" customWidth="1"/>
    <col min="10" max="10" width="19.5703125" style="2" customWidth="1"/>
    <col min="11" max="11" width="19.42578125" style="2" customWidth="1"/>
    <col min="12" max="12" width="21.140625" style="2" customWidth="1"/>
    <col min="13" max="13" width="18.85546875" style="2" customWidth="1"/>
    <col min="14" max="14" width="17.85546875" style="2" customWidth="1"/>
    <col min="15" max="15" width="20.42578125" style="2" customWidth="1"/>
    <col min="16" max="16" width="18.85546875" style="2" customWidth="1"/>
    <col min="17" max="17" width="19.7109375" style="2" customWidth="1"/>
    <col min="18" max="18" width="20.7109375" style="2" customWidth="1"/>
    <col min="19" max="19" width="22.42578125" style="169" customWidth="1"/>
    <col min="20" max="20" width="22.140625" style="2" customWidth="1"/>
  </cols>
  <sheetData>
    <row r="1" spans="1:20" s="15" customFormat="1" ht="15" customHeight="1" x14ac:dyDescent="0.25">
      <c r="A1" s="353" t="s">
        <v>755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 s="15" customFormat="1" ht="1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</row>
    <row r="3" spans="1:20" s="15" customFormat="1" ht="15" customHeight="1" x14ac:dyDescent="0.25">
      <c r="A3" s="353" t="s">
        <v>756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4" spans="1:20" s="15" customFormat="1" ht="1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5" customFormat="1" ht="15" customHeight="1" x14ac:dyDescent="0.25">
      <c r="A5" s="354" t="s">
        <v>1648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20" s="15" customFormat="1" ht="15" customHeight="1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20" s="196" customFormat="1" ht="15" customHeight="1" x14ac:dyDescent="0.25">
      <c r="A7" s="195"/>
      <c r="B7" s="352"/>
      <c r="C7" s="349"/>
      <c r="D7" s="349"/>
      <c r="E7" s="349"/>
      <c r="F7" s="349"/>
      <c r="G7" s="349"/>
      <c r="H7" s="349"/>
      <c r="I7" s="195"/>
      <c r="J7" s="195"/>
      <c r="K7" s="193"/>
      <c r="L7" s="193"/>
      <c r="M7" s="195"/>
      <c r="N7" s="195"/>
      <c r="O7" s="195"/>
      <c r="P7" s="193"/>
      <c r="Q7" s="195"/>
      <c r="R7" s="195"/>
      <c r="S7" s="195"/>
      <c r="T7" s="195"/>
    </row>
    <row r="8" spans="1:20" s="196" customFormat="1" ht="15" customHeight="1" x14ac:dyDescent="0.25">
      <c r="A8" s="195"/>
      <c r="B8" s="195"/>
      <c r="C8" s="349"/>
      <c r="D8" s="349"/>
      <c r="E8" s="349"/>
      <c r="F8" s="349"/>
      <c r="G8" s="349"/>
      <c r="H8" s="349"/>
      <c r="I8" s="195"/>
      <c r="J8" s="195"/>
      <c r="K8" s="193"/>
      <c r="L8" s="193"/>
      <c r="M8" s="195"/>
      <c r="N8" s="195"/>
      <c r="O8" s="195"/>
      <c r="P8" s="193"/>
      <c r="Q8" s="195"/>
      <c r="R8" s="195"/>
      <c r="S8" s="195"/>
      <c r="T8" s="195"/>
    </row>
    <row r="9" spans="1:20" s="17" customFormat="1" ht="40.5" customHeight="1" x14ac:dyDescent="0.25">
      <c r="A9" s="21" t="s">
        <v>0</v>
      </c>
      <c r="B9" s="22" t="s">
        <v>1</v>
      </c>
      <c r="C9" s="23" t="s">
        <v>757</v>
      </c>
      <c r="D9" s="23" t="s">
        <v>2</v>
      </c>
      <c r="E9" s="23" t="s">
        <v>3</v>
      </c>
      <c r="F9" s="23" t="s">
        <v>5</v>
      </c>
      <c r="G9" s="23" t="s">
        <v>4</v>
      </c>
      <c r="H9" s="23" t="s">
        <v>758</v>
      </c>
      <c r="I9" s="23" t="s">
        <v>759</v>
      </c>
      <c r="J9" s="23" t="s">
        <v>760</v>
      </c>
      <c r="K9" s="23" t="s">
        <v>761</v>
      </c>
      <c r="L9" s="23" t="s">
        <v>1636</v>
      </c>
      <c r="M9" s="23" t="s">
        <v>1637</v>
      </c>
      <c r="N9" s="23" t="s">
        <v>764</v>
      </c>
      <c r="O9" s="23" t="s">
        <v>765</v>
      </c>
      <c r="P9" s="23" t="s">
        <v>766</v>
      </c>
      <c r="Q9" s="23" t="s">
        <v>767</v>
      </c>
      <c r="R9" s="23" t="s">
        <v>768</v>
      </c>
      <c r="S9" s="23" t="s">
        <v>1641</v>
      </c>
      <c r="T9" s="23" t="s">
        <v>769</v>
      </c>
    </row>
    <row r="10" spans="1:20" s="4" customFormat="1" ht="15" customHeight="1" x14ac:dyDescent="0.25">
      <c r="A10" s="18">
        <v>0</v>
      </c>
      <c r="B10" s="19" t="s">
        <v>754</v>
      </c>
      <c r="C10" s="20">
        <f t="shared" ref="C10" si="0">+C11+C102+C316+C324+C338</f>
        <v>185591302309.49719</v>
      </c>
      <c r="D10" s="20">
        <f t="shared" ref="D10:T10" si="1">+D11+D102+D316+D324+D338</f>
        <v>25698056167.130001</v>
      </c>
      <c r="E10" s="20">
        <f t="shared" si="1"/>
        <v>25698056167.130001</v>
      </c>
      <c r="F10" s="20">
        <f t="shared" si="1"/>
        <v>53601223576.709999</v>
      </c>
      <c r="G10" s="20">
        <f t="shared" si="1"/>
        <v>709752067.15999997</v>
      </c>
      <c r="H10" s="20">
        <f t="shared" si="1"/>
        <v>238482773819.04718</v>
      </c>
      <c r="I10" s="20">
        <f t="shared" si="1"/>
        <v>24727504407.529999</v>
      </c>
      <c r="J10" s="20">
        <f t="shared" si="1"/>
        <v>210599020942.60239</v>
      </c>
      <c r="K10" s="20">
        <f t="shared" si="1"/>
        <v>27883752876.444771</v>
      </c>
      <c r="L10" s="20">
        <f t="shared" si="1"/>
        <v>34403997215.076996</v>
      </c>
      <c r="M10" s="20">
        <f t="shared" si="1"/>
        <v>194922078361.02802</v>
      </c>
      <c r="N10" s="20">
        <f t="shared" si="1"/>
        <v>13885373670.784405</v>
      </c>
      <c r="O10" s="20">
        <f t="shared" ref="O10:P10" si="2">+O11+O102+O316+O324+O338</f>
        <v>19924321013.989998</v>
      </c>
      <c r="P10" s="20">
        <f t="shared" si="2"/>
        <v>219647644153.23441</v>
      </c>
      <c r="Q10" s="20">
        <f t="shared" si="1"/>
        <v>9048623210.6320038</v>
      </c>
      <c r="R10" s="20">
        <f t="shared" si="1"/>
        <v>18835129665.812771</v>
      </c>
      <c r="S10" s="20">
        <f t="shared" si="1"/>
        <v>19924321013.989998</v>
      </c>
      <c r="T10" s="20">
        <f t="shared" si="1"/>
        <v>219647644153.23441</v>
      </c>
    </row>
    <row r="11" spans="1:20" s="4" customFormat="1" ht="15" customHeight="1" x14ac:dyDescent="0.25">
      <c r="A11" s="11" t="s">
        <v>6</v>
      </c>
      <c r="B11" s="5" t="s">
        <v>7</v>
      </c>
      <c r="C11" s="6">
        <f t="shared" ref="C11" si="3">+C12+C49</f>
        <v>149371443996.14218</v>
      </c>
      <c r="D11" s="6">
        <f t="shared" ref="D11" si="4">+D12+D49</f>
        <v>5370329628.0299997</v>
      </c>
      <c r="E11" s="6">
        <f t="shared" ref="E11" si="5">+E12+E49</f>
        <v>8694769778.5900002</v>
      </c>
      <c r="F11" s="6">
        <f t="shared" ref="F11" si="6">+F12+F49</f>
        <v>5011633676</v>
      </c>
      <c r="G11" s="6">
        <f t="shared" ref="G11" si="7">+G12+G49</f>
        <v>0</v>
      </c>
      <c r="H11" s="6">
        <f t="shared" ref="H11" si="8">+H12+H49</f>
        <v>151058637521.58218</v>
      </c>
      <c r="I11" s="6">
        <f t="shared" ref="I11" si="9">+I12+I49</f>
        <v>17044611193.6</v>
      </c>
      <c r="J11" s="6">
        <f t="shared" ref="J11" si="10">+J12+J49</f>
        <v>147201497589.92841</v>
      </c>
      <c r="K11" s="6">
        <f t="shared" ref="K11" si="11">+K12+K49</f>
        <v>3857139931.6537752</v>
      </c>
      <c r="L11" s="6">
        <f t="shared" ref="L11" si="12">+L12+L49</f>
        <v>25345162124.599998</v>
      </c>
      <c r="M11" s="6">
        <f t="shared" ref="M11" si="13">+M12+M49</f>
        <v>146082364746.68402</v>
      </c>
      <c r="N11" s="6">
        <f t="shared" ref="N11" si="14">+N12+N49</f>
        <v>1119132843.2444029</v>
      </c>
      <c r="O11" s="6">
        <f t="shared" ref="O11" si="15">+O12+O49</f>
        <v>17023534886</v>
      </c>
      <c r="P11" s="6">
        <f t="shared" ref="P11" si="16">+P12+P49</f>
        <v>149267325805.80841</v>
      </c>
      <c r="Q11" s="6">
        <f t="shared" ref="Q11" si="17">+Q12+Q49</f>
        <v>2065828215.8800039</v>
      </c>
      <c r="R11" s="6">
        <f t="shared" ref="R11" si="18">+R12+R49</f>
        <v>1791311715.7737708</v>
      </c>
      <c r="S11" s="6">
        <f t="shared" ref="S11" si="19">+S12+S49</f>
        <v>17023534886</v>
      </c>
      <c r="T11" s="6">
        <f t="shared" ref="T11" si="20">+T12+T49</f>
        <v>149267325805.80841</v>
      </c>
    </row>
    <row r="12" spans="1:20" s="4" customFormat="1" ht="15" customHeight="1" x14ac:dyDescent="0.25">
      <c r="A12" s="11" t="s">
        <v>8</v>
      </c>
      <c r="B12" s="5" t="s">
        <v>9</v>
      </c>
      <c r="C12" s="6">
        <f t="shared" ref="C12" si="21">+C13+C28+C41</f>
        <v>101403084626.47878</v>
      </c>
      <c r="D12" s="6">
        <f t="shared" ref="D12" si="22">+D13+D28+D41</f>
        <v>5370329628.0299997</v>
      </c>
      <c r="E12" s="6">
        <f t="shared" ref="E12" si="23">+E13+E28+E41</f>
        <v>8029413372.5900002</v>
      </c>
      <c r="F12" s="6">
        <f t="shared" ref="F12" si="24">+F13+F28+F41</f>
        <v>3204167631</v>
      </c>
      <c r="G12" s="6">
        <f t="shared" ref="G12" si="25">+G13+G28+G41</f>
        <v>0</v>
      </c>
      <c r="H12" s="6">
        <f t="shared" ref="H12" si="26">+H13+H28+H41</f>
        <v>101948168512.91878</v>
      </c>
      <c r="I12" s="6">
        <f t="shared" ref="I12" si="27">+I13+I28+I41</f>
        <v>16728390243.6</v>
      </c>
      <c r="J12" s="6">
        <f t="shared" ref="J12" si="28">+J13+J28+J41</f>
        <v>100384489384.55402</v>
      </c>
      <c r="K12" s="6">
        <f t="shared" ref="K12" si="29">+K13+K28+K41</f>
        <v>1563679128.3647747</v>
      </c>
      <c r="L12" s="6">
        <f t="shared" ref="L12" si="30">+L13+L28+L41</f>
        <v>16706929298.6</v>
      </c>
      <c r="M12" s="6">
        <f t="shared" ref="M12" si="31">+M13+M28+M41</f>
        <v>100022058773.55402</v>
      </c>
      <c r="N12" s="6">
        <f t="shared" ref="N12" si="32">+N13+N28+N41</f>
        <v>362430611</v>
      </c>
      <c r="O12" s="6">
        <f t="shared" ref="O12" si="33">+O13+O28+O41</f>
        <v>16568010002</v>
      </c>
      <c r="P12" s="6">
        <f t="shared" ref="P12" si="34">+P13+P28+P41</f>
        <v>100419855530.25401</v>
      </c>
      <c r="Q12" s="6">
        <f t="shared" ref="Q12" si="35">+Q13+Q28+Q41</f>
        <v>35366145.699999809</v>
      </c>
      <c r="R12" s="6">
        <f t="shared" ref="R12" si="36">+R13+R28+R41</f>
        <v>1528312982.6647749</v>
      </c>
      <c r="S12" s="6">
        <f t="shared" ref="S12" si="37">+S13+S28+S41</f>
        <v>16568010002</v>
      </c>
      <c r="T12" s="6">
        <f t="shared" ref="T12" si="38">+T13+T28+T41</f>
        <v>100419855530.25401</v>
      </c>
    </row>
    <row r="13" spans="1:20" s="4" customFormat="1" ht="15" customHeight="1" x14ac:dyDescent="0.25">
      <c r="A13" s="11" t="s">
        <v>10</v>
      </c>
      <c r="B13" s="5" t="s">
        <v>11</v>
      </c>
      <c r="C13" s="6">
        <f t="shared" ref="C13" si="39">+C14+C25</f>
        <v>69423304804.060608</v>
      </c>
      <c r="D13" s="6">
        <f t="shared" ref="D13" si="40">+D14+D25</f>
        <v>3384762905.0299997</v>
      </c>
      <c r="E13" s="6">
        <f t="shared" ref="E13" si="41">+E14+E25</f>
        <v>1542935568</v>
      </c>
      <c r="F13" s="6">
        <f t="shared" ref="F13" si="42">+F14+F25</f>
        <v>3204167631</v>
      </c>
      <c r="G13" s="6">
        <f t="shared" ref="G13" si="43">+G14+G25</f>
        <v>0</v>
      </c>
      <c r="H13" s="6">
        <f t="shared" ref="H13" si="44">+H14+H25</f>
        <v>74469299772.090607</v>
      </c>
      <c r="I13" s="6">
        <f t="shared" ref="I13" si="45">+I14+I25</f>
        <v>14612694217.6</v>
      </c>
      <c r="J13" s="6">
        <f t="shared" ref="J13" si="46">+J14+J25</f>
        <v>73290438870.45401</v>
      </c>
      <c r="K13" s="6">
        <f t="shared" ref="K13" si="47">+K14+K25</f>
        <v>1178860901.6366158</v>
      </c>
      <c r="L13" s="6">
        <f t="shared" ref="L13" si="48">+L14+L25</f>
        <v>14594773590.6</v>
      </c>
      <c r="M13" s="6">
        <f t="shared" ref="M13" si="49">+M14+M25</f>
        <v>73241142779.45401</v>
      </c>
      <c r="N13" s="6">
        <f t="shared" ref="N13" si="50">+N14+N25</f>
        <v>49296091</v>
      </c>
      <c r="O13" s="6">
        <f t="shared" ref="O13" si="51">+O14+O25</f>
        <v>14573294601</v>
      </c>
      <c r="P13" s="6">
        <f t="shared" ref="P13" si="52">+P14+P25</f>
        <v>73311648944.154007</v>
      </c>
      <c r="Q13" s="6">
        <f t="shared" ref="Q13" si="53">+Q14+Q25</f>
        <v>21210073.699999809</v>
      </c>
      <c r="R13" s="6">
        <f t="shared" ref="R13" si="54">+R14+R25</f>
        <v>1157650827.9366159</v>
      </c>
      <c r="S13" s="6">
        <f t="shared" ref="S13" si="55">+S14+S25</f>
        <v>14573294601</v>
      </c>
      <c r="T13" s="6">
        <f t="shared" ref="T13" si="56">+T14+T25</f>
        <v>73311648944.154007</v>
      </c>
    </row>
    <row r="14" spans="1:20" s="4" customFormat="1" ht="15" customHeight="1" x14ac:dyDescent="0.25">
      <c r="A14" s="14" t="s">
        <v>12</v>
      </c>
      <c r="B14" s="9" t="s">
        <v>13</v>
      </c>
      <c r="C14" s="10">
        <f t="shared" ref="C14" si="57">+C15+C16+C17+C18+C19+C20+C21+C22+C23+C24</f>
        <v>68923682983.580612</v>
      </c>
      <c r="D14" s="10">
        <f t="shared" ref="D14" si="58">+D15+D16+D17+D18+D19+D20+D21+D22+D23+D24</f>
        <v>3382405229.0299997</v>
      </c>
      <c r="E14" s="10">
        <f t="shared" ref="E14" si="59">+E15+E16+E17+E18+E19+E20+E21+E22+E23+E24</f>
        <v>1464887761</v>
      </c>
      <c r="F14" s="10">
        <f t="shared" ref="F14" si="60">+F15+F16+F17+F18+F19+F20+F21+F22+F23+F24</f>
        <v>3204167631</v>
      </c>
      <c r="G14" s="10">
        <f t="shared" ref="G14" si="61">+G15+G16+G17+G18+G19+G20+G21+G22+G23+G24</f>
        <v>0</v>
      </c>
      <c r="H14" s="10">
        <f t="shared" ref="H14" si="62">+H15+H16+H17+H18+H19+H20+H21+H22+H23+H24</f>
        <v>74045368082.610611</v>
      </c>
      <c r="I14" s="10">
        <f t="shared" ref="I14" si="63">+I15+I16+I17+I18+I19+I20+I21+I22+I23+I24</f>
        <v>14605229154.6</v>
      </c>
      <c r="J14" s="10">
        <f t="shared" ref="J14" si="64">+J15+J16+J17+J18+J19+J20+J21+J22+J23+J24</f>
        <v>72866507181.45401</v>
      </c>
      <c r="K14" s="10">
        <f t="shared" ref="K14" si="65">+K15+K16+K17+K18+K19+K20+K21+K22+K23+K24</f>
        <v>1178860901.1566157</v>
      </c>
      <c r="L14" s="10">
        <f t="shared" ref="L14" si="66">+L15+L16+L17+L18+L19+L20+L21+L22+L23+L24</f>
        <v>14587308527.6</v>
      </c>
      <c r="M14" s="10">
        <f t="shared" ref="M14" si="67">+M15+M16+M17+M18+M19+M20+M21+M22+M23+M24</f>
        <v>72817211090.45401</v>
      </c>
      <c r="N14" s="10">
        <f t="shared" ref="N14" si="68">+N15+N16+N17+N18+N19+N20+N21+N22+N23+N24</f>
        <v>49296091</v>
      </c>
      <c r="O14" s="10">
        <f t="shared" ref="O14" si="69">+O15+O16+O17+O18+O19+O20+O21+O22+O23+O24</f>
        <v>14565829538</v>
      </c>
      <c r="P14" s="10">
        <f t="shared" ref="P14" si="70">+P15+P16+P17+P18+P19+P20+P21+P22+P23+P24</f>
        <v>72887717255.154007</v>
      </c>
      <c r="Q14" s="10">
        <f t="shared" ref="Q14" si="71">+Q15+Q16+Q17+Q18+Q19+Q20+Q21+Q22+Q23+Q24</f>
        <v>21210073.699999809</v>
      </c>
      <c r="R14" s="10">
        <f t="shared" ref="R14" si="72">+R15+R16+R17+R18+R19+R20+R21+R22+R23+R24</f>
        <v>1157650827.4566159</v>
      </c>
      <c r="S14" s="10">
        <f t="shared" ref="S14" si="73">+S15+S16+S17+S18+S19+S20+S21+S22+S23+S24</f>
        <v>14565829538</v>
      </c>
      <c r="T14" s="10">
        <f t="shared" ref="T14" si="74">+T15+T16+T17+T18+T19+T20+T21+T22+T23+T24</f>
        <v>72887717255.154007</v>
      </c>
    </row>
    <row r="15" spans="1:20" ht="15" customHeight="1" x14ac:dyDescent="0.25">
      <c r="A15" s="13" t="s">
        <v>14</v>
      </c>
      <c r="B15" s="1" t="s">
        <v>15</v>
      </c>
      <c r="C15" s="111">
        <v>33407689689.827702</v>
      </c>
      <c r="D15" s="191">
        <v>1591297857</v>
      </c>
      <c r="E15" s="191">
        <v>1000000000</v>
      </c>
      <c r="F15" s="191">
        <v>3204167631</v>
      </c>
      <c r="G15" s="188">
        <v>0</v>
      </c>
      <c r="H15" s="111">
        <f>+C15+D15-E15+F15-G15</f>
        <v>37203155177.827698</v>
      </c>
      <c r="I15" s="198">
        <v>3534168438</v>
      </c>
      <c r="J15" s="198">
        <v>37143097951.650002</v>
      </c>
      <c r="K15" s="111">
        <f t="shared" ref="K15:K73" si="75">+H15-J15</f>
        <v>60057226.177696228</v>
      </c>
      <c r="L15" s="198">
        <v>3513533818</v>
      </c>
      <c r="M15" s="198">
        <v>37113923978.650002</v>
      </c>
      <c r="N15" s="111">
        <f t="shared" ref="N15:N24" si="76">+J15-M15</f>
        <v>29173973</v>
      </c>
      <c r="O15" s="198">
        <v>3530801688</v>
      </c>
      <c r="P15" s="198">
        <v>37156271439.650002</v>
      </c>
      <c r="Q15" s="111">
        <f>P15-J15</f>
        <v>13173488</v>
      </c>
      <c r="R15" s="111">
        <f t="shared" ref="R15:R24" si="77">+H15-P15</f>
        <v>46883738.177696228</v>
      </c>
      <c r="S15" s="191">
        <f>O15</f>
        <v>3530801688</v>
      </c>
      <c r="T15" s="191">
        <f>P15</f>
        <v>37156271439.650002</v>
      </c>
    </row>
    <row r="16" spans="1:20" ht="15" customHeight="1" x14ac:dyDescent="0.25">
      <c r="A16" s="13" t="s">
        <v>16</v>
      </c>
      <c r="B16" s="1" t="s">
        <v>17</v>
      </c>
      <c r="C16" s="111">
        <v>16515320637.389999</v>
      </c>
      <c r="D16" s="191">
        <v>778639128</v>
      </c>
      <c r="E16" s="191">
        <v>0</v>
      </c>
      <c r="F16" s="191">
        <v>0</v>
      </c>
      <c r="G16" s="188">
        <v>0</v>
      </c>
      <c r="H16" s="111">
        <f t="shared" ref="H16:H24" si="78">+C16+D16-E16+F16-G16</f>
        <v>17293959765.389999</v>
      </c>
      <c r="I16" s="198">
        <v>1533007897</v>
      </c>
      <c r="J16" s="198">
        <v>17293959765</v>
      </c>
      <c r="K16" s="111">
        <f t="shared" si="75"/>
        <v>0.3899993896484375</v>
      </c>
      <c r="L16" s="198">
        <v>1533007897</v>
      </c>
      <c r="M16" s="198">
        <v>17293959765</v>
      </c>
      <c r="N16" s="111">
        <f t="shared" si="76"/>
        <v>0</v>
      </c>
      <c r="O16" s="198">
        <v>1533007897</v>
      </c>
      <c r="P16" s="198">
        <v>17293959765</v>
      </c>
      <c r="Q16" s="111">
        <f t="shared" ref="Q16:Q24" si="79">P16-J16</f>
        <v>0</v>
      </c>
      <c r="R16" s="111">
        <f t="shared" si="77"/>
        <v>0.3899993896484375</v>
      </c>
      <c r="S16" s="191">
        <f t="shared" ref="S16:S24" si="80">O16</f>
        <v>1533007897</v>
      </c>
      <c r="T16" s="191">
        <f t="shared" ref="T16:T24" si="81">P16</f>
        <v>17293959765</v>
      </c>
    </row>
    <row r="17" spans="1:20" ht="15" customHeight="1" x14ac:dyDescent="0.25">
      <c r="A17" s="13" t="s">
        <v>18</v>
      </c>
      <c r="B17" s="1" t="s">
        <v>19</v>
      </c>
      <c r="C17" s="111">
        <v>285216713.04000002</v>
      </c>
      <c r="D17" s="191">
        <v>36925851</v>
      </c>
      <c r="E17" s="191">
        <v>0</v>
      </c>
      <c r="F17" s="191">
        <v>0</v>
      </c>
      <c r="G17" s="188">
        <v>0</v>
      </c>
      <c r="H17" s="111">
        <f t="shared" si="78"/>
        <v>322142564.04000002</v>
      </c>
      <c r="I17" s="198">
        <v>29366565</v>
      </c>
      <c r="J17" s="198">
        <v>322009148</v>
      </c>
      <c r="K17" s="111">
        <f t="shared" si="75"/>
        <v>133416.04000002146</v>
      </c>
      <c r="L17" s="198">
        <v>29366565</v>
      </c>
      <c r="M17" s="198">
        <v>322009148</v>
      </c>
      <c r="N17" s="111">
        <f t="shared" si="76"/>
        <v>0</v>
      </c>
      <c r="O17" s="198">
        <v>29366565</v>
      </c>
      <c r="P17" s="198">
        <v>322009148</v>
      </c>
      <c r="Q17" s="111">
        <f t="shared" si="79"/>
        <v>0</v>
      </c>
      <c r="R17" s="111">
        <f t="shared" si="77"/>
        <v>133416.04000002146</v>
      </c>
      <c r="S17" s="191">
        <f t="shared" si="80"/>
        <v>29366565</v>
      </c>
      <c r="T17" s="191">
        <f t="shared" si="81"/>
        <v>322009148</v>
      </c>
    </row>
    <row r="18" spans="1:20" ht="15" customHeight="1" x14ac:dyDescent="0.25">
      <c r="A18" s="13" t="s">
        <v>20</v>
      </c>
      <c r="B18" s="1" t="s">
        <v>21</v>
      </c>
      <c r="C18" s="111">
        <v>377600944</v>
      </c>
      <c r="D18" s="191">
        <v>43618392</v>
      </c>
      <c r="E18" s="191">
        <v>0</v>
      </c>
      <c r="F18" s="191">
        <v>0</v>
      </c>
      <c r="G18" s="188">
        <v>0</v>
      </c>
      <c r="H18" s="111">
        <f t="shared" si="78"/>
        <v>421219336</v>
      </c>
      <c r="I18" s="198">
        <v>40205647</v>
      </c>
      <c r="J18" s="198">
        <v>421130285</v>
      </c>
      <c r="K18" s="111">
        <f t="shared" si="75"/>
        <v>89051</v>
      </c>
      <c r="L18" s="198">
        <v>40205647</v>
      </c>
      <c r="M18" s="198">
        <v>421130285</v>
      </c>
      <c r="N18" s="111">
        <f t="shared" si="76"/>
        <v>0</v>
      </c>
      <c r="O18" s="198">
        <v>40205647</v>
      </c>
      <c r="P18" s="198">
        <v>421130285</v>
      </c>
      <c r="Q18" s="111">
        <f t="shared" si="79"/>
        <v>0</v>
      </c>
      <c r="R18" s="111">
        <f t="shared" si="77"/>
        <v>89051</v>
      </c>
      <c r="S18" s="191">
        <f t="shared" si="80"/>
        <v>40205647</v>
      </c>
      <c r="T18" s="191">
        <f t="shared" si="81"/>
        <v>421130285</v>
      </c>
    </row>
    <row r="19" spans="1:20" ht="15" customHeight="1" x14ac:dyDescent="0.25">
      <c r="A19" s="13" t="s">
        <v>22</v>
      </c>
      <c r="B19" s="1" t="s">
        <v>23</v>
      </c>
      <c r="C19" s="111">
        <v>5153181410.46418</v>
      </c>
      <c r="D19" s="191">
        <v>0</v>
      </c>
      <c r="E19" s="191">
        <v>403977661</v>
      </c>
      <c r="F19" s="191">
        <v>0</v>
      </c>
      <c r="G19" s="188">
        <v>0</v>
      </c>
      <c r="H19" s="111">
        <f t="shared" si="78"/>
        <v>4749203749.46418</v>
      </c>
      <c r="I19" s="198">
        <v>346485101</v>
      </c>
      <c r="J19" s="198">
        <v>4747268818</v>
      </c>
      <c r="K19" s="111">
        <f t="shared" si="75"/>
        <v>1934931.4641799927</v>
      </c>
      <c r="L19" s="198">
        <v>347230063</v>
      </c>
      <c r="M19" s="198">
        <v>4741234647</v>
      </c>
      <c r="N19" s="111">
        <f t="shared" si="76"/>
        <v>6034171</v>
      </c>
      <c r="O19" s="198">
        <v>343291572</v>
      </c>
      <c r="P19" s="198">
        <v>4749203749</v>
      </c>
      <c r="Q19" s="111">
        <f t="shared" si="79"/>
        <v>1934931</v>
      </c>
      <c r="R19" s="111">
        <f t="shared" si="77"/>
        <v>0.46417999267578125</v>
      </c>
      <c r="S19" s="191">
        <f t="shared" si="80"/>
        <v>343291572</v>
      </c>
      <c r="T19" s="191">
        <f t="shared" si="81"/>
        <v>4749203749</v>
      </c>
    </row>
    <row r="20" spans="1:20" ht="15" customHeight="1" x14ac:dyDescent="0.25">
      <c r="A20" s="13" t="s">
        <v>24</v>
      </c>
      <c r="B20" s="1" t="s">
        <v>25</v>
      </c>
      <c r="C20" s="111">
        <v>1559394069.904</v>
      </c>
      <c r="D20" s="191">
        <v>0</v>
      </c>
      <c r="E20" s="191">
        <v>0</v>
      </c>
      <c r="F20" s="191">
        <v>0</v>
      </c>
      <c r="G20" s="188">
        <v>0</v>
      </c>
      <c r="H20" s="111">
        <f t="shared" si="78"/>
        <v>1559394069.904</v>
      </c>
      <c r="I20" s="198">
        <v>0</v>
      </c>
      <c r="J20" s="198">
        <v>1558765266.904</v>
      </c>
      <c r="K20" s="111">
        <f t="shared" si="75"/>
        <v>628803</v>
      </c>
      <c r="L20" s="198">
        <v>0</v>
      </c>
      <c r="M20" s="198">
        <v>1549248126.904</v>
      </c>
      <c r="N20" s="111">
        <f t="shared" si="76"/>
        <v>9517140</v>
      </c>
      <c r="O20" s="198">
        <v>0</v>
      </c>
      <c r="P20" s="198">
        <v>1559394069.904</v>
      </c>
      <c r="Q20" s="111">
        <f t="shared" si="79"/>
        <v>628803</v>
      </c>
      <c r="R20" s="111">
        <f t="shared" si="77"/>
        <v>0</v>
      </c>
      <c r="S20" s="191">
        <f t="shared" si="80"/>
        <v>0</v>
      </c>
      <c r="T20" s="191">
        <f t="shared" si="81"/>
        <v>1559394069.904</v>
      </c>
    </row>
    <row r="21" spans="1:20" ht="15" customHeight="1" x14ac:dyDescent="0.25">
      <c r="A21" s="13" t="s">
        <v>26</v>
      </c>
      <c r="B21" s="1" t="s">
        <v>27</v>
      </c>
      <c r="C21" s="111">
        <v>2019936478.4000001</v>
      </c>
      <c r="D21" s="191">
        <v>115388549</v>
      </c>
      <c r="E21" s="191">
        <v>0</v>
      </c>
      <c r="F21" s="191">
        <v>0</v>
      </c>
      <c r="G21" s="188">
        <v>0</v>
      </c>
      <c r="H21" s="111">
        <f t="shared" si="78"/>
        <v>2135325027.4000001</v>
      </c>
      <c r="I21" s="198">
        <v>161788140</v>
      </c>
      <c r="J21" s="198">
        <v>2135325027</v>
      </c>
      <c r="K21" s="111">
        <f t="shared" si="75"/>
        <v>0.40000009536743164</v>
      </c>
      <c r="L21" s="198">
        <v>160697699</v>
      </c>
      <c r="M21" s="198">
        <v>2134234586</v>
      </c>
      <c r="N21" s="111">
        <f t="shared" si="76"/>
        <v>1090441</v>
      </c>
      <c r="O21" s="198">
        <v>161788140</v>
      </c>
      <c r="P21" s="198">
        <v>2135325027</v>
      </c>
      <c r="Q21" s="111">
        <f t="shared" si="79"/>
        <v>0</v>
      </c>
      <c r="R21" s="111">
        <f t="shared" si="77"/>
        <v>0.40000009536743164</v>
      </c>
      <c r="S21" s="191">
        <f t="shared" si="80"/>
        <v>161788140</v>
      </c>
      <c r="T21" s="191">
        <f t="shared" si="81"/>
        <v>2135325027</v>
      </c>
    </row>
    <row r="22" spans="1:20" ht="15" customHeight="1" x14ac:dyDescent="0.25">
      <c r="A22" s="13" t="s">
        <v>28</v>
      </c>
      <c r="B22" s="1" t="s">
        <v>29</v>
      </c>
      <c r="C22" s="111">
        <v>5485952377.2466602</v>
      </c>
      <c r="D22" s="191">
        <v>719924439.02999997</v>
      </c>
      <c r="E22" s="191">
        <v>56910100</v>
      </c>
      <c r="F22" s="191">
        <v>0</v>
      </c>
      <c r="G22" s="188">
        <v>0</v>
      </c>
      <c r="H22" s="111">
        <f t="shared" si="78"/>
        <v>6148966716.27666</v>
      </c>
      <c r="I22" s="198">
        <v>5590830578</v>
      </c>
      <c r="J22" s="198">
        <v>5667557995.3000002</v>
      </c>
      <c r="K22" s="111">
        <f t="shared" si="75"/>
        <v>481408720.97665977</v>
      </c>
      <c r="L22" s="198">
        <v>5592359602</v>
      </c>
      <c r="M22" s="198">
        <v>5665306087.3000002</v>
      </c>
      <c r="N22" s="111">
        <f t="shared" si="76"/>
        <v>2251908</v>
      </c>
      <c r="O22" s="198">
        <v>5581674829</v>
      </c>
      <c r="P22" s="198">
        <v>5669393955</v>
      </c>
      <c r="Q22" s="111">
        <f t="shared" si="79"/>
        <v>1835959.6999998093</v>
      </c>
      <c r="R22" s="111">
        <f t="shared" si="77"/>
        <v>479572761.27665997</v>
      </c>
      <c r="S22" s="191">
        <f t="shared" si="80"/>
        <v>5581674829</v>
      </c>
      <c r="T22" s="191">
        <f t="shared" si="81"/>
        <v>5669393955</v>
      </c>
    </row>
    <row r="23" spans="1:20" ht="15" customHeight="1" x14ac:dyDescent="0.25">
      <c r="A23" s="13" t="s">
        <v>30</v>
      </c>
      <c r="B23" s="1" t="s">
        <v>31</v>
      </c>
      <c r="C23" s="111">
        <v>4115390663.3080802</v>
      </c>
      <c r="D23" s="191">
        <v>96611013</v>
      </c>
      <c r="E23" s="191">
        <v>0</v>
      </c>
      <c r="F23" s="191">
        <v>0</v>
      </c>
      <c r="G23" s="188">
        <v>0</v>
      </c>
      <c r="H23" s="111">
        <f t="shared" si="78"/>
        <v>4212001676.3080802</v>
      </c>
      <c r="I23" s="198">
        <v>3369376788.5999999</v>
      </c>
      <c r="J23" s="198">
        <v>3577392924.5999999</v>
      </c>
      <c r="K23" s="111">
        <f t="shared" si="75"/>
        <v>634608751.70808029</v>
      </c>
      <c r="L23" s="198">
        <v>3370907236.5999999</v>
      </c>
      <c r="M23" s="198">
        <v>3576164466.5999999</v>
      </c>
      <c r="N23" s="111">
        <f t="shared" si="76"/>
        <v>1228458</v>
      </c>
      <c r="O23" s="198">
        <v>3345693200</v>
      </c>
      <c r="P23" s="198">
        <v>3581029816.5999999</v>
      </c>
      <c r="Q23" s="111">
        <f t="shared" si="79"/>
        <v>3636892</v>
      </c>
      <c r="R23" s="111">
        <f t="shared" si="77"/>
        <v>630971859.70808029</v>
      </c>
      <c r="S23" s="191">
        <f t="shared" si="80"/>
        <v>3345693200</v>
      </c>
      <c r="T23" s="191">
        <f t="shared" si="81"/>
        <v>3581029816.5999999</v>
      </c>
    </row>
    <row r="24" spans="1:20" ht="15" customHeight="1" x14ac:dyDescent="0.25">
      <c r="A24" s="13" t="s">
        <v>32</v>
      </c>
      <c r="B24" s="1" t="s">
        <v>33</v>
      </c>
      <c r="C24" s="111">
        <v>4000000</v>
      </c>
      <c r="D24" s="191">
        <v>0</v>
      </c>
      <c r="E24" s="191">
        <v>4000000</v>
      </c>
      <c r="F24" s="191">
        <v>0</v>
      </c>
      <c r="G24" s="188">
        <v>0</v>
      </c>
      <c r="H24" s="111">
        <f t="shared" si="78"/>
        <v>0</v>
      </c>
      <c r="I24" s="198">
        <v>0</v>
      </c>
      <c r="J24" s="198">
        <v>0</v>
      </c>
      <c r="K24" s="111">
        <f t="shared" si="75"/>
        <v>0</v>
      </c>
      <c r="L24" s="198">
        <v>0</v>
      </c>
      <c r="M24" s="198">
        <v>0</v>
      </c>
      <c r="N24" s="111">
        <f t="shared" si="76"/>
        <v>0</v>
      </c>
      <c r="O24" s="198">
        <v>0</v>
      </c>
      <c r="P24" s="198">
        <v>0</v>
      </c>
      <c r="Q24" s="111">
        <f t="shared" si="79"/>
        <v>0</v>
      </c>
      <c r="R24" s="111">
        <f t="shared" si="77"/>
        <v>0</v>
      </c>
      <c r="S24" s="191">
        <f t="shared" si="80"/>
        <v>0</v>
      </c>
      <c r="T24" s="191">
        <f t="shared" si="81"/>
        <v>0</v>
      </c>
    </row>
    <row r="25" spans="1:20" s="4" customFormat="1" ht="15" customHeight="1" x14ac:dyDescent="0.25">
      <c r="A25" s="14" t="s">
        <v>34</v>
      </c>
      <c r="B25" s="9" t="s">
        <v>35</v>
      </c>
      <c r="C25" s="10">
        <f t="shared" ref="C25:T25" si="82">+C26+C27</f>
        <v>499621820.47999996</v>
      </c>
      <c r="D25" s="10">
        <f t="shared" si="82"/>
        <v>2357676</v>
      </c>
      <c r="E25" s="10">
        <f t="shared" si="82"/>
        <v>78047807</v>
      </c>
      <c r="F25" s="10">
        <f t="shared" si="82"/>
        <v>0</v>
      </c>
      <c r="G25" s="10">
        <f t="shared" si="82"/>
        <v>0</v>
      </c>
      <c r="H25" s="10">
        <f t="shared" si="82"/>
        <v>423931689.47999996</v>
      </c>
      <c r="I25" s="10">
        <f t="shared" si="82"/>
        <v>7465063</v>
      </c>
      <c r="J25" s="10">
        <f t="shared" si="82"/>
        <v>423931689</v>
      </c>
      <c r="K25" s="10">
        <f t="shared" si="82"/>
        <v>0.47999997437000275</v>
      </c>
      <c r="L25" s="10">
        <f t="shared" si="82"/>
        <v>7465063</v>
      </c>
      <c r="M25" s="10">
        <f t="shared" si="82"/>
        <v>423931689</v>
      </c>
      <c r="N25" s="10">
        <f t="shared" si="82"/>
        <v>0</v>
      </c>
      <c r="O25" s="10">
        <f t="shared" si="82"/>
        <v>7465063</v>
      </c>
      <c r="P25" s="10">
        <f t="shared" si="82"/>
        <v>423931689</v>
      </c>
      <c r="Q25" s="10">
        <f t="shared" si="82"/>
        <v>0</v>
      </c>
      <c r="R25" s="10">
        <f t="shared" si="82"/>
        <v>0.47999997437000275</v>
      </c>
      <c r="S25" s="10">
        <f t="shared" si="82"/>
        <v>7465063</v>
      </c>
      <c r="T25" s="10">
        <f t="shared" si="82"/>
        <v>423931689</v>
      </c>
    </row>
    <row r="26" spans="1:20" ht="15" customHeight="1" x14ac:dyDescent="0.25">
      <c r="A26" s="13" t="s">
        <v>36</v>
      </c>
      <c r="B26" s="1" t="s">
        <v>37</v>
      </c>
      <c r="C26" s="111">
        <v>87223075.200000003</v>
      </c>
      <c r="D26" s="191">
        <v>2357676</v>
      </c>
      <c r="E26" s="191">
        <v>0</v>
      </c>
      <c r="F26" s="191">
        <v>0</v>
      </c>
      <c r="G26" s="188">
        <v>0</v>
      </c>
      <c r="H26" s="111">
        <f t="shared" ref="H26:H27" si="83">+C26+D26-E26+F26-G26</f>
        <v>89580751.200000003</v>
      </c>
      <c r="I26" s="198">
        <v>7465063</v>
      </c>
      <c r="J26" s="198">
        <v>89580751</v>
      </c>
      <c r="K26" s="111">
        <f t="shared" si="75"/>
        <v>0.20000000298023224</v>
      </c>
      <c r="L26" s="198">
        <v>7465063</v>
      </c>
      <c r="M26" s="198">
        <v>89580751</v>
      </c>
      <c r="N26" s="111">
        <f>+J26-M26</f>
        <v>0</v>
      </c>
      <c r="O26" s="198">
        <v>7465063</v>
      </c>
      <c r="P26" s="198">
        <v>89580751</v>
      </c>
      <c r="Q26" s="111">
        <f t="shared" ref="Q26:Q27" si="84">P26-J26</f>
        <v>0</v>
      </c>
      <c r="R26" s="111">
        <f>+H26-P26</f>
        <v>0.20000000298023224</v>
      </c>
      <c r="S26" s="191">
        <f t="shared" ref="S26:S27" si="85">O26</f>
        <v>7465063</v>
      </c>
      <c r="T26" s="191">
        <f t="shared" ref="T26:T27" si="86">P26</f>
        <v>89580751</v>
      </c>
    </row>
    <row r="27" spans="1:20" ht="15" customHeight="1" x14ac:dyDescent="0.25">
      <c r="A27" s="13" t="s">
        <v>38</v>
      </c>
      <c r="B27" s="1" t="s">
        <v>39</v>
      </c>
      <c r="C27" s="111">
        <v>412398745.27999997</v>
      </c>
      <c r="D27" s="191">
        <v>0</v>
      </c>
      <c r="E27" s="191">
        <v>78047807</v>
      </c>
      <c r="F27" s="191">
        <v>0</v>
      </c>
      <c r="G27" s="188">
        <v>0</v>
      </c>
      <c r="H27" s="111">
        <f t="shared" si="83"/>
        <v>334350938.27999997</v>
      </c>
      <c r="I27" s="198">
        <v>0</v>
      </c>
      <c r="J27" s="198">
        <v>334350938</v>
      </c>
      <c r="K27" s="111">
        <f t="shared" si="75"/>
        <v>0.27999997138977051</v>
      </c>
      <c r="L27" s="198">
        <v>0</v>
      </c>
      <c r="M27" s="198">
        <v>334350938</v>
      </c>
      <c r="N27" s="111">
        <f>+J27-M27</f>
        <v>0</v>
      </c>
      <c r="O27" s="198">
        <v>0</v>
      </c>
      <c r="P27" s="198">
        <v>334350938</v>
      </c>
      <c r="Q27" s="111">
        <f t="shared" si="84"/>
        <v>0</v>
      </c>
      <c r="R27" s="111">
        <f>+H27-P27</f>
        <v>0.27999997138977051</v>
      </c>
      <c r="S27" s="191">
        <f t="shared" si="85"/>
        <v>0</v>
      </c>
      <c r="T27" s="191">
        <f t="shared" si="86"/>
        <v>334350938</v>
      </c>
    </row>
    <row r="28" spans="1:20" s="4" customFormat="1" ht="15" customHeight="1" x14ac:dyDescent="0.25">
      <c r="A28" s="11" t="s">
        <v>40</v>
      </c>
      <c r="B28" s="5" t="s">
        <v>41</v>
      </c>
      <c r="C28" s="6">
        <f t="shared" ref="C28" si="87">+C29+C31+C33+C35+C37+C39</f>
        <v>25914052557.82769</v>
      </c>
      <c r="D28" s="6">
        <f t="shared" ref="D28" si="88">+D29+D31+D33+D35+D37+D39</f>
        <v>1374584417</v>
      </c>
      <c r="E28" s="6">
        <f t="shared" ref="E28" si="89">+E29+E31+E33+E35+E37+E39</f>
        <v>3151019284</v>
      </c>
      <c r="F28" s="6">
        <f t="shared" ref="F28" si="90">+F29+F31+F33+F35+F37+F39</f>
        <v>0</v>
      </c>
      <c r="G28" s="6">
        <f t="shared" ref="G28" si="91">+G29+G31+G33+G35+G37+G39</f>
        <v>0</v>
      </c>
      <c r="H28" s="6">
        <f t="shared" ref="H28" si="92">+H29+H31+H33+H35+H37+H39</f>
        <v>24137617690.82769</v>
      </c>
      <c r="I28" s="6">
        <f t="shared" ref="I28" si="93">+I29+I31+I33+I35+I37+I39</f>
        <v>1513417642</v>
      </c>
      <c r="J28" s="6">
        <f t="shared" ref="J28" si="94">+J29+J31+J33+J35+J37+J39</f>
        <v>23764461287</v>
      </c>
      <c r="K28" s="6">
        <f t="shared" ref="K28" si="95">+K29+K31+K33+K35+K37+K39</f>
        <v>373156403.82768893</v>
      </c>
      <c r="L28" s="6">
        <f t="shared" ref="L28" si="96">+L29+L31+L33+L35+L37+L39</f>
        <v>1509877324</v>
      </c>
      <c r="M28" s="6">
        <f t="shared" ref="M28" si="97">+M29+M31+M33+M35+M37+M39</f>
        <v>23455567389</v>
      </c>
      <c r="N28" s="6">
        <f t="shared" ref="N28" si="98">+N29+N31+N33+N35+N37+N39</f>
        <v>308893898</v>
      </c>
      <c r="O28" s="6">
        <f t="shared" ref="O28" si="99">+O29+O31+O33+O35+O37+O39</f>
        <v>1513417642</v>
      </c>
      <c r="P28" s="6">
        <f t="shared" ref="P28" si="100">+P29+P31+P33+P35+P37+P39</f>
        <v>23774181714</v>
      </c>
      <c r="Q28" s="6">
        <f t="shared" ref="Q28" si="101">+Q29+Q31+Q33+Q35+Q37+Q39</f>
        <v>9720427</v>
      </c>
      <c r="R28" s="6">
        <f t="shared" ref="R28" si="102">+R29+R31+R33+R35+R37+R39</f>
        <v>363435976.82768893</v>
      </c>
      <c r="S28" s="6">
        <f t="shared" ref="S28" si="103">+S29+S31+S33+S35+S37+S39</f>
        <v>1513417642</v>
      </c>
      <c r="T28" s="6">
        <f t="shared" ref="T28" si="104">+T29+T31+T33+T35+T37+T39</f>
        <v>23774181714</v>
      </c>
    </row>
    <row r="29" spans="1:20" s="4" customFormat="1" ht="15" customHeight="1" x14ac:dyDescent="0.25">
      <c r="A29" s="14" t="s">
        <v>42</v>
      </c>
      <c r="B29" s="9" t="s">
        <v>43</v>
      </c>
      <c r="C29" s="10">
        <f t="shared" ref="C29:T29" si="105">+C30</f>
        <v>8955496978.0898991</v>
      </c>
      <c r="D29" s="10">
        <f t="shared" si="105"/>
        <v>0</v>
      </c>
      <c r="E29" s="10">
        <f t="shared" si="105"/>
        <v>1305937731</v>
      </c>
      <c r="F29" s="10">
        <f t="shared" si="105"/>
        <v>0</v>
      </c>
      <c r="G29" s="10">
        <f t="shared" si="105"/>
        <v>0</v>
      </c>
      <c r="H29" s="10">
        <f t="shared" si="105"/>
        <v>7649559247.0898991</v>
      </c>
      <c r="I29" s="10">
        <f t="shared" si="105"/>
        <v>648303210</v>
      </c>
      <c r="J29" s="10">
        <f t="shared" si="105"/>
        <v>7601083855</v>
      </c>
      <c r="K29" s="10">
        <f t="shared" si="105"/>
        <v>48475392.089899063</v>
      </c>
      <c r="L29" s="10">
        <f t="shared" si="105"/>
        <v>648303210</v>
      </c>
      <c r="M29" s="10">
        <f t="shared" si="105"/>
        <v>7601083855</v>
      </c>
      <c r="N29" s="10">
        <f t="shared" si="105"/>
        <v>0</v>
      </c>
      <c r="O29" s="10">
        <f t="shared" si="105"/>
        <v>648303210</v>
      </c>
      <c r="P29" s="10">
        <f t="shared" si="105"/>
        <v>7601083855</v>
      </c>
      <c r="Q29" s="10">
        <f t="shared" si="105"/>
        <v>0</v>
      </c>
      <c r="R29" s="10">
        <f t="shared" si="105"/>
        <v>48475392.089899063</v>
      </c>
      <c r="S29" s="10">
        <f t="shared" si="105"/>
        <v>648303210</v>
      </c>
      <c r="T29" s="10">
        <f t="shared" si="105"/>
        <v>7601083855</v>
      </c>
    </row>
    <row r="30" spans="1:20" ht="15" customHeight="1" x14ac:dyDescent="0.25">
      <c r="A30" s="13" t="s">
        <v>44</v>
      </c>
      <c r="B30" s="1" t="s">
        <v>43</v>
      </c>
      <c r="C30" s="111">
        <v>8955496978.0898991</v>
      </c>
      <c r="D30" s="191">
        <v>0</v>
      </c>
      <c r="E30" s="191">
        <v>1305937731</v>
      </c>
      <c r="F30" s="191">
        <v>0</v>
      </c>
      <c r="G30" s="188">
        <v>0</v>
      </c>
      <c r="H30" s="111">
        <f>+C30+D30-E30+F30-G30</f>
        <v>7649559247.0898991</v>
      </c>
      <c r="I30" s="198">
        <v>648303210</v>
      </c>
      <c r="J30" s="198">
        <v>7601083855</v>
      </c>
      <c r="K30" s="111">
        <f t="shared" si="75"/>
        <v>48475392.089899063</v>
      </c>
      <c r="L30" s="198">
        <v>648303210</v>
      </c>
      <c r="M30" s="198">
        <v>7601083855</v>
      </c>
      <c r="N30" s="111">
        <f>+J30-M30</f>
        <v>0</v>
      </c>
      <c r="O30" s="198">
        <v>648303210</v>
      </c>
      <c r="P30" s="198">
        <v>7601083855</v>
      </c>
      <c r="Q30" s="111">
        <f>P30-J30</f>
        <v>0</v>
      </c>
      <c r="R30" s="111">
        <f>+H30-P30</f>
        <v>48475392.089899063</v>
      </c>
      <c r="S30" s="191">
        <f>O30</f>
        <v>648303210</v>
      </c>
      <c r="T30" s="191">
        <f>P30</f>
        <v>7601083855</v>
      </c>
    </row>
    <row r="31" spans="1:20" s="4" customFormat="1" ht="15" customHeight="1" x14ac:dyDescent="0.25">
      <c r="A31" s="14" t="s">
        <v>45</v>
      </c>
      <c r="B31" s="9" t="s">
        <v>46</v>
      </c>
      <c r="C31" s="10">
        <f t="shared" ref="C31:T31" si="106">+C32</f>
        <v>4757607769.61026</v>
      </c>
      <c r="D31" s="10">
        <f t="shared" si="106"/>
        <v>864764897</v>
      </c>
      <c r="E31" s="10">
        <f t="shared" si="106"/>
        <v>0</v>
      </c>
      <c r="F31" s="10">
        <f t="shared" si="106"/>
        <v>0</v>
      </c>
      <c r="G31" s="10">
        <f t="shared" si="106"/>
        <v>0</v>
      </c>
      <c r="H31" s="10">
        <f t="shared" si="106"/>
        <v>5622372666.61026</v>
      </c>
      <c r="I31" s="10">
        <f t="shared" si="106"/>
        <v>432202140</v>
      </c>
      <c r="J31" s="10">
        <f t="shared" si="106"/>
        <v>5590055736</v>
      </c>
      <c r="K31" s="10">
        <f t="shared" si="106"/>
        <v>32316930.61026001</v>
      </c>
      <c r="L31" s="10">
        <f t="shared" si="106"/>
        <v>432202140</v>
      </c>
      <c r="M31" s="10">
        <f t="shared" si="106"/>
        <v>5590055736</v>
      </c>
      <c r="N31" s="10">
        <f t="shared" si="106"/>
        <v>0</v>
      </c>
      <c r="O31" s="10">
        <f t="shared" si="106"/>
        <v>432202140</v>
      </c>
      <c r="P31" s="10">
        <f t="shared" si="106"/>
        <v>5590055736</v>
      </c>
      <c r="Q31" s="10">
        <f t="shared" si="106"/>
        <v>0</v>
      </c>
      <c r="R31" s="10">
        <f t="shared" si="106"/>
        <v>32316930.61026001</v>
      </c>
      <c r="S31" s="10">
        <f t="shared" si="106"/>
        <v>432202140</v>
      </c>
      <c r="T31" s="10">
        <f t="shared" si="106"/>
        <v>5590055736</v>
      </c>
    </row>
    <row r="32" spans="1:20" ht="15" customHeight="1" x14ac:dyDescent="0.25">
      <c r="A32" s="13" t="s">
        <v>47</v>
      </c>
      <c r="B32" s="1" t="s">
        <v>46</v>
      </c>
      <c r="C32" s="111">
        <v>4757607769.61026</v>
      </c>
      <c r="D32" s="191">
        <v>864764897</v>
      </c>
      <c r="E32" s="191">
        <v>0</v>
      </c>
      <c r="F32" s="191">
        <v>0</v>
      </c>
      <c r="G32" s="188">
        <v>0</v>
      </c>
      <c r="H32" s="111">
        <f>+C32+D32-E32+F32-G32</f>
        <v>5622372666.61026</v>
      </c>
      <c r="I32" s="198">
        <v>432202140</v>
      </c>
      <c r="J32" s="198">
        <v>5590055736</v>
      </c>
      <c r="K32" s="111">
        <f t="shared" si="75"/>
        <v>32316930.61026001</v>
      </c>
      <c r="L32" s="198">
        <v>432202140</v>
      </c>
      <c r="M32" s="198">
        <v>5590055736</v>
      </c>
      <c r="N32" s="111">
        <f>+J32-M32</f>
        <v>0</v>
      </c>
      <c r="O32" s="198">
        <v>432202140</v>
      </c>
      <c r="P32" s="198">
        <v>5590055736</v>
      </c>
      <c r="Q32" s="111">
        <f>P32-J32</f>
        <v>0</v>
      </c>
      <c r="R32" s="111">
        <f>+H32-P32</f>
        <v>32316930.61026001</v>
      </c>
      <c r="S32" s="191">
        <f>O32</f>
        <v>432202140</v>
      </c>
      <c r="T32" s="191">
        <f>P32</f>
        <v>5590055736</v>
      </c>
    </row>
    <row r="33" spans="1:20" s="4" customFormat="1" ht="15" customHeight="1" x14ac:dyDescent="0.25">
      <c r="A33" s="14" t="s">
        <v>48</v>
      </c>
      <c r="B33" s="9" t="s">
        <v>49</v>
      </c>
      <c r="C33" s="10">
        <f t="shared" ref="C33:T33" si="107">+C34</f>
        <v>5341622671</v>
      </c>
      <c r="D33" s="10">
        <f t="shared" si="107"/>
        <v>0</v>
      </c>
      <c r="E33" s="10">
        <f t="shared" si="107"/>
        <v>0</v>
      </c>
      <c r="F33" s="10">
        <f t="shared" si="107"/>
        <v>0</v>
      </c>
      <c r="G33" s="10">
        <f t="shared" si="107"/>
        <v>0</v>
      </c>
      <c r="H33" s="10">
        <f t="shared" si="107"/>
        <v>5341622671</v>
      </c>
      <c r="I33" s="10">
        <f t="shared" si="107"/>
        <v>0</v>
      </c>
      <c r="J33" s="10">
        <f t="shared" si="107"/>
        <v>5341622671</v>
      </c>
      <c r="K33" s="10">
        <f t="shared" si="107"/>
        <v>0</v>
      </c>
      <c r="L33" s="10">
        <f t="shared" si="107"/>
        <v>0</v>
      </c>
      <c r="M33" s="10">
        <f t="shared" si="107"/>
        <v>5341622671</v>
      </c>
      <c r="N33" s="10">
        <f t="shared" si="107"/>
        <v>0</v>
      </c>
      <c r="O33" s="10">
        <f t="shared" si="107"/>
        <v>0</v>
      </c>
      <c r="P33" s="10">
        <f t="shared" si="107"/>
        <v>5341622671</v>
      </c>
      <c r="Q33" s="10">
        <f t="shared" si="107"/>
        <v>0</v>
      </c>
      <c r="R33" s="10">
        <f t="shared" si="107"/>
        <v>0</v>
      </c>
      <c r="S33" s="10">
        <f t="shared" si="107"/>
        <v>0</v>
      </c>
      <c r="T33" s="10">
        <f t="shared" si="107"/>
        <v>5341622671</v>
      </c>
    </row>
    <row r="34" spans="1:20" ht="15" customHeight="1" x14ac:dyDescent="0.25">
      <c r="A34" s="13" t="s">
        <v>50</v>
      </c>
      <c r="B34" s="1" t="s">
        <v>49</v>
      </c>
      <c r="C34" s="111">
        <v>5341622671</v>
      </c>
      <c r="D34" s="191">
        <v>0</v>
      </c>
      <c r="E34" s="191">
        <v>0</v>
      </c>
      <c r="F34" s="191">
        <v>0</v>
      </c>
      <c r="G34" s="188">
        <v>0</v>
      </c>
      <c r="H34" s="111">
        <f>+C34+D34-E34+F34-G34</f>
        <v>5341622671</v>
      </c>
      <c r="I34" s="198">
        <v>0</v>
      </c>
      <c r="J34" s="198">
        <v>5341622671</v>
      </c>
      <c r="K34" s="111">
        <f t="shared" si="75"/>
        <v>0</v>
      </c>
      <c r="L34" s="198">
        <v>0</v>
      </c>
      <c r="M34" s="198">
        <v>5341622671</v>
      </c>
      <c r="N34" s="111">
        <f>+J34-M34</f>
        <v>0</v>
      </c>
      <c r="O34" s="198">
        <v>0</v>
      </c>
      <c r="P34" s="198">
        <v>5341622671</v>
      </c>
      <c r="Q34" s="111">
        <f>P34-J34</f>
        <v>0</v>
      </c>
      <c r="R34" s="111">
        <f>+H34-P34</f>
        <v>0</v>
      </c>
      <c r="S34" s="191">
        <f>O34</f>
        <v>0</v>
      </c>
      <c r="T34" s="191">
        <f>P34</f>
        <v>5341622671</v>
      </c>
    </row>
    <row r="35" spans="1:20" s="4" customFormat="1" ht="15" customHeight="1" x14ac:dyDescent="0.25">
      <c r="A35" s="14" t="s">
        <v>51</v>
      </c>
      <c r="B35" s="9" t="s">
        <v>52</v>
      </c>
      <c r="C35" s="10">
        <f t="shared" ref="C35:T35" si="108">+C36</f>
        <v>2265386950.80408</v>
      </c>
      <c r="D35" s="10">
        <f t="shared" si="108"/>
        <v>311478338</v>
      </c>
      <c r="E35" s="10">
        <f t="shared" si="108"/>
        <v>0</v>
      </c>
      <c r="F35" s="10">
        <f t="shared" si="108"/>
        <v>0</v>
      </c>
      <c r="G35" s="10">
        <f t="shared" si="108"/>
        <v>0</v>
      </c>
      <c r="H35" s="10">
        <f t="shared" si="108"/>
        <v>2576865288.80408</v>
      </c>
      <c r="I35" s="10">
        <f t="shared" si="108"/>
        <v>232816305.4000001</v>
      </c>
      <c r="J35" s="10">
        <f t="shared" si="108"/>
        <v>2576865258.4000001</v>
      </c>
      <c r="K35" s="10">
        <f t="shared" si="108"/>
        <v>30.404079914093018</v>
      </c>
      <c r="L35" s="10">
        <f t="shared" si="108"/>
        <v>232816305.4000001</v>
      </c>
      <c r="M35" s="10">
        <f t="shared" si="108"/>
        <v>2576865258.4000001</v>
      </c>
      <c r="N35" s="10">
        <f t="shared" si="108"/>
        <v>0</v>
      </c>
      <c r="O35" s="10">
        <f t="shared" si="108"/>
        <v>232816305.4000001</v>
      </c>
      <c r="P35" s="10">
        <f t="shared" si="108"/>
        <v>2576865258.4000001</v>
      </c>
      <c r="Q35" s="10">
        <f t="shared" si="108"/>
        <v>0</v>
      </c>
      <c r="R35" s="10">
        <f t="shared" si="108"/>
        <v>30.404079914093018</v>
      </c>
      <c r="S35" s="10">
        <f t="shared" si="108"/>
        <v>232816305.4000001</v>
      </c>
      <c r="T35" s="10">
        <f t="shared" si="108"/>
        <v>2576865258.4000001</v>
      </c>
    </row>
    <row r="36" spans="1:20" ht="15" customHeight="1" x14ac:dyDescent="0.25">
      <c r="A36" s="13" t="s">
        <v>53</v>
      </c>
      <c r="B36" s="1" t="s">
        <v>52</v>
      </c>
      <c r="C36" s="111">
        <v>2265386950.80408</v>
      </c>
      <c r="D36" s="191">
        <v>311478338</v>
      </c>
      <c r="E36" s="191">
        <v>0</v>
      </c>
      <c r="F36" s="191">
        <v>0</v>
      </c>
      <c r="G36" s="188">
        <v>0</v>
      </c>
      <c r="H36" s="111">
        <f>+C36+D36-E36+F36-G36</f>
        <v>2576865288.80408</v>
      </c>
      <c r="I36" s="198">
        <v>232816305.4000001</v>
      </c>
      <c r="J36" s="198">
        <v>2576865258.4000001</v>
      </c>
      <c r="K36" s="111">
        <f t="shared" si="75"/>
        <v>30.404079914093018</v>
      </c>
      <c r="L36" s="198">
        <v>232816305.4000001</v>
      </c>
      <c r="M36" s="198">
        <v>2576865258.4000001</v>
      </c>
      <c r="N36" s="111">
        <f>+J36-M36</f>
        <v>0</v>
      </c>
      <c r="O36" s="198">
        <v>232816305.4000001</v>
      </c>
      <c r="P36" s="198">
        <v>2576865258.4000001</v>
      </c>
      <c r="Q36" s="111">
        <f>P36-J36</f>
        <v>0</v>
      </c>
      <c r="R36" s="111">
        <f>+H36-P36</f>
        <v>30.404079914093018</v>
      </c>
      <c r="S36" s="191">
        <f>O36</f>
        <v>232816305.4000001</v>
      </c>
      <c r="T36" s="191">
        <f>P36</f>
        <v>2576865258.4000001</v>
      </c>
    </row>
    <row r="37" spans="1:20" s="4" customFormat="1" ht="15" customHeight="1" x14ac:dyDescent="0.25">
      <c r="A37" s="14" t="s">
        <v>54</v>
      </c>
      <c r="B37" s="9" t="s">
        <v>55</v>
      </c>
      <c r="C37" s="10">
        <f t="shared" ref="C37:T37" si="109">+C38</f>
        <v>2894897975.2203898</v>
      </c>
      <c r="D37" s="10">
        <f t="shared" si="109"/>
        <v>0</v>
      </c>
      <c r="E37" s="10">
        <f t="shared" si="109"/>
        <v>1845081553</v>
      </c>
      <c r="F37" s="10">
        <f t="shared" si="109"/>
        <v>0</v>
      </c>
      <c r="G37" s="10">
        <f t="shared" si="109"/>
        <v>0</v>
      </c>
      <c r="H37" s="10">
        <f t="shared" si="109"/>
        <v>1049816422.2203898</v>
      </c>
      <c r="I37" s="10">
        <f t="shared" si="109"/>
        <v>44885097</v>
      </c>
      <c r="J37" s="10">
        <f t="shared" si="109"/>
        <v>757452372</v>
      </c>
      <c r="K37" s="10">
        <f t="shared" si="109"/>
        <v>292364050.22038984</v>
      </c>
      <c r="L37" s="10">
        <f t="shared" si="109"/>
        <v>41344779</v>
      </c>
      <c r="M37" s="10">
        <f t="shared" si="109"/>
        <v>448558474</v>
      </c>
      <c r="N37" s="10">
        <f t="shared" si="109"/>
        <v>308893898</v>
      </c>
      <c r="O37" s="10">
        <f t="shared" si="109"/>
        <v>44885097</v>
      </c>
      <c r="P37" s="10">
        <f t="shared" si="109"/>
        <v>767172799</v>
      </c>
      <c r="Q37" s="10">
        <f t="shared" si="109"/>
        <v>9720427</v>
      </c>
      <c r="R37" s="10">
        <f t="shared" si="109"/>
        <v>282643623.22038984</v>
      </c>
      <c r="S37" s="10">
        <f t="shared" si="109"/>
        <v>44885097</v>
      </c>
      <c r="T37" s="10">
        <f t="shared" si="109"/>
        <v>767172799</v>
      </c>
    </row>
    <row r="38" spans="1:20" ht="15" customHeight="1" x14ac:dyDescent="0.25">
      <c r="A38" s="13" t="s">
        <v>56</v>
      </c>
      <c r="B38" s="1" t="s">
        <v>55</v>
      </c>
      <c r="C38" s="111">
        <v>2894897975.2203898</v>
      </c>
      <c r="D38" s="191">
        <v>0</v>
      </c>
      <c r="E38" s="191">
        <v>1845081553</v>
      </c>
      <c r="F38" s="191">
        <v>0</v>
      </c>
      <c r="G38" s="188">
        <v>0</v>
      </c>
      <c r="H38" s="111">
        <f>+C38+D38-E38+F38-G38</f>
        <v>1049816422.2203898</v>
      </c>
      <c r="I38" s="198">
        <v>44885097</v>
      </c>
      <c r="J38" s="198">
        <v>757452372</v>
      </c>
      <c r="K38" s="111">
        <f t="shared" si="75"/>
        <v>292364050.22038984</v>
      </c>
      <c r="L38" s="198">
        <v>41344779</v>
      </c>
      <c r="M38" s="198">
        <v>448558474</v>
      </c>
      <c r="N38" s="111">
        <f>+J38-M38</f>
        <v>308893898</v>
      </c>
      <c r="O38" s="198">
        <v>44885097</v>
      </c>
      <c r="P38" s="198">
        <v>767172799</v>
      </c>
      <c r="Q38" s="111">
        <f>P38-J38</f>
        <v>9720427</v>
      </c>
      <c r="R38" s="111">
        <f>+H38-P38</f>
        <v>282643623.22038984</v>
      </c>
      <c r="S38" s="191">
        <f>O38</f>
        <v>44885097</v>
      </c>
      <c r="T38" s="191">
        <f>P38</f>
        <v>767172799</v>
      </c>
    </row>
    <row r="39" spans="1:20" s="4" customFormat="1" ht="15" customHeight="1" x14ac:dyDescent="0.25">
      <c r="A39" s="14" t="s">
        <v>57</v>
      </c>
      <c r="B39" s="9" t="s">
        <v>58</v>
      </c>
      <c r="C39" s="10">
        <f t="shared" ref="C39:T39" si="110">+C40</f>
        <v>1699040213.10306</v>
      </c>
      <c r="D39" s="10">
        <f t="shared" si="110"/>
        <v>198341182</v>
      </c>
      <c r="E39" s="10">
        <f t="shared" si="110"/>
        <v>0</v>
      </c>
      <c r="F39" s="10">
        <f t="shared" si="110"/>
        <v>0</v>
      </c>
      <c r="G39" s="10">
        <f t="shared" si="110"/>
        <v>0</v>
      </c>
      <c r="H39" s="10">
        <f t="shared" si="110"/>
        <v>1897381395.10306</v>
      </c>
      <c r="I39" s="10">
        <f t="shared" si="110"/>
        <v>155210889.5999999</v>
      </c>
      <c r="J39" s="10">
        <f t="shared" si="110"/>
        <v>1897381394.5999999</v>
      </c>
      <c r="K39" s="10">
        <f t="shared" si="110"/>
        <v>0.50306010246276855</v>
      </c>
      <c r="L39" s="10">
        <f t="shared" si="110"/>
        <v>155210889.5999999</v>
      </c>
      <c r="M39" s="10">
        <f t="shared" si="110"/>
        <v>1897381394.5999999</v>
      </c>
      <c r="N39" s="10">
        <f t="shared" si="110"/>
        <v>0</v>
      </c>
      <c r="O39" s="10">
        <f t="shared" si="110"/>
        <v>155210889.5999999</v>
      </c>
      <c r="P39" s="10">
        <f t="shared" si="110"/>
        <v>1897381394.5999999</v>
      </c>
      <c r="Q39" s="10">
        <f t="shared" si="110"/>
        <v>0</v>
      </c>
      <c r="R39" s="10">
        <f t="shared" si="110"/>
        <v>0.50306010246276855</v>
      </c>
      <c r="S39" s="10">
        <f t="shared" si="110"/>
        <v>155210889.5999999</v>
      </c>
      <c r="T39" s="10">
        <f t="shared" si="110"/>
        <v>1897381394.5999999</v>
      </c>
    </row>
    <row r="40" spans="1:20" ht="15" customHeight="1" x14ac:dyDescent="0.25">
      <c r="A40" s="13" t="s">
        <v>59</v>
      </c>
      <c r="B40" s="1" t="s">
        <v>58</v>
      </c>
      <c r="C40" s="111">
        <v>1699040213.10306</v>
      </c>
      <c r="D40" s="191">
        <v>198341182</v>
      </c>
      <c r="E40" s="191">
        <v>0</v>
      </c>
      <c r="F40" s="191">
        <v>0</v>
      </c>
      <c r="G40" s="188">
        <v>0</v>
      </c>
      <c r="H40" s="111">
        <f>+C40+D40-E40+F40-G40</f>
        <v>1897381395.10306</v>
      </c>
      <c r="I40" s="198">
        <v>155210889.5999999</v>
      </c>
      <c r="J40" s="198">
        <v>1897381394.5999999</v>
      </c>
      <c r="K40" s="111">
        <f t="shared" si="75"/>
        <v>0.50306010246276855</v>
      </c>
      <c r="L40" s="198">
        <v>155210889.5999999</v>
      </c>
      <c r="M40" s="198">
        <v>1897381394.5999999</v>
      </c>
      <c r="N40" s="111">
        <f>+J40-M40</f>
        <v>0</v>
      </c>
      <c r="O40" s="198">
        <v>155210889.5999999</v>
      </c>
      <c r="P40" s="198">
        <v>1897381394.5999999</v>
      </c>
      <c r="Q40" s="111">
        <f>P40-J40</f>
        <v>0</v>
      </c>
      <c r="R40" s="111">
        <f>+H40-P40</f>
        <v>0.50306010246276855</v>
      </c>
      <c r="S40" s="191">
        <f>O40</f>
        <v>155210889.5999999</v>
      </c>
      <c r="T40" s="191">
        <f>P40</f>
        <v>1897381394.5999999</v>
      </c>
    </row>
    <row r="41" spans="1:20" s="4" customFormat="1" ht="15" customHeight="1" x14ac:dyDescent="0.25">
      <c r="A41" s="11" t="s">
        <v>60</v>
      </c>
      <c r="B41" s="5" t="s">
        <v>61</v>
      </c>
      <c r="C41" s="6">
        <f t="shared" ref="C41:T41" si="111">+C42</f>
        <v>6065727264.5904703</v>
      </c>
      <c r="D41" s="6">
        <f t="shared" si="111"/>
        <v>610982306</v>
      </c>
      <c r="E41" s="6">
        <f t="shared" si="111"/>
        <v>3335458520.5900002</v>
      </c>
      <c r="F41" s="6">
        <f t="shared" si="111"/>
        <v>0</v>
      </c>
      <c r="G41" s="6">
        <f t="shared" si="111"/>
        <v>0</v>
      </c>
      <c r="H41" s="6">
        <f t="shared" si="111"/>
        <v>3341251050.0004702</v>
      </c>
      <c r="I41" s="6">
        <f t="shared" si="111"/>
        <v>602278384</v>
      </c>
      <c r="J41" s="6">
        <f t="shared" si="111"/>
        <v>3329589227.0999999</v>
      </c>
      <c r="K41" s="6">
        <f t="shared" si="111"/>
        <v>11661822.900470138</v>
      </c>
      <c r="L41" s="6">
        <f t="shared" si="111"/>
        <v>602278384</v>
      </c>
      <c r="M41" s="6">
        <f t="shared" si="111"/>
        <v>3325348605.0999999</v>
      </c>
      <c r="N41" s="6">
        <f t="shared" si="111"/>
        <v>4240622</v>
      </c>
      <c r="O41" s="6">
        <f t="shared" si="111"/>
        <v>481297759</v>
      </c>
      <c r="P41" s="6">
        <f t="shared" si="111"/>
        <v>3334024872.0999999</v>
      </c>
      <c r="Q41" s="6">
        <f t="shared" si="111"/>
        <v>4435645</v>
      </c>
      <c r="R41" s="6">
        <f t="shared" si="111"/>
        <v>7226177.9004701376</v>
      </c>
      <c r="S41" s="6">
        <f t="shared" si="111"/>
        <v>481297759</v>
      </c>
      <c r="T41" s="6">
        <f t="shared" si="111"/>
        <v>3334024872.0999999</v>
      </c>
    </row>
    <row r="42" spans="1:20" s="4" customFormat="1" ht="15" customHeight="1" x14ac:dyDescent="0.25">
      <c r="A42" s="14" t="s">
        <v>62</v>
      </c>
      <c r="B42" s="9" t="s">
        <v>63</v>
      </c>
      <c r="C42" s="10">
        <f t="shared" ref="C42" si="112">SUM(C43:C48)</f>
        <v>6065727264.5904703</v>
      </c>
      <c r="D42" s="10">
        <f t="shared" ref="D42" si="113">SUM(D43:D48)</f>
        <v>610982306</v>
      </c>
      <c r="E42" s="10">
        <f t="shared" ref="E42" si="114">SUM(E43:E48)</f>
        <v>3335458520.5900002</v>
      </c>
      <c r="F42" s="10">
        <f t="shared" ref="F42" si="115">SUM(F43:F48)</f>
        <v>0</v>
      </c>
      <c r="G42" s="10">
        <f t="shared" ref="G42" si="116">SUM(G43:G48)</f>
        <v>0</v>
      </c>
      <c r="H42" s="10">
        <f t="shared" ref="H42" si="117">SUM(H43:H48)</f>
        <v>3341251050.0004702</v>
      </c>
      <c r="I42" s="10">
        <f t="shared" ref="I42" si="118">SUM(I43:I48)</f>
        <v>602278384</v>
      </c>
      <c r="J42" s="10">
        <f t="shared" ref="J42" si="119">SUM(J43:J48)</f>
        <v>3329589227.0999999</v>
      </c>
      <c r="K42" s="10">
        <f t="shared" ref="K42" si="120">SUM(K43:K48)</f>
        <v>11661822.900470138</v>
      </c>
      <c r="L42" s="10">
        <f t="shared" ref="L42" si="121">SUM(L43:L48)</f>
        <v>602278384</v>
      </c>
      <c r="M42" s="10">
        <f t="shared" ref="M42" si="122">SUM(M43:M48)</f>
        <v>3325348605.0999999</v>
      </c>
      <c r="N42" s="10">
        <f t="shared" ref="N42" si="123">SUM(N43:N48)</f>
        <v>4240622</v>
      </c>
      <c r="O42" s="10">
        <f t="shared" ref="O42" si="124">SUM(O43:O48)</f>
        <v>481297759</v>
      </c>
      <c r="P42" s="10">
        <f t="shared" ref="P42" si="125">SUM(P43:P48)</f>
        <v>3334024872.0999999</v>
      </c>
      <c r="Q42" s="10">
        <f t="shared" ref="Q42" si="126">SUM(Q43:Q48)</f>
        <v>4435645</v>
      </c>
      <c r="R42" s="10">
        <f t="shared" ref="R42" si="127">SUM(R43:R48)</f>
        <v>7226177.9004701376</v>
      </c>
      <c r="S42" s="10">
        <f t="shared" ref="S42" si="128">SUM(S43:S48)</f>
        <v>481297759</v>
      </c>
      <c r="T42" s="10">
        <f t="shared" ref="T42" si="129">SUM(T43:T48)</f>
        <v>3334024872.0999999</v>
      </c>
    </row>
    <row r="43" spans="1:20" ht="15" customHeight="1" x14ac:dyDescent="0.25">
      <c r="A43" s="13" t="s">
        <v>64</v>
      </c>
      <c r="B43" s="1" t="s">
        <v>65</v>
      </c>
      <c r="C43" s="111">
        <v>1914583264.5904701</v>
      </c>
      <c r="D43" s="191">
        <v>0</v>
      </c>
      <c r="E43" s="191">
        <v>1912651308.5899999</v>
      </c>
      <c r="F43" s="191">
        <v>0</v>
      </c>
      <c r="G43" s="188">
        <v>0</v>
      </c>
      <c r="H43" s="111">
        <f t="shared" ref="H43:H48" si="130">+C43+D43-E43+F43-G43</f>
        <v>1931956.0004701614</v>
      </c>
      <c r="I43" s="198">
        <v>0</v>
      </c>
      <c r="J43" s="198">
        <v>1931956</v>
      </c>
      <c r="K43" s="111">
        <f t="shared" si="75"/>
        <v>4.7016143798828125E-4</v>
      </c>
      <c r="L43" s="198">
        <v>0</v>
      </c>
      <c r="M43" s="198">
        <v>1931956</v>
      </c>
      <c r="N43" s="111">
        <f t="shared" ref="N43:N48" si="131">+J43-M43</f>
        <v>0</v>
      </c>
      <c r="O43" s="198">
        <v>0</v>
      </c>
      <c r="P43" s="198">
        <v>1931956</v>
      </c>
      <c r="Q43" s="111">
        <f t="shared" ref="Q43:Q48" si="132">P43-J43</f>
        <v>0</v>
      </c>
      <c r="R43" s="111">
        <f t="shared" ref="R43:R48" si="133">+H43-P43</f>
        <v>4.7016143798828125E-4</v>
      </c>
      <c r="S43" s="191">
        <f t="shared" ref="S43:S48" si="134">O43</f>
        <v>0</v>
      </c>
      <c r="T43" s="191">
        <f t="shared" ref="T43:T48" si="135">P43</f>
        <v>1931956</v>
      </c>
    </row>
    <row r="44" spans="1:20" ht="15" customHeight="1" x14ac:dyDescent="0.25">
      <c r="A44" s="13" t="s">
        <v>66</v>
      </c>
      <c r="B44" s="1" t="s">
        <v>67</v>
      </c>
      <c r="C44" s="111">
        <v>524000000</v>
      </c>
      <c r="D44" s="191">
        <v>555000000</v>
      </c>
      <c r="E44" s="191">
        <v>0</v>
      </c>
      <c r="F44" s="191">
        <v>0</v>
      </c>
      <c r="G44" s="188">
        <v>0</v>
      </c>
      <c r="H44" s="111">
        <f t="shared" si="130"/>
        <v>1079000000</v>
      </c>
      <c r="I44" s="198">
        <v>453754770</v>
      </c>
      <c r="J44" s="198">
        <v>1071657674.1</v>
      </c>
      <c r="K44" s="111">
        <f t="shared" si="75"/>
        <v>7342325.8999999762</v>
      </c>
      <c r="L44" s="198">
        <v>453754770</v>
      </c>
      <c r="M44" s="198">
        <v>1071639452.1</v>
      </c>
      <c r="N44" s="111">
        <f t="shared" si="131"/>
        <v>18222</v>
      </c>
      <c r="O44" s="198">
        <v>453754770</v>
      </c>
      <c r="P44" s="198">
        <v>1071773822.1</v>
      </c>
      <c r="Q44" s="111">
        <f t="shared" si="132"/>
        <v>116148</v>
      </c>
      <c r="R44" s="111">
        <f t="shared" si="133"/>
        <v>7226177.8999999762</v>
      </c>
      <c r="S44" s="191">
        <f t="shared" si="134"/>
        <v>453754770</v>
      </c>
      <c r="T44" s="191">
        <f t="shared" si="135"/>
        <v>1071773822.1</v>
      </c>
    </row>
    <row r="45" spans="1:20" ht="15" customHeight="1" x14ac:dyDescent="0.25">
      <c r="A45" s="13" t="s">
        <v>68</v>
      </c>
      <c r="B45" s="1" t="s">
        <v>69</v>
      </c>
      <c r="C45" s="111">
        <v>261732000</v>
      </c>
      <c r="D45" s="191">
        <v>55982306</v>
      </c>
      <c r="E45" s="191">
        <v>0</v>
      </c>
      <c r="F45" s="191">
        <v>0</v>
      </c>
      <c r="G45" s="188">
        <v>0</v>
      </c>
      <c r="H45" s="111">
        <f t="shared" si="130"/>
        <v>317714306</v>
      </c>
      <c r="I45" s="198">
        <v>27542989</v>
      </c>
      <c r="J45" s="198">
        <v>317714306</v>
      </c>
      <c r="K45" s="111">
        <f t="shared" si="75"/>
        <v>0</v>
      </c>
      <c r="L45" s="198">
        <v>27542989</v>
      </c>
      <c r="M45" s="198">
        <v>317714306</v>
      </c>
      <c r="N45" s="111">
        <f t="shared" si="131"/>
        <v>0</v>
      </c>
      <c r="O45" s="198">
        <v>27542989</v>
      </c>
      <c r="P45" s="198">
        <v>317714306</v>
      </c>
      <c r="Q45" s="111">
        <f t="shared" si="132"/>
        <v>0</v>
      </c>
      <c r="R45" s="111">
        <f t="shared" si="133"/>
        <v>0</v>
      </c>
      <c r="S45" s="191">
        <f t="shared" si="134"/>
        <v>27542989</v>
      </c>
      <c r="T45" s="191">
        <f t="shared" si="135"/>
        <v>317714306</v>
      </c>
    </row>
    <row r="46" spans="1:20" ht="15" customHeight="1" x14ac:dyDescent="0.25">
      <c r="A46" s="13" t="s">
        <v>70</v>
      </c>
      <c r="B46" s="1" t="s">
        <v>71</v>
      </c>
      <c r="C46" s="111">
        <v>1440000000</v>
      </c>
      <c r="D46" s="191">
        <v>0</v>
      </c>
      <c r="E46" s="191">
        <v>399607212</v>
      </c>
      <c r="F46" s="191">
        <v>0</v>
      </c>
      <c r="G46" s="188">
        <v>0</v>
      </c>
      <c r="H46" s="111">
        <f t="shared" si="130"/>
        <v>1040392788</v>
      </c>
      <c r="I46" s="198">
        <v>120806625</v>
      </c>
      <c r="J46" s="198">
        <v>1036073291</v>
      </c>
      <c r="K46" s="111">
        <f t="shared" si="75"/>
        <v>4319497</v>
      </c>
      <c r="L46" s="198">
        <v>120806625</v>
      </c>
      <c r="M46" s="198">
        <v>1036073291</v>
      </c>
      <c r="N46" s="111">
        <f t="shared" si="131"/>
        <v>0</v>
      </c>
      <c r="O46" s="198">
        <v>0</v>
      </c>
      <c r="P46" s="198">
        <v>1040392788</v>
      </c>
      <c r="Q46" s="111">
        <f t="shared" si="132"/>
        <v>4319497</v>
      </c>
      <c r="R46" s="111">
        <f t="shared" si="133"/>
        <v>0</v>
      </c>
      <c r="S46" s="191">
        <f t="shared" si="134"/>
        <v>0</v>
      </c>
      <c r="T46" s="191">
        <f t="shared" si="135"/>
        <v>1040392788</v>
      </c>
    </row>
    <row r="47" spans="1:20" ht="15" customHeight="1" x14ac:dyDescent="0.25">
      <c r="A47" s="13" t="s">
        <v>72</v>
      </c>
      <c r="B47" s="1" t="s">
        <v>73</v>
      </c>
      <c r="C47" s="111">
        <v>1000000000</v>
      </c>
      <c r="D47" s="191">
        <v>0</v>
      </c>
      <c r="E47" s="191">
        <v>1000000000</v>
      </c>
      <c r="F47" s="191">
        <v>0</v>
      </c>
      <c r="G47" s="188">
        <v>0</v>
      </c>
      <c r="H47" s="111">
        <f t="shared" si="130"/>
        <v>0</v>
      </c>
      <c r="I47" s="198">
        <v>0</v>
      </c>
      <c r="J47" s="198">
        <v>0</v>
      </c>
      <c r="K47" s="111">
        <f t="shared" si="75"/>
        <v>0</v>
      </c>
      <c r="L47" s="198">
        <v>0</v>
      </c>
      <c r="M47" s="198">
        <v>0</v>
      </c>
      <c r="N47" s="111">
        <f t="shared" si="131"/>
        <v>0</v>
      </c>
      <c r="O47" s="198">
        <v>0</v>
      </c>
      <c r="P47" s="198">
        <v>0</v>
      </c>
      <c r="Q47" s="111">
        <f t="shared" si="132"/>
        <v>0</v>
      </c>
      <c r="R47" s="111">
        <f t="shared" si="133"/>
        <v>0</v>
      </c>
      <c r="S47" s="191">
        <f t="shared" si="134"/>
        <v>0</v>
      </c>
      <c r="T47" s="191">
        <f t="shared" si="135"/>
        <v>0</v>
      </c>
    </row>
    <row r="48" spans="1:20" ht="15" customHeight="1" x14ac:dyDescent="0.25">
      <c r="A48" s="13" t="s">
        <v>74</v>
      </c>
      <c r="B48" s="1" t="s">
        <v>75</v>
      </c>
      <c r="C48" s="111">
        <v>925412000</v>
      </c>
      <c r="D48" s="191">
        <v>0</v>
      </c>
      <c r="E48" s="191">
        <v>23200000</v>
      </c>
      <c r="F48" s="191">
        <v>0</v>
      </c>
      <c r="G48" s="188">
        <v>0</v>
      </c>
      <c r="H48" s="111">
        <f t="shared" si="130"/>
        <v>902212000</v>
      </c>
      <c r="I48" s="198">
        <v>174000</v>
      </c>
      <c r="J48" s="198">
        <v>902212000</v>
      </c>
      <c r="K48" s="111">
        <f t="shared" si="75"/>
        <v>0</v>
      </c>
      <c r="L48" s="198">
        <v>174000</v>
      </c>
      <c r="M48" s="198">
        <v>897989600</v>
      </c>
      <c r="N48" s="111">
        <f t="shared" si="131"/>
        <v>4222400</v>
      </c>
      <c r="O48" s="198">
        <v>0</v>
      </c>
      <c r="P48" s="198">
        <v>902212000</v>
      </c>
      <c r="Q48" s="111">
        <f t="shared" si="132"/>
        <v>0</v>
      </c>
      <c r="R48" s="111">
        <f t="shared" si="133"/>
        <v>0</v>
      </c>
      <c r="S48" s="191">
        <f t="shared" si="134"/>
        <v>0</v>
      </c>
      <c r="T48" s="191">
        <f t="shared" si="135"/>
        <v>902212000</v>
      </c>
    </row>
    <row r="49" spans="1:20" s="4" customFormat="1" ht="15" customHeight="1" x14ac:dyDescent="0.25">
      <c r="A49" s="11" t="s">
        <v>76</v>
      </c>
      <c r="B49" s="5" t="s">
        <v>77</v>
      </c>
      <c r="C49" s="6">
        <f t="shared" ref="C49" si="136">+C50+C74+C97</f>
        <v>47968359369.663406</v>
      </c>
      <c r="D49" s="6">
        <f t="shared" ref="D49" si="137">+D50+D74+D97</f>
        <v>0</v>
      </c>
      <c r="E49" s="6">
        <f t="shared" ref="E49" si="138">+E50+E74+E97</f>
        <v>665356406</v>
      </c>
      <c r="F49" s="6">
        <f t="shared" ref="F49" si="139">+F50+F74+F97</f>
        <v>1807466045</v>
      </c>
      <c r="G49" s="6">
        <f t="shared" ref="G49" si="140">+G50+G74+G97</f>
        <v>0</v>
      </c>
      <c r="H49" s="6">
        <f t="shared" ref="H49" si="141">+H50+H74+H97</f>
        <v>49110469008.663406</v>
      </c>
      <c r="I49" s="6">
        <f t="shared" ref="I49" si="142">+I50+I74+I97</f>
        <v>316220950</v>
      </c>
      <c r="J49" s="6">
        <f t="shared" ref="J49" si="143">+J50+J74+J97</f>
        <v>46817008205.374405</v>
      </c>
      <c r="K49" s="6">
        <f t="shared" ref="K49" si="144">+K50+K74+K97</f>
        <v>2293460803.2890005</v>
      </c>
      <c r="L49" s="6">
        <f t="shared" ref="L49" si="145">+L50+L74+L97</f>
        <v>8638232826</v>
      </c>
      <c r="M49" s="6">
        <f t="shared" ref="M49" si="146">+M50+M74+M97</f>
        <v>46060305973.130005</v>
      </c>
      <c r="N49" s="6">
        <f t="shared" ref="N49" si="147">+N50+N74+N97</f>
        <v>756702232.24440277</v>
      </c>
      <c r="O49" s="6">
        <f t="shared" ref="O49" si="148">+O50+O74+O97</f>
        <v>455524884</v>
      </c>
      <c r="P49" s="6">
        <f t="shared" ref="P49" si="149">+P50+P74+P97</f>
        <v>48847470275.554405</v>
      </c>
      <c r="Q49" s="6">
        <f t="shared" ref="Q49" si="150">+Q50+Q74+Q97</f>
        <v>2030462070.1800041</v>
      </c>
      <c r="R49" s="6">
        <f t="shared" ref="R49" si="151">+R50+R74+R97</f>
        <v>262998733.10899603</v>
      </c>
      <c r="S49" s="6">
        <f t="shared" ref="S49" si="152">+S50+S74+S97</f>
        <v>455524884</v>
      </c>
      <c r="T49" s="6">
        <f t="shared" ref="T49" si="153">+T50+T74+T97</f>
        <v>48847470275.554405</v>
      </c>
    </row>
    <row r="50" spans="1:20" s="4" customFormat="1" ht="15" customHeight="1" x14ac:dyDescent="0.25">
      <c r="A50" s="11" t="s">
        <v>78</v>
      </c>
      <c r="B50" s="5" t="s">
        <v>11</v>
      </c>
      <c r="C50" s="6">
        <f t="shared" ref="C50" si="154">+C51</f>
        <v>38351409636.480003</v>
      </c>
      <c r="D50" s="6">
        <f t="shared" ref="D50" si="155">+D51</f>
        <v>0</v>
      </c>
      <c r="E50" s="6">
        <f t="shared" ref="E50" si="156">+E51</f>
        <v>298476410</v>
      </c>
      <c r="F50" s="6">
        <f t="shared" ref="F50" si="157">+F51</f>
        <v>1807466045</v>
      </c>
      <c r="G50" s="6">
        <f t="shared" ref="G50" si="158">+G51</f>
        <v>0</v>
      </c>
      <c r="H50" s="6">
        <f t="shared" ref="H50" si="159">+H51</f>
        <v>39860399271.480003</v>
      </c>
      <c r="I50" s="6">
        <f t="shared" ref="I50" si="160">+I51</f>
        <v>169325559</v>
      </c>
      <c r="J50" s="6">
        <f t="shared" ref="J50" si="161">+J51</f>
        <v>37732106931.300003</v>
      </c>
      <c r="K50" s="6">
        <f t="shared" ref="K50" si="162">+K51</f>
        <v>2128292340.1800003</v>
      </c>
      <c r="L50" s="6">
        <f t="shared" ref="L50" si="163">+L51</f>
        <v>4676016668</v>
      </c>
      <c r="M50" s="6">
        <f t="shared" ref="M50" si="164">+M51</f>
        <v>37236360024.860001</v>
      </c>
      <c r="N50" s="6">
        <f t="shared" ref="N50" si="165">+N51</f>
        <v>495746906.43999994</v>
      </c>
      <c r="O50" s="6">
        <f t="shared" ref="O50" si="166">+O51</f>
        <v>208628703</v>
      </c>
      <c r="P50" s="6">
        <f t="shared" ref="P50" si="167">+P51</f>
        <v>39716907842.480003</v>
      </c>
      <c r="Q50" s="6">
        <f t="shared" ref="Q50" si="168">+Q51</f>
        <v>1984800911.1800041</v>
      </c>
      <c r="R50" s="6">
        <f t="shared" ref="R50" si="169">+R51</f>
        <v>143491428.99999619</v>
      </c>
      <c r="S50" s="6">
        <f t="shared" ref="S50" si="170">+S51</f>
        <v>208628703</v>
      </c>
      <c r="T50" s="6">
        <f t="shared" ref="T50" si="171">+T51</f>
        <v>39716907842.480003</v>
      </c>
    </row>
    <row r="51" spans="1:20" s="4" customFormat="1" ht="15" customHeight="1" x14ac:dyDescent="0.25">
      <c r="A51" s="14" t="s">
        <v>79</v>
      </c>
      <c r="B51" s="9" t="s">
        <v>13</v>
      </c>
      <c r="C51" s="10">
        <f t="shared" ref="C51" si="172">+C52+C56+C59+C61+C63+C65+C67+C70+C73</f>
        <v>38351409636.480003</v>
      </c>
      <c r="D51" s="10">
        <f t="shared" ref="D51" si="173">+D52+D56+D59+D61+D63+D65+D67+D70+D73</f>
        <v>0</v>
      </c>
      <c r="E51" s="10">
        <f t="shared" ref="E51" si="174">+E52+E56+E59+E61+E63+E65+E67+E70+E73</f>
        <v>298476410</v>
      </c>
      <c r="F51" s="10">
        <f t="shared" ref="F51" si="175">+F52+F56+F59+F61+F63+F65+F67+F70+F73</f>
        <v>1807466045</v>
      </c>
      <c r="G51" s="10">
        <f t="shared" ref="G51" si="176">+G52+G56+G59+G61+G63+G65+G67+G70+G73</f>
        <v>0</v>
      </c>
      <c r="H51" s="10">
        <f t="shared" ref="H51" si="177">+H52+H56+H59+H61+H63+H65+H67+H70+H73</f>
        <v>39860399271.480003</v>
      </c>
      <c r="I51" s="10">
        <f t="shared" ref="I51" si="178">+I52+I56+I59+I61+I63+I65+I67+I70+I73</f>
        <v>169325559</v>
      </c>
      <c r="J51" s="10">
        <f t="shared" ref="J51" si="179">+J52+J56+J59+J61+J63+J65+J67+J70+J73</f>
        <v>37732106931.300003</v>
      </c>
      <c r="K51" s="10">
        <f t="shared" ref="K51" si="180">+K52+K56+K59+K61+K63+K65+K67+K70+K73</f>
        <v>2128292340.1800003</v>
      </c>
      <c r="L51" s="10">
        <f t="shared" ref="L51" si="181">+L52+L56+L59+L61+L63+L65+L67+L70+L73</f>
        <v>4676016668</v>
      </c>
      <c r="M51" s="10">
        <f t="shared" ref="M51" si="182">+M52+M56+M59+M61+M63+M65+M67+M70+M73</f>
        <v>37236360024.860001</v>
      </c>
      <c r="N51" s="10">
        <f t="shared" ref="N51" si="183">+N52+N56+N59+N61+N63+N65+N67+N70+N73</f>
        <v>495746906.43999994</v>
      </c>
      <c r="O51" s="10">
        <f t="shared" ref="O51" si="184">+O52+O56+O59+O61+O63+O65+O67+O70+O73</f>
        <v>208628703</v>
      </c>
      <c r="P51" s="10">
        <f t="shared" ref="P51" si="185">+P52+P56+P59+P61+P63+P65+P67+P70+P73</f>
        <v>39716907842.480003</v>
      </c>
      <c r="Q51" s="10">
        <f t="shared" ref="Q51" si="186">+Q52+Q56+Q59+Q61+Q63+Q65+Q67+Q70+Q73</f>
        <v>1984800911.1800041</v>
      </c>
      <c r="R51" s="10">
        <f t="shared" ref="R51" si="187">+R52+R56+R59+R61+R63+R65+R67+R70+R73</f>
        <v>143491428.99999619</v>
      </c>
      <c r="S51" s="10">
        <f t="shared" ref="S51" si="188">+S52+S56+S59+S61+S63+S65+S67+S70+S73</f>
        <v>208628703</v>
      </c>
      <c r="T51" s="10">
        <f t="shared" ref="T51" si="189">+T52+T56+T59+T61+T63+T65+T67+T70+T73</f>
        <v>39716907842.480003</v>
      </c>
    </row>
    <row r="52" spans="1:20" s="4" customFormat="1" ht="15" customHeight="1" x14ac:dyDescent="0.25">
      <c r="A52" s="14" t="s">
        <v>80</v>
      </c>
      <c r="B52" s="9" t="s">
        <v>15</v>
      </c>
      <c r="C52" s="10">
        <f t="shared" ref="C52" si="190">+C53+C54+C55</f>
        <v>32953340199</v>
      </c>
      <c r="D52" s="10">
        <f t="shared" ref="D52" si="191">+D53+D54+D55</f>
        <v>0</v>
      </c>
      <c r="E52" s="10">
        <f t="shared" ref="E52" si="192">+E53+E54+E55</f>
        <v>298476410</v>
      </c>
      <c r="F52" s="10">
        <f t="shared" ref="F52" si="193">+F53+F54+F55</f>
        <v>1807466045</v>
      </c>
      <c r="G52" s="10">
        <f t="shared" ref="G52" si="194">+G53+G54+G55</f>
        <v>0</v>
      </c>
      <c r="H52" s="10">
        <f t="shared" ref="H52" si="195">+H53+H54+H55</f>
        <v>34462329834</v>
      </c>
      <c r="I52" s="10">
        <f t="shared" ref="I52" si="196">+I53+I54+I55</f>
        <v>8411710</v>
      </c>
      <c r="J52" s="10">
        <f t="shared" ref="J52" si="197">+J53+J54+J55</f>
        <v>32407358365.82</v>
      </c>
      <c r="K52" s="10">
        <f t="shared" ref="K52" si="198">+K53+K54+K55</f>
        <v>2054971468.1800003</v>
      </c>
      <c r="L52" s="10">
        <f t="shared" ref="L52" si="199">+L53+L54+L55</f>
        <v>3466573468</v>
      </c>
      <c r="M52" s="10">
        <f t="shared" ref="M52" si="200">+M53+M54+M55</f>
        <v>32318164121.259998</v>
      </c>
      <c r="N52" s="10">
        <f t="shared" ref="N52" si="201">+N53+N54+N55</f>
        <v>89194244.559999943</v>
      </c>
      <c r="O52" s="10">
        <f t="shared" ref="O52" si="202">+O53+O54+O55</f>
        <v>4978270</v>
      </c>
      <c r="P52" s="10">
        <f t="shared" ref="P52" si="203">+P53+P54+P55</f>
        <v>34392159277</v>
      </c>
      <c r="Q52" s="10">
        <f t="shared" ref="Q52" si="204">+Q53+Q54+Q55</f>
        <v>1984800911.1800041</v>
      </c>
      <c r="R52" s="10">
        <f t="shared" ref="R52" si="205">+R53+R54+R55</f>
        <v>70170556.999996185</v>
      </c>
      <c r="S52" s="10">
        <f t="shared" ref="S52" si="206">+S53+S54+S55</f>
        <v>4978270</v>
      </c>
      <c r="T52" s="10">
        <f t="shared" ref="T52" si="207">+T53+T54+T55</f>
        <v>34392159277</v>
      </c>
    </row>
    <row r="53" spans="1:20" ht="15" customHeight="1" x14ac:dyDescent="0.25">
      <c r="A53" s="13" t="s">
        <v>81</v>
      </c>
      <c r="B53" s="1" t="s">
        <v>82</v>
      </c>
      <c r="C53" s="111">
        <v>29308845062.439999</v>
      </c>
      <c r="D53" s="191">
        <v>0</v>
      </c>
      <c r="E53" s="191">
        <v>0</v>
      </c>
      <c r="F53" s="191">
        <v>1807466045</v>
      </c>
      <c r="G53" s="188">
        <v>0</v>
      </c>
      <c r="H53" s="111">
        <f t="shared" ref="H53:H55" si="208">+C53+D53-E53+F53-G53</f>
        <v>31116311107.439999</v>
      </c>
      <c r="I53" s="198">
        <v>8411710</v>
      </c>
      <c r="J53" s="198">
        <v>29074944030.259998</v>
      </c>
      <c r="K53" s="111">
        <f t="shared" si="75"/>
        <v>2041367077.1800003</v>
      </c>
      <c r="L53" s="198">
        <v>3130945304</v>
      </c>
      <c r="M53" s="198">
        <v>29004227822.259998</v>
      </c>
      <c r="N53" s="111">
        <f>+J53-M53</f>
        <v>70716208</v>
      </c>
      <c r="O53" s="198">
        <v>4978270</v>
      </c>
      <c r="P53" s="198">
        <v>31046362771.440002</v>
      </c>
      <c r="Q53" s="111">
        <f t="shared" ref="Q53:Q55" si="209">P53-J53</f>
        <v>1971418741.1800041</v>
      </c>
      <c r="R53" s="111">
        <f>+H53-P53</f>
        <v>69948335.999996185</v>
      </c>
      <c r="S53" s="191">
        <f t="shared" ref="S53:S55" si="210">O53</f>
        <v>4978270</v>
      </c>
      <c r="T53" s="191">
        <f t="shared" ref="T53:T55" si="211">P53</f>
        <v>31046362771.440002</v>
      </c>
    </row>
    <row r="54" spans="1:20" ht="15" customHeight="1" x14ac:dyDescent="0.25">
      <c r="A54" s="13" t="s">
        <v>83</v>
      </c>
      <c r="B54" s="1" t="s">
        <v>84</v>
      </c>
      <c r="C54" s="111">
        <v>3124780136.5599999</v>
      </c>
      <c r="D54" s="191">
        <v>0</v>
      </c>
      <c r="E54" s="191">
        <v>0</v>
      </c>
      <c r="F54" s="191">
        <v>0</v>
      </c>
      <c r="G54" s="188">
        <v>0</v>
      </c>
      <c r="H54" s="111">
        <f t="shared" si="208"/>
        <v>3124780136.5599999</v>
      </c>
      <c r="I54" s="198">
        <v>0</v>
      </c>
      <c r="J54" s="198">
        <v>3124780136.5599999</v>
      </c>
      <c r="K54" s="111">
        <f t="shared" si="75"/>
        <v>0</v>
      </c>
      <c r="L54" s="198">
        <v>317522882</v>
      </c>
      <c r="M54" s="198">
        <v>3124780136</v>
      </c>
      <c r="N54" s="111">
        <f>+J54-M54</f>
        <v>0.55999994277954102</v>
      </c>
      <c r="O54" s="198">
        <v>0</v>
      </c>
      <c r="P54" s="198">
        <v>3124780136.5599999</v>
      </c>
      <c r="Q54" s="111">
        <f t="shared" si="209"/>
        <v>0</v>
      </c>
      <c r="R54" s="111">
        <f>+H54-P54</f>
        <v>0</v>
      </c>
      <c r="S54" s="191">
        <f t="shared" si="210"/>
        <v>0</v>
      </c>
      <c r="T54" s="191">
        <f t="shared" si="211"/>
        <v>3124780136.5599999</v>
      </c>
    </row>
    <row r="55" spans="1:20" ht="15" customHeight="1" x14ac:dyDescent="0.25">
      <c r="A55" s="13" t="s">
        <v>85</v>
      </c>
      <c r="B55" s="1" t="s">
        <v>86</v>
      </c>
      <c r="C55" s="111">
        <v>519715000</v>
      </c>
      <c r="D55" s="191">
        <v>0</v>
      </c>
      <c r="E55" s="191">
        <v>298476410</v>
      </c>
      <c r="F55" s="191">
        <v>0</v>
      </c>
      <c r="G55" s="188">
        <v>0</v>
      </c>
      <c r="H55" s="111">
        <f t="shared" si="208"/>
        <v>221238590</v>
      </c>
      <c r="I55" s="198">
        <v>0</v>
      </c>
      <c r="J55" s="198">
        <v>207634199</v>
      </c>
      <c r="K55" s="111">
        <f t="shared" si="75"/>
        <v>13604391</v>
      </c>
      <c r="L55" s="198">
        <v>18105282</v>
      </c>
      <c r="M55" s="198">
        <v>189156163</v>
      </c>
      <c r="N55" s="111">
        <f>+J55-M55</f>
        <v>18478036</v>
      </c>
      <c r="O55" s="198">
        <v>0</v>
      </c>
      <c r="P55" s="198">
        <v>221016369</v>
      </c>
      <c r="Q55" s="111">
        <f t="shared" si="209"/>
        <v>13382170</v>
      </c>
      <c r="R55" s="111">
        <f>+H55-P55</f>
        <v>222221</v>
      </c>
      <c r="S55" s="191">
        <f t="shared" si="210"/>
        <v>0</v>
      </c>
      <c r="T55" s="191">
        <f t="shared" si="211"/>
        <v>221016369</v>
      </c>
    </row>
    <row r="56" spans="1:20" s="4" customFormat="1" ht="15" customHeight="1" x14ac:dyDescent="0.25">
      <c r="A56" s="14" t="s">
        <v>87</v>
      </c>
      <c r="B56" s="9" t="s">
        <v>19</v>
      </c>
      <c r="C56" s="10">
        <f t="shared" ref="C56" si="212">+C57+C58</f>
        <v>95190016</v>
      </c>
      <c r="D56" s="10">
        <f t="shared" ref="D56" si="213">+D57+D58</f>
        <v>0</v>
      </c>
      <c r="E56" s="10">
        <f t="shared" ref="E56" si="214">+E57+E58</f>
        <v>0</v>
      </c>
      <c r="F56" s="10">
        <f t="shared" ref="F56" si="215">+F57+F58</f>
        <v>0</v>
      </c>
      <c r="G56" s="10">
        <f t="shared" ref="G56" si="216">+G57+G58</f>
        <v>0</v>
      </c>
      <c r="H56" s="10">
        <f t="shared" ref="H56" si="217">+H57+H58</f>
        <v>95190016</v>
      </c>
      <c r="I56" s="10">
        <f t="shared" ref="I56" si="218">+I57+I58</f>
        <v>0</v>
      </c>
      <c r="J56" s="10">
        <f t="shared" ref="J56" si="219">+J57+J58</f>
        <v>95190016</v>
      </c>
      <c r="K56" s="10">
        <f t="shared" ref="K56" si="220">+K57+K58</f>
        <v>0</v>
      </c>
      <c r="L56" s="10">
        <f t="shared" ref="L56" si="221">+L57+L58</f>
        <v>0</v>
      </c>
      <c r="M56" s="10">
        <f t="shared" ref="M56" si="222">+M57+M58</f>
        <v>95190016</v>
      </c>
      <c r="N56" s="10">
        <f t="shared" ref="N56" si="223">+N57+N58</f>
        <v>0</v>
      </c>
      <c r="O56" s="10">
        <f t="shared" ref="O56" si="224">+O57+O58</f>
        <v>0</v>
      </c>
      <c r="P56" s="10">
        <f t="shared" ref="P56" si="225">+P57+P58</f>
        <v>95190016</v>
      </c>
      <c r="Q56" s="10">
        <f t="shared" ref="Q56" si="226">+Q57+Q58</f>
        <v>0</v>
      </c>
      <c r="R56" s="10">
        <f t="shared" ref="R56" si="227">+R57+R58</f>
        <v>0</v>
      </c>
      <c r="S56" s="10">
        <f t="shared" ref="S56" si="228">+S57+S58</f>
        <v>0</v>
      </c>
      <c r="T56" s="10">
        <f t="shared" ref="T56" si="229">+T57+T58</f>
        <v>95190016</v>
      </c>
    </row>
    <row r="57" spans="1:20" ht="15" customHeight="1" x14ac:dyDescent="0.25">
      <c r="A57" s="13" t="s">
        <v>88</v>
      </c>
      <c r="B57" s="1" t="s">
        <v>82</v>
      </c>
      <c r="C57" s="111">
        <v>40000000</v>
      </c>
      <c r="D57" s="191">
        <v>0</v>
      </c>
      <c r="E57" s="191">
        <v>0</v>
      </c>
      <c r="F57" s="191">
        <v>0</v>
      </c>
      <c r="G57" s="188">
        <v>0</v>
      </c>
      <c r="H57" s="111">
        <f t="shared" ref="H57:H58" si="230">+C57+D57-E57+F57-G57</f>
        <v>40000000</v>
      </c>
      <c r="I57" s="198">
        <v>0</v>
      </c>
      <c r="J57" s="198">
        <v>40000000</v>
      </c>
      <c r="K57" s="111">
        <f t="shared" si="75"/>
        <v>0</v>
      </c>
      <c r="L57" s="198">
        <v>0</v>
      </c>
      <c r="M57" s="198">
        <v>40000000</v>
      </c>
      <c r="N57" s="111">
        <f>+J57-M57</f>
        <v>0</v>
      </c>
      <c r="O57" s="198">
        <v>0</v>
      </c>
      <c r="P57" s="198">
        <v>40000000</v>
      </c>
      <c r="Q57" s="111">
        <f t="shared" ref="Q57:Q58" si="231">P57-J57</f>
        <v>0</v>
      </c>
      <c r="R57" s="111">
        <f>+H57-P57</f>
        <v>0</v>
      </c>
      <c r="S57" s="191">
        <f t="shared" ref="S57:S58" si="232">O57</f>
        <v>0</v>
      </c>
      <c r="T57" s="191">
        <f t="shared" ref="T57:T58" si="233">P57</f>
        <v>40000000</v>
      </c>
    </row>
    <row r="58" spans="1:20" ht="15" customHeight="1" x14ac:dyDescent="0.25">
      <c r="A58" s="13" t="s">
        <v>89</v>
      </c>
      <c r="B58" s="1" t="s">
        <v>84</v>
      </c>
      <c r="C58" s="111">
        <v>55190016</v>
      </c>
      <c r="D58" s="191">
        <v>0</v>
      </c>
      <c r="E58" s="191">
        <v>0</v>
      </c>
      <c r="F58" s="191">
        <v>0</v>
      </c>
      <c r="G58" s="188">
        <v>0</v>
      </c>
      <c r="H58" s="111">
        <f t="shared" si="230"/>
        <v>55190016</v>
      </c>
      <c r="I58" s="198">
        <v>0</v>
      </c>
      <c r="J58" s="198">
        <v>55190016</v>
      </c>
      <c r="K58" s="111">
        <f t="shared" si="75"/>
        <v>0</v>
      </c>
      <c r="L58" s="198">
        <v>0</v>
      </c>
      <c r="M58" s="198">
        <v>55190016</v>
      </c>
      <c r="N58" s="111">
        <f>+J58-M58</f>
        <v>0</v>
      </c>
      <c r="O58" s="198">
        <v>0</v>
      </c>
      <c r="P58" s="198">
        <v>55190016</v>
      </c>
      <c r="Q58" s="111">
        <f t="shared" si="231"/>
        <v>0</v>
      </c>
      <c r="R58" s="111">
        <f>+H58-P58</f>
        <v>0</v>
      </c>
      <c r="S58" s="191">
        <f t="shared" si="232"/>
        <v>0</v>
      </c>
      <c r="T58" s="191">
        <f t="shared" si="233"/>
        <v>55190016</v>
      </c>
    </row>
    <row r="59" spans="1:20" s="4" customFormat="1" ht="15" customHeight="1" x14ac:dyDescent="0.25">
      <c r="A59" s="14" t="s">
        <v>90</v>
      </c>
      <c r="B59" s="9" t="s">
        <v>21</v>
      </c>
      <c r="C59" s="10">
        <f t="shared" ref="C59" si="234">+C60</f>
        <v>87358421</v>
      </c>
      <c r="D59" s="10">
        <f t="shared" ref="D59" si="235">+D60</f>
        <v>0</v>
      </c>
      <c r="E59" s="10">
        <f t="shared" ref="E59" si="236">+E60</f>
        <v>0</v>
      </c>
      <c r="F59" s="10">
        <f t="shared" ref="F59" si="237">+F60</f>
        <v>0</v>
      </c>
      <c r="G59" s="10">
        <f t="shared" ref="G59" si="238">+G60</f>
        <v>0</v>
      </c>
      <c r="H59" s="10">
        <f t="shared" ref="H59" si="239">+H60</f>
        <v>87358421</v>
      </c>
      <c r="I59" s="10">
        <f t="shared" ref="I59" si="240">+I60</f>
        <v>0</v>
      </c>
      <c r="J59" s="10">
        <f t="shared" ref="J59" si="241">+J60</f>
        <v>87358421</v>
      </c>
      <c r="K59" s="10">
        <f t="shared" ref="K59" si="242">+K60</f>
        <v>0</v>
      </c>
      <c r="L59" s="10">
        <f t="shared" ref="L59" si="243">+L60</f>
        <v>0</v>
      </c>
      <c r="M59" s="10">
        <f t="shared" ref="M59" si="244">+M60</f>
        <v>87358421</v>
      </c>
      <c r="N59" s="10">
        <f t="shared" ref="N59" si="245">+N60</f>
        <v>0</v>
      </c>
      <c r="O59" s="10">
        <f t="shared" ref="O59" si="246">+O60</f>
        <v>0</v>
      </c>
      <c r="P59" s="10">
        <f t="shared" ref="P59" si="247">+P60</f>
        <v>87358421</v>
      </c>
      <c r="Q59" s="10">
        <f t="shared" ref="Q59" si="248">+Q60</f>
        <v>0</v>
      </c>
      <c r="R59" s="10">
        <f t="shared" ref="R59" si="249">+R60</f>
        <v>0</v>
      </c>
      <c r="S59" s="10">
        <f t="shared" ref="S59" si="250">+S60</f>
        <v>0</v>
      </c>
      <c r="T59" s="10">
        <f t="shared" ref="T59" si="251">+T60</f>
        <v>87358421</v>
      </c>
    </row>
    <row r="60" spans="1:20" ht="15" customHeight="1" x14ac:dyDescent="0.25">
      <c r="A60" s="13" t="s">
        <v>91</v>
      </c>
      <c r="B60" s="1" t="s">
        <v>84</v>
      </c>
      <c r="C60" s="111">
        <v>87358421</v>
      </c>
      <c r="D60" s="191">
        <v>0</v>
      </c>
      <c r="E60" s="191">
        <v>0</v>
      </c>
      <c r="F60" s="191">
        <v>0</v>
      </c>
      <c r="G60" s="188">
        <v>0</v>
      </c>
      <c r="H60" s="111">
        <f>+C60+D60-E60+F60-G60</f>
        <v>87358421</v>
      </c>
      <c r="I60" s="198">
        <v>0</v>
      </c>
      <c r="J60" s="198">
        <v>87358421</v>
      </c>
      <c r="K60" s="111">
        <f t="shared" si="75"/>
        <v>0</v>
      </c>
      <c r="L60" s="198">
        <v>0</v>
      </c>
      <c r="M60" s="198">
        <v>87358421</v>
      </c>
      <c r="N60" s="111">
        <f>+J60-M60</f>
        <v>0</v>
      </c>
      <c r="O60" s="198">
        <v>0</v>
      </c>
      <c r="P60" s="198">
        <v>87358421</v>
      </c>
      <c r="Q60" s="111">
        <f>P60-J60</f>
        <v>0</v>
      </c>
      <c r="R60" s="111">
        <f>+H60-P60</f>
        <v>0</v>
      </c>
      <c r="S60" s="191">
        <f>O60</f>
        <v>0</v>
      </c>
      <c r="T60" s="191">
        <f>P60</f>
        <v>87358421</v>
      </c>
    </row>
    <row r="61" spans="1:20" s="4" customFormat="1" ht="15" customHeight="1" x14ac:dyDescent="0.25">
      <c r="A61" s="14" t="s">
        <v>92</v>
      </c>
      <c r="B61" s="9" t="s">
        <v>23</v>
      </c>
      <c r="C61" s="10">
        <f t="shared" ref="C61" si="252">+C62</f>
        <v>309536942</v>
      </c>
      <c r="D61" s="10">
        <f t="shared" ref="D61" si="253">+D62</f>
        <v>0</v>
      </c>
      <c r="E61" s="10">
        <f t="shared" ref="E61" si="254">+E62</f>
        <v>0</v>
      </c>
      <c r="F61" s="10">
        <f t="shared" ref="F61" si="255">+F62</f>
        <v>0</v>
      </c>
      <c r="G61" s="10">
        <f t="shared" ref="G61" si="256">+G62</f>
        <v>0</v>
      </c>
      <c r="H61" s="10">
        <f t="shared" ref="H61" si="257">+H62</f>
        <v>309536942</v>
      </c>
      <c r="I61" s="10">
        <f t="shared" ref="I61" si="258">+I62</f>
        <v>0</v>
      </c>
      <c r="J61" s="10">
        <f t="shared" ref="J61" si="259">+J62</f>
        <v>309536942</v>
      </c>
      <c r="K61" s="10">
        <f t="shared" ref="K61" si="260">+K62</f>
        <v>0</v>
      </c>
      <c r="L61" s="10">
        <f t="shared" ref="L61" si="261">+L62</f>
        <v>0</v>
      </c>
      <c r="M61" s="10">
        <f t="shared" ref="M61" si="262">+M62</f>
        <v>309536942</v>
      </c>
      <c r="N61" s="10">
        <f t="shared" ref="N61" si="263">+N62</f>
        <v>0</v>
      </c>
      <c r="O61" s="10">
        <f t="shared" ref="O61" si="264">+O62</f>
        <v>0</v>
      </c>
      <c r="P61" s="10">
        <f t="shared" ref="P61" si="265">+P62</f>
        <v>309536942</v>
      </c>
      <c r="Q61" s="10">
        <f t="shared" ref="Q61" si="266">+Q62</f>
        <v>0</v>
      </c>
      <c r="R61" s="10">
        <f t="shared" ref="R61" si="267">+R62</f>
        <v>0</v>
      </c>
      <c r="S61" s="10">
        <f t="shared" ref="S61" si="268">+S62</f>
        <v>0</v>
      </c>
      <c r="T61" s="10">
        <f t="shared" ref="T61" si="269">+T62</f>
        <v>309536942</v>
      </c>
    </row>
    <row r="62" spans="1:20" ht="15" customHeight="1" x14ac:dyDescent="0.25">
      <c r="A62" s="13" t="s">
        <v>93</v>
      </c>
      <c r="B62" s="1" t="s">
        <v>84</v>
      </c>
      <c r="C62" s="111">
        <v>309536942</v>
      </c>
      <c r="D62" s="191">
        <v>0</v>
      </c>
      <c r="E62" s="191">
        <v>0</v>
      </c>
      <c r="F62" s="191">
        <v>0</v>
      </c>
      <c r="G62" s="188">
        <v>0</v>
      </c>
      <c r="H62" s="111">
        <f>+C62+D62-E62+F62-G62</f>
        <v>309536942</v>
      </c>
      <c r="I62" s="198">
        <v>0</v>
      </c>
      <c r="J62" s="198">
        <v>309536942</v>
      </c>
      <c r="K62" s="111">
        <f t="shared" si="75"/>
        <v>0</v>
      </c>
      <c r="L62" s="198">
        <v>0</v>
      </c>
      <c r="M62" s="198">
        <v>309536942</v>
      </c>
      <c r="N62" s="111">
        <f>+J62-M62</f>
        <v>0</v>
      </c>
      <c r="O62" s="198">
        <v>0</v>
      </c>
      <c r="P62" s="198">
        <v>309536942</v>
      </c>
      <c r="Q62" s="111">
        <f>P62-J62</f>
        <v>0</v>
      </c>
      <c r="R62" s="111">
        <f>+H62-P62</f>
        <v>0</v>
      </c>
      <c r="S62" s="191">
        <f>O62</f>
        <v>0</v>
      </c>
      <c r="T62" s="191">
        <f>P62</f>
        <v>309536942</v>
      </c>
    </row>
    <row r="63" spans="1:20" s="4" customFormat="1" ht="15" customHeight="1" x14ac:dyDescent="0.25">
      <c r="A63" s="14" t="s">
        <v>94</v>
      </c>
      <c r="B63" s="9" t="s">
        <v>25</v>
      </c>
      <c r="C63" s="10">
        <f t="shared" ref="C63" si="270">+C64</f>
        <v>116734625</v>
      </c>
      <c r="D63" s="10">
        <f t="shared" ref="D63" si="271">+D64</f>
        <v>0</v>
      </c>
      <c r="E63" s="10">
        <f t="shared" ref="E63" si="272">+E64</f>
        <v>0</v>
      </c>
      <c r="F63" s="10">
        <f t="shared" ref="F63" si="273">+F64</f>
        <v>0</v>
      </c>
      <c r="G63" s="10">
        <f t="shared" ref="G63" si="274">+G64</f>
        <v>0</v>
      </c>
      <c r="H63" s="10">
        <f t="shared" ref="H63" si="275">+H64</f>
        <v>116734625</v>
      </c>
      <c r="I63" s="10">
        <f t="shared" ref="I63" si="276">+I64</f>
        <v>0</v>
      </c>
      <c r="J63" s="10">
        <f t="shared" ref="J63" si="277">+J64</f>
        <v>116734625</v>
      </c>
      <c r="K63" s="10">
        <f t="shared" ref="K63" si="278">+K64</f>
        <v>0</v>
      </c>
      <c r="L63" s="10">
        <f t="shared" ref="L63" si="279">+L64</f>
        <v>0</v>
      </c>
      <c r="M63" s="10">
        <f t="shared" ref="M63" si="280">+M64</f>
        <v>116734625</v>
      </c>
      <c r="N63" s="10">
        <f t="shared" ref="N63" si="281">+N64</f>
        <v>0</v>
      </c>
      <c r="O63" s="10">
        <f t="shared" ref="O63" si="282">+O64</f>
        <v>0</v>
      </c>
      <c r="P63" s="10">
        <f t="shared" ref="P63" si="283">+P64</f>
        <v>116734625</v>
      </c>
      <c r="Q63" s="10">
        <f t="shared" ref="Q63" si="284">+Q64</f>
        <v>0</v>
      </c>
      <c r="R63" s="10">
        <f t="shared" ref="R63" si="285">+R64</f>
        <v>0</v>
      </c>
      <c r="S63" s="10">
        <f t="shared" ref="S63" si="286">+S64</f>
        <v>0</v>
      </c>
      <c r="T63" s="10">
        <f t="shared" ref="T63" si="287">+T64</f>
        <v>116734625</v>
      </c>
    </row>
    <row r="64" spans="1:20" ht="15" customHeight="1" x14ac:dyDescent="0.25">
      <c r="A64" s="13" t="s">
        <v>95</v>
      </c>
      <c r="B64" s="1" t="s">
        <v>84</v>
      </c>
      <c r="C64" s="111">
        <v>116734625</v>
      </c>
      <c r="D64" s="191">
        <v>0</v>
      </c>
      <c r="E64" s="191">
        <v>0</v>
      </c>
      <c r="F64" s="191">
        <v>0</v>
      </c>
      <c r="G64" s="188">
        <v>0</v>
      </c>
      <c r="H64" s="111">
        <f>+C64+D64-E64+F64-G64</f>
        <v>116734625</v>
      </c>
      <c r="I64" s="198">
        <v>0</v>
      </c>
      <c r="J64" s="198">
        <v>116734625</v>
      </c>
      <c r="K64" s="111">
        <f t="shared" si="75"/>
        <v>0</v>
      </c>
      <c r="L64" s="198">
        <v>0</v>
      </c>
      <c r="M64" s="198">
        <v>116734625</v>
      </c>
      <c r="N64" s="111">
        <f>+J64-M64</f>
        <v>0</v>
      </c>
      <c r="O64" s="198">
        <v>0</v>
      </c>
      <c r="P64" s="198">
        <v>116734625</v>
      </c>
      <c r="Q64" s="111">
        <f>P64-J64</f>
        <v>0</v>
      </c>
      <c r="R64" s="111">
        <f>+H64-P64</f>
        <v>0</v>
      </c>
      <c r="S64" s="191">
        <f>O64</f>
        <v>0</v>
      </c>
      <c r="T64" s="191">
        <f>P64</f>
        <v>116734625</v>
      </c>
    </row>
    <row r="65" spans="1:20" s="4" customFormat="1" ht="15" customHeight="1" x14ac:dyDescent="0.25">
      <c r="A65" s="14" t="s">
        <v>96</v>
      </c>
      <c r="B65" s="9" t="s">
        <v>27</v>
      </c>
      <c r="C65" s="10">
        <f t="shared" ref="C65" si="288">+C66</f>
        <v>139299996</v>
      </c>
      <c r="D65" s="10">
        <f t="shared" ref="D65" si="289">+D66</f>
        <v>0</v>
      </c>
      <c r="E65" s="10">
        <f t="shared" ref="E65" si="290">+E66</f>
        <v>0</v>
      </c>
      <c r="F65" s="10">
        <f t="shared" ref="F65" si="291">+F66</f>
        <v>0</v>
      </c>
      <c r="G65" s="10">
        <f t="shared" ref="G65" si="292">+G66</f>
        <v>0</v>
      </c>
      <c r="H65" s="10">
        <f t="shared" ref="H65" si="293">+H66</f>
        <v>139299996</v>
      </c>
      <c r="I65" s="10">
        <f t="shared" ref="I65" si="294">+I66</f>
        <v>0</v>
      </c>
      <c r="J65" s="10">
        <f t="shared" ref="J65" si="295">+J66</f>
        <v>139299996</v>
      </c>
      <c r="K65" s="10">
        <f t="shared" ref="K65" si="296">+K66</f>
        <v>0</v>
      </c>
      <c r="L65" s="10">
        <f t="shared" ref="L65" si="297">+L66</f>
        <v>139299996</v>
      </c>
      <c r="M65" s="10">
        <f t="shared" ref="M65" si="298">+M66</f>
        <v>139299996</v>
      </c>
      <c r="N65" s="10">
        <f t="shared" ref="N65" si="299">+N66</f>
        <v>0</v>
      </c>
      <c r="O65" s="10">
        <f t="shared" ref="O65" si="300">+O66</f>
        <v>0</v>
      </c>
      <c r="P65" s="10">
        <f t="shared" ref="P65" si="301">+P66</f>
        <v>139299996</v>
      </c>
      <c r="Q65" s="10">
        <f t="shared" ref="Q65" si="302">+Q66</f>
        <v>0</v>
      </c>
      <c r="R65" s="10">
        <f t="shared" ref="R65" si="303">+R66</f>
        <v>0</v>
      </c>
      <c r="S65" s="10">
        <f t="shared" ref="S65" si="304">+S66</f>
        <v>0</v>
      </c>
      <c r="T65" s="10">
        <f t="shared" ref="T65" si="305">+T66</f>
        <v>139299996</v>
      </c>
    </row>
    <row r="66" spans="1:20" ht="15" customHeight="1" x14ac:dyDescent="0.25">
      <c r="A66" s="13" t="s">
        <v>97</v>
      </c>
      <c r="B66" s="1" t="s">
        <v>84</v>
      </c>
      <c r="C66" s="111">
        <v>139299996</v>
      </c>
      <c r="D66" s="191">
        <v>0</v>
      </c>
      <c r="E66" s="191">
        <v>0</v>
      </c>
      <c r="F66" s="191">
        <v>0</v>
      </c>
      <c r="G66" s="188">
        <v>0</v>
      </c>
      <c r="H66" s="111">
        <f>+C66+D66-E66+F66-G66</f>
        <v>139299996</v>
      </c>
      <c r="I66" s="198">
        <v>0</v>
      </c>
      <c r="J66" s="198">
        <v>139299996</v>
      </c>
      <c r="K66" s="111">
        <f t="shared" si="75"/>
        <v>0</v>
      </c>
      <c r="L66" s="198">
        <v>139299996</v>
      </c>
      <c r="M66" s="198">
        <v>139299996</v>
      </c>
      <c r="N66" s="111">
        <f>+J66-M66</f>
        <v>0</v>
      </c>
      <c r="O66" s="198">
        <v>0</v>
      </c>
      <c r="P66" s="198">
        <v>139299996</v>
      </c>
      <c r="Q66" s="111">
        <f>P66-J66</f>
        <v>0</v>
      </c>
      <c r="R66" s="111">
        <f>+H66-P66</f>
        <v>0</v>
      </c>
      <c r="S66" s="191">
        <f>O66</f>
        <v>0</v>
      </c>
      <c r="T66" s="191">
        <f>P66</f>
        <v>139299996</v>
      </c>
    </row>
    <row r="67" spans="1:20" s="4" customFormat="1" ht="15" customHeight="1" x14ac:dyDescent="0.25">
      <c r="A67" s="14" t="s">
        <v>98</v>
      </c>
      <c r="B67" s="9" t="s">
        <v>29</v>
      </c>
      <c r="C67" s="10">
        <f t="shared" ref="C67" si="306">+C68+C69</f>
        <v>1178008466.48</v>
      </c>
      <c r="D67" s="10">
        <f t="shared" ref="D67" si="307">+D68+D69</f>
        <v>0</v>
      </c>
      <c r="E67" s="10">
        <f t="shared" ref="E67" si="308">+E68+E69</f>
        <v>0</v>
      </c>
      <c r="F67" s="10">
        <f t="shared" ref="F67" si="309">+F68+F69</f>
        <v>0</v>
      </c>
      <c r="G67" s="10">
        <f t="shared" ref="G67" si="310">+G68+G69</f>
        <v>0</v>
      </c>
      <c r="H67" s="10">
        <f t="shared" ref="H67" si="311">+H68+H69</f>
        <v>1178008466.48</v>
      </c>
      <c r="I67" s="10">
        <f t="shared" ref="I67" si="312">+I68+I69</f>
        <v>160913849</v>
      </c>
      <c r="J67" s="10">
        <f t="shared" ref="J67" si="313">+J68+J69</f>
        <v>1104687594.48</v>
      </c>
      <c r="K67" s="10">
        <f t="shared" ref="K67" si="314">+K68+K69</f>
        <v>73320872</v>
      </c>
      <c r="L67" s="10">
        <f t="shared" ref="L67" si="315">+L68+L69</f>
        <v>494895583</v>
      </c>
      <c r="M67" s="10">
        <f t="shared" ref="M67" si="316">+M68+M69</f>
        <v>1104562871.5999999</v>
      </c>
      <c r="N67" s="10">
        <f t="shared" ref="N67" si="317">+N68+N69</f>
        <v>124722.87999999523</v>
      </c>
      <c r="O67" s="10">
        <f t="shared" ref="O67" si="318">+O68+O69</f>
        <v>203650433</v>
      </c>
      <c r="P67" s="10">
        <f t="shared" ref="P67" si="319">+P68+P69</f>
        <v>1104687594.48</v>
      </c>
      <c r="Q67" s="10">
        <f t="shared" ref="Q67" si="320">+Q68+Q69</f>
        <v>0</v>
      </c>
      <c r="R67" s="10">
        <f t="shared" ref="R67" si="321">+R68+R69</f>
        <v>73320872</v>
      </c>
      <c r="S67" s="10">
        <f t="shared" ref="S67" si="322">+S68+S69</f>
        <v>203650433</v>
      </c>
      <c r="T67" s="10">
        <f t="shared" ref="T67" si="323">+T68+T69</f>
        <v>1104687594.48</v>
      </c>
    </row>
    <row r="68" spans="1:20" ht="15" customHeight="1" x14ac:dyDescent="0.25">
      <c r="A68" s="13" t="s">
        <v>99</v>
      </c>
      <c r="B68" s="1" t="s">
        <v>82</v>
      </c>
      <c r="C68" s="111">
        <v>820993310.48000002</v>
      </c>
      <c r="D68" s="191">
        <v>0</v>
      </c>
      <c r="E68" s="191">
        <v>0</v>
      </c>
      <c r="F68" s="191">
        <v>0</v>
      </c>
      <c r="G68" s="188">
        <v>0</v>
      </c>
      <c r="H68" s="111">
        <f t="shared" ref="H68:H69" si="324">+C68+D68-E68+F68-G68</f>
        <v>820993310.48000002</v>
      </c>
      <c r="I68" s="198">
        <v>160913849</v>
      </c>
      <c r="J68" s="198">
        <v>747672438.48000002</v>
      </c>
      <c r="K68" s="111">
        <f t="shared" si="75"/>
        <v>73320872</v>
      </c>
      <c r="L68" s="198">
        <v>330764229</v>
      </c>
      <c r="M68" s="198">
        <v>747547715.60000002</v>
      </c>
      <c r="N68" s="111">
        <f>+J68-M68</f>
        <v>124722.87999999523</v>
      </c>
      <c r="O68" s="198">
        <v>203650433</v>
      </c>
      <c r="P68" s="198">
        <v>747672438.48000002</v>
      </c>
      <c r="Q68" s="111">
        <f t="shared" ref="Q68:Q69" si="325">P68-J68</f>
        <v>0</v>
      </c>
      <c r="R68" s="111">
        <f>+H68-P68</f>
        <v>73320872</v>
      </c>
      <c r="S68" s="191">
        <f t="shared" ref="S68:S69" si="326">O68</f>
        <v>203650433</v>
      </c>
      <c r="T68" s="191">
        <f t="shared" ref="T68:T69" si="327">P68</f>
        <v>747672438.48000002</v>
      </c>
    </row>
    <row r="69" spans="1:20" ht="15" customHeight="1" x14ac:dyDescent="0.25">
      <c r="A69" s="13" t="s">
        <v>100</v>
      </c>
      <c r="B69" s="1" t="s">
        <v>84</v>
      </c>
      <c r="C69" s="111">
        <v>357015156</v>
      </c>
      <c r="D69" s="191">
        <v>0</v>
      </c>
      <c r="E69" s="191">
        <v>0</v>
      </c>
      <c r="F69" s="191">
        <v>0</v>
      </c>
      <c r="G69" s="188">
        <v>0</v>
      </c>
      <c r="H69" s="111">
        <f t="shared" si="324"/>
        <v>357015156</v>
      </c>
      <c r="I69" s="198">
        <v>0</v>
      </c>
      <c r="J69" s="198">
        <v>357015156</v>
      </c>
      <c r="K69" s="111">
        <f t="shared" si="75"/>
        <v>0</v>
      </c>
      <c r="L69" s="198">
        <v>164131354</v>
      </c>
      <c r="M69" s="198">
        <v>357015156</v>
      </c>
      <c r="N69" s="111">
        <f>+J69-M69</f>
        <v>0</v>
      </c>
      <c r="O69" s="198">
        <v>0</v>
      </c>
      <c r="P69" s="198">
        <v>357015156</v>
      </c>
      <c r="Q69" s="111">
        <f t="shared" si="325"/>
        <v>0</v>
      </c>
      <c r="R69" s="111">
        <f>+H69-P69</f>
        <v>0</v>
      </c>
      <c r="S69" s="191">
        <f t="shared" si="326"/>
        <v>0</v>
      </c>
      <c r="T69" s="191">
        <f t="shared" si="327"/>
        <v>357015156</v>
      </c>
    </row>
    <row r="70" spans="1:20" s="4" customFormat="1" ht="15" customHeight="1" x14ac:dyDescent="0.25">
      <c r="A70" s="14" t="s">
        <v>101</v>
      </c>
      <c r="B70" s="9" t="s">
        <v>31</v>
      </c>
      <c r="C70" s="10">
        <f t="shared" ref="C70" si="328">+C71+C72</f>
        <v>1035247621</v>
      </c>
      <c r="D70" s="10">
        <f t="shared" ref="D70" si="329">+D71+D72</f>
        <v>0</v>
      </c>
      <c r="E70" s="10">
        <f t="shared" ref="E70" si="330">+E71+E72</f>
        <v>0</v>
      </c>
      <c r="F70" s="10">
        <f t="shared" ref="F70" si="331">+F71+F72</f>
        <v>0</v>
      </c>
      <c r="G70" s="10">
        <f t="shared" ref="G70" si="332">+G71+G72</f>
        <v>0</v>
      </c>
      <c r="H70" s="10">
        <f t="shared" ref="H70" si="333">+H71+H72</f>
        <v>1035247621</v>
      </c>
      <c r="I70" s="10">
        <f t="shared" ref="I70" si="334">+I71+I72</f>
        <v>0</v>
      </c>
      <c r="J70" s="10">
        <f t="shared" ref="J70" si="335">+J71+J72</f>
        <v>1035247621</v>
      </c>
      <c r="K70" s="10">
        <f t="shared" ref="K70" si="336">+K71+K72</f>
        <v>0</v>
      </c>
      <c r="L70" s="10">
        <f t="shared" ref="L70" si="337">+L71+L72</f>
        <v>575247621</v>
      </c>
      <c r="M70" s="10">
        <f t="shared" ref="M70" si="338">+M71+M72</f>
        <v>1035247621</v>
      </c>
      <c r="N70" s="10">
        <f t="shared" ref="N70" si="339">+N71+N72</f>
        <v>0</v>
      </c>
      <c r="O70" s="10">
        <f t="shared" ref="O70" si="340">+O71+O72</f>
        <v>0</v>
      </c>
      <c r="P70" s="10">
        <f t="shared" ref="P70" si="341">+P71+P72</f>
        <v>1035247621</v>
      </c>
      <c r="Q70" s="10">
        <f t="shared" ref="Q70" si="342">+Q71+Q72</f>
        <v>0</v>
      </c>
      <c r="R70" s="10">
        <f t="shared" ref="R70" si="343">+R71+R72</f>
        <v>0</v>
      </c>
      <c r="S70" s="10">
        <f t="shared" ref="S70" si="344">+S71+S72</f>
        <v>0</v>
      </c>
      <c r="T70" s="10">
        <f t="shared" ref="T70" si="345">+T71+T72</f>
        <v>1035247621</v>
      </c>
    </row>
    <row r="71" spans="1:20" ht="15" customHeight="1" x14ac:dyDescent="0.25">
      <c r="A71" s="13" t="s">
        <v>102</v>
      </c>
      <c r="B71" s="1" t="s">
        <v>82</v>
      </c>
      <c r="C71" s="111">
        <v>846401964</v>
      </c>
      <c r="D71" s="191">
        <v>0</v>
      </c>
      <c r="E71" s="191">
        <v>0</v>
      </c>
      <c r="F71" s="191">
        <v>0</v>
      </c>
      <c r="G71" s="188">
        <v>0</v>
      </c>
      <c r="H71" s="111">
        <f t="shared" ref="H71:H73" si="346">+C71+D71-E71+F71-G71</f>
        <v>846401964</v>
      </c>
      <c r="I71" s="198">
        <v>0</v>
      </c>
      <c r="J71" s="198">
        <v>846401964</v>
      </c>
      <c r="K71" s="111">
        <f t="shared" si="75"/>
        <v>0</v>
      </c>
      <c r="L71" s="198">
        <v>436401964</v>
      </c>
      <c r="M71" s="198">
        <v>846401964</v>
      </c>
      <c r="N71" s="111">
        <f>+J71-M71</f>
        <v>0</v>
      </c>
      <c r="O71" s="198">
        <v>0</v>
      </c>
      <c r="P71" s="198">
        <v>846401964</v>
      </c>
      <c r="Q71" s="111">
        <f t="shared" ref="Q71:Q73" si="347">P71-J71</f>
        <v>0</v>
      </c>
      <c r="R71" s="111">
        <f>+H71-P71</f>
        <v>0</v>
      </c>
      <c r="S71" s="191">
        <f t="shared" ref="S71:S73" si="348">O71</f>
        <v>0</v>
      </c>
      <c r="T71" s="191">
        <f t="shared" ref="T71:T73" si="349">P71</f>
        <v>846401964</v>
      </c>
    </row>
    <row r="72" spans="1:20" ht="15" customHeight="1" x14ac:dyDescent="0.25">
      <c r="A72" s="13" t="s">
        <v>103</v>
      </c>
      <c r="B72" s="1" t="s">
        <v>84</v>
      </c>
      <c r="C72" s="111">
        <v>188845657</v>
      </c>
      <c r="D72" s="191">
        <v>0</v>
      </c>
      <c r="E72" s="191">
        <v>0</v>
      </c>
      <c r="F72" s="191">
        <v>0</v>
      </c>
      <c r="G72" s="188">
        <v>0</v>
      </c>
      <c r="H72" s="111">
        <f t="shared" si="346"/>
        <v>188845657</v>
      </c>
      <c r="I72" s="198">
        <v>0</v>
      </c>
      <c r="J72" s="198">
        <v>188845657</v>
      </c>
      <c r="K72" s="111">
        <f t="shared" si="75"/>
        <v>0</v>
      </c>
      <c r="L72" s="198">
        <v>138845657</v>
      </c>
      <c r="M72" s="198">
        <v>188845657</v>
      </c>
      <c r="N72" s="111">
        <f>+J72-M72</f>
        <v>0</v>
      </c>
      <c r="O72" s="198">
        <v>0</v>
      </c>
      <c r="P72" s="198">
        <v>188845657</v>
      </c>
      <c r="Q72" s="111">
        <f t="shared" si="347"/>
        <v>0</v>
      </c>
      <c r="R72" s="111">
        <f>+H72-P72</f>
        <v>0</v>
      </c>
      <c r="S72" s="191">
        <f t="shared" si="348"/>
        <v>0</v>
      </c>
      <c r="T72" s="191">
        <f t="shared" si="349"/>
        <v>188845657</v>
      </c>
    </row>
    <row r="73" spans="1:20" s="15" customFormat="1" ht="15" customHeight="1" x14ac:dyDescent="0.25">
      <c r="A73" s="13" t="s">
        <v>104</v>
      </c>
      <c r="B73" s="16" t="s">
        <v>33</v>
      </c>
      <c r="C73" s="111">
        <v>2436693350</v>
      </c>
      <c r="D73" s="191">
        <v>0</v>
      </c>
      <c r="E73" s="191">
        <v>0</v>
      </c>
      <c r="F73" s="191">
        <v>0</v>
      </c>
      <c r="G73" s="188">
        <v>0</v>
      </c>
      <c r="H73" s="111">
        <f t="shared" si="346"/>
        <v>2436693350</v>
      </c>
      <c r="I73" s="198">
        <v>0</v>
      </c>
      <c r="J73" s="198">
        <v>2436693350</v>
      </c>
      <c r="K73" s="111">
        <f t="shared" si="75"/>
        <v>0</v>
      </c>
      <c r="L73" s="198">
        <v>0</v>
      </c>
      <c r="M73" s="198">
        <v>2030265411</v>
      </c>
      <c r="N73" s="111">
        <f>+J73-M73</f>
        <v>406427939</v>
      </c>
      <c r="O73" s="198">
        <v>0</v>
      </c>
      <c r="P73" s="198">
        <v>2436693350</v>
      </c>
      <c r="Q73" s="111">
        <f t="shared" si="347"/>
        <v>0</v>
      </c>
      <c r="R73" s="111">
        <f>+H73-P73</f>
        <v>0</v>
      </c>
      <c r="S73" s="191">
        <f t="shared" si="348"/>
        <v>0</v>
      </c>
      <c r="T73" s="191">
        <f t="shared" si="349"/>
        <v>2436693350</v>
      </c>
    </row>
    <row r="74" spans="1:20" s="4" customFormat="1" ht="15" customHeight="1" x14ac:dyDescent="0.25">
      <c r="A74" s="11" t="s">
        <v>105</v>
      </c>
      <c r="B74" s="5" t="s">
        <v>41</v>
      </c>
      <c r="C74" s="6">
        <f t="shared" ref="C74" si="350">+C75+C79+C82+C86+C90+C94</f>
        <v>8911474668.183403</v>
      </c>
      <c r="D74" s="6">
        <f t="shared" ref="D74" si="351">+D75+D79+D82+D86+D90+D94</f>
        <v>0</v>
      </c>
      <c r="E74" s="6">
        <f t="shared" ref="E74" si="352">+E75+E79+E82+E86+E90+E94</f>
        <v>0</v>
      </c>
      <c r="F74" s="6">
        <f t="shared" ref="F74" si="353">+F75+F79+F82+F86+F90+F94</f>
        <v>0</v>
      </c>
      <c r="G74" s="6">
        <f t="shared" ref="G74" si="354">+G75+G79+G82+G86+G90+G94</f>
        <v>0</v>
      </c>
      <c r="H74" s="6">
        <f t="shared" ref="H74" si="355">+H75+H79+H82+H86+H90+H94</f>
        <v>8911474668.183403</v>
      </c>
      <c r="I74" s="6">
        <f t="shared" ref="I74" si="356">+I75+I79+I82+I86+I90+I94</f>
        <v>3449805</v>
      </c>
      <c r="J74" s="6">
        <f t="shared" ref="J74" si="357">+J75+J79+J82+J86+J90+J94</f>
        <v>8752860619.0744038</v>
      </c>
      <c r="K74" s="6">
        <f t="shared" ref="K74" si="358">+K75+K79+K82+K86+K90+K94</f>
        <v>158614049.10899997</v>
      </c>
      <c r="L74" s="6">
        <f t="shared" ref="L74" si="359">+L75+L79+L82+L86+L90+L94</f>
        <v>3784437247</v>
      </c>
      <c r="M74" s="6">
        <f t="shared" ref="M74" si="360">+M75+M79+M82+M86+M90+M94</f>
        <v>8646167037.2700005</v>
      </c>
      <c r="N74" s="6">
        <f t="shared" ref="N74" si="361">+N75+N79+N82+N86+N90+N94</f>
        <v>106693581.80440283</v>
      </c>
      <c r="O74" s="6">
        <f t="shared" ref="O74" si="362">+O75+O79+O82+O86+O90+O94</f>
        <v>103450595</v>
      </c>
      <c r="P74" s="6">
        <f t="shared" ref="P74" si="363">+P75+P79+P82+P86+P90+P94</f>
        <v>8798521778.0744038</v>
      </c>
      <c r="Q74" s="6">
        <f t="shared" ref="Q74" si="364">+Q75+Q79+Q82+Q86+Q90+Q94</f>
        <v>45661159</v>
      </c>
      <c r="R74" s="6">
        <f t="shared" ref="R74" si="365">+R75+R79+R82+R86+R90+R94</f>
        <v>112952890.10899985</v>
      </c>
      <c r="S74" s="6">
        <f t="shared" ref="S74" si="366">+S75+S79+S82+S86+S90+S94</f>
        <v>103450595</v>
      </c>
      <c r="T74" s="6">
        <f t="shared" ref="T74" si="367">+T75+T79+T82+T86+T90+T94</f>
        <v>8798521778.0744038</v>
      </c>
    </row>
    <row r="75" spans="1:20" s="4" customFormat="1" ht="15" customHeight="1" x14ac:dyDescent="0.25">
      <c r="A75" s="14" t="s">
        <v>106</v>
      </c>
      <c r="B75" s="9" t="s">
        <v>43</v>
      </c>
      <c r="C75" s="10">
        <f t="shared" ref="C75" si="368">+C76</f>
        <v>2088816784.3032</v>
      </c>
      <c r="D75" s="10">
        <f t="shared" ref="D75" si="369">+D76</f>
        <v>0</v>
      </c>
      <c r="E75" s="10">
        <f t="shared" ref="E75" si="370">+E76</f>
        <v>0</v>
      </c>
      <c r="F75" s="10">
        <f t="shared" ref="F75" si="371">+F76</f>
        <v>0</v>
      </c>
      <c r="G75" s="10">
        <f t="shared" ref="G75" si="372">+G76</f>
        <v>0</v>
      </c>
      <c r="H75" s="10">
        <f t="shared" ref="H75" si="373">+H76</f>
        <v>2088816784.3032</v>
      </c>
      <c r="I75" s="10">
        <f t="shared" ref="I75" si="374">+I76</f>
        <v>3215977</v>
      </c>
      <c r="J75" s="10">
        <f t="shared" ref="J75" si="375">+J76</f>
        <v>2088816784.3</v>
      </c>
      <c r="K75" s="10">
        <f t="shared" ref="K75" si="376">+K76</f>
        <v>3.2000541687011719E-3</v>
      </c>
      <c r="L75" s="10">
        <f t="shared" ref="L75" si="377">+L76</f>
        <v>1345903152</v>
      </c>
      <c r="M75" s="10">
        <f t="shared" ref="M75" si="378">+M76</f>
        <v>2088816784.3</v>
      </c>
      <c r="N75" s="10">
        <f t="shared" ref="N75" si="379">+N76</f>
        <v>0</v>
      </c>
      <c r="O75" s="10">
        <f t="shared" ref="O75" si="380">+O76</f>
        <v>3215977</v>
      </c>
      <c r="P75" s="10">
        <f t="shared" ref="P75" si="381">+P76</f>
        <v>2088816784.3</v>
      </c>
      <c r="Q75" s="10">
        <f t="shared" ref="Q75" si="382">+Q76</f>
        <v>0</v>
      </c>
      <c r="R75" s="10">
        <f t="shared" ref="R75" si="383">+R76</f>
        <v>3.2000541687011719E-3</v>
      </c>
      <c r="S75" s="10">
        <f t="shared" ref="S75" si="384">+S76</f>
        <v>3215977</v>
      </c>
      <c r="T75" s="10">
        <f t="shared" ref="T75" si="385">+T76</f>
        <v>2088816784.3</v>
      </c>
    </row>
    <row r="76" spans="1:20" s="4" customFormat="1" ht="15" customHeight="1" x14ac:dyDescent="0.25">
      <c r="A76" s="14" t="s">
        <v>107</v>
      </c>
      <c r="B76" s="9" t="s">
        <v>43</v>
      </c>
      <c r="C76" s="10">
        <f t="shared" ref="C76" si="386">+C77+C78</f>
        <v>2088816784.3032</v>
      </c>
      <c r="D76" s="10">
        <f t="shared" ref="D76" si="387">+D77+D78</f>
        <v>0</v>
      </c>
      <c r="E76" s="10">
        <f t="shared" ref="E76" si="388">+E77+E78</f>
        <v>0</v>
      </c>
      <c r="F76" s="10">
        <f t="shared" ref="F76" si="389">+F77+F78</f>
        <v>0</v>
      </c>
      <c r="G76" s="10">
        <f t="shared" ref="G76" si="390">+G77+G78</f>
        <v>0</v>
      </c>
      <c r="H76" s="10">
        <f t="shared" ref="H76" si="391">+H77+H78</f>
        <v>2088816784.3032</v>
      </c>
      <c r="I76" s="10">
        <f t="shared" ref="I76" si="392">+I77+I78</f>
        <v>3215977</v>
      </c>
      <c r="J76" s="10">
        <f t="shared" ref="J76" si="393">+J77+J78</f>
        <v>2088816784.3</v>
      </c>
      <c r="K76" s="10">
        <f t="shared" ref="K76" si="394">+K77+K78</f>
        <v>3.2000541687011719E-3</v>
      </c>
      <c r="L76" s="10">
        <f t="shared" ref="L76" si="395">+L77+L78</f>
        <v>1345903152</v>
      </c>
      <c r="M76" s="10">
        <f t="shared" ref="M76" si="396">+M77+M78</f>
        <v>2088816784.3</v>
      </c>
      <c r="N76" s="10">
        <f t="shared" ref="N76" si="397">+N77+N78</f>
        <v>0</v>
      </c>
      <c r="O76" s="10">
        <f t="shared" ref="O76" si="398">+O77+O78</f>
        <v>3215977</v>
      </c>
      <c r="P76" s="10">
        <f t="shared" ref="P76" si="399">+P77+P78</f>
        <v>2088816784.3</v>
      </c>
      <c r="Q76" s="10">
        <f t="shared" ref="Q76" si="400">+Q77+Q78</f>
        <v>0</v>
      </c>
      <c r="R76" s="10">
        <f t="shared" ref="R76" si="401">+R77+R78</f>
        <v>3.2000541687011719E-3</v>
      </c>
      <c r="S76" s="10">
        <f t="shared" ref="S76" si="402">+S77+S78</f>
        <v>3215977</v>
      </c>
      <c r="T76" s="10">
        <f t="shared" ref="T76" si="403">+T77+T78</f>
        <v>2088816784.3</v>
      </c>
    </row>
    <row r="77" spans="1:20" ht="15" customHeight="1" x14ac:dyDescent="0.25">
      <c r="A77" s="13" t="s">
        <v>108</v>
      </c>
      <c r="B77" s="1" t="s">
        <v>82</v>
      </c>
      <c r="C77" s="111">
        <v>1642531396.3032</v>
      </c>
      <c r="D77" s="191">
        <v>0</v>
      </c>
      <c r="E77" s="191">
        <v>0</v>
      </c>
      <c r="F77" s="191">
        <v>0</v>
      </c>
      <c r="G77" s="188">
        <v>0</v>
      </c>
      <c r="H77" s="111">
        <f t="shared" ref="H77:H78" si="404">+C77+D77-E77+F77-G77</f>
        <v>1642531396.3032</v>
      </c>
      <c r="I77" s="198">
        <v>3215977</v>
      </c>
      <c r="J77" s="198">
        <v>1642531396.3</v>
      </c>
      <c r="K77" s="111">
        <f t="shared" ref="K77:K78" si="405">+H77-J77</f>
        <v>3.2000541687011719E-3</v>
      </c>
      <c r="L77" s="198">
        <v>999617764</v>
      </c>
      <c r="M77" s="198">
        <v>1642531396.3</v>
      </c>
      <c r="N77" s="111">
        <f>+J77-M77</f>
        <v>0</v>
      </c>
      <c r="O77" s="198">
        <v>3215977</v>
      </c>
      <c r="P77" s="198">
        <v>1642531396.3</v>
      </c>
      <c r="Q77" s="111">
        <f t="shared" ref="Q77:Q78" si="406">P77-J77</f>
        <v>0</v>
      </c>
      <c r="R77" s="111">
        <f>+H77-P77</f>
        <v>3.2000541687011719E-3</v>
      </c>
      <c r="S77" s="191">
        <f t="shared" ref="S77:S78" si="407">O77</f>
        <v>3215977</v>
      </c>
      <c r="T77" s="191">
        <f t="shared" ref="T77:T78" si="408">P77</f>
        <v>1642531396.3</v>
      </c>
    </row>
    <row r="78" spans="1:20" ht="15" customHeight="1" x14ac:dyDescent="0.25">
      <c r="A78" s="13" t="s">
        <v>109</v>
      </c>
      <c r="B78" s="1" t="s">
        <v>84</v>
      </c>
      <c r="C78" s="111">
        <v>446285388</v>
      </c>
      <c r="D78" s="191">
        <v>0</v>
      </c>
      <c r="E78" s="191">
        <v>0</v>
      </c>
      <c r="F78" s="191">
        <v>0</v>
      </c>
      <c r="G78" s="188">
        <v>0</v>
      </c>
      <c r="H78" s="111">
        <f t="shared" si="404"/>
        <v>446285388</v>
      </c>
      <c r="I78" s="198">
        <v>0</v>
      </c>
      <c r="J78" s="198">
        <v>446285388</v>
      </c>
      <c r="K78" s="111">
        <f t="shared" si="405"/>
        <v>0</v>
      </c>
      <c r="L78" s="198">
        <v>346285388</v>
      </c>
      <c r="M78" s="198">
        <v>446285388</v>
      </c>
      <c r="N78" s="111">
        <f>+J78-M78</f>
        <v>0</v>
      </c>
      <c r="O78" s="198">
        <v>0</v>
      </c>
      <c r="P78" s="198">
        <v>446285388</v>
      </c>
      <c r="Q78" s="111">
        <f t="shared" si="406"/>
        <v>0</v>
      </c>
      <c r="R78" s="111">
        <f>+H78-P78</f>
        <v>0</v>
      </c>
      <c r="S78" s="191">
        <f t="shared" si="407"/>
        <v>0</v>
      </c>
      <c r="T78" s="191">
        <f t="shared" si="408"/>
        <v>446285388</v>
      </c>
    </row>
    <row r="79" spans="1:20" s="4" customFormat="1" ht="15" customHeight="1" x14ac:dyDescent="0.25">
      <c r="A79" s="14" t="s">
        <v>110</v>
      </c>
      <c r="B79" s="9" t="s">
        <v>46</v>
      </c>
      <c r="C79" s="10">
        <f t="shared" ref="C79" si="409">+C80+C81</f>
        <v>1677283651.1781099</v>
      </c>
      <c r="D79" s="10">
        <f t="shared" ref="D79" si="410">+D80+D81</f>
        <v>0</v>
      </c>
      <c r="E79" s="10">
        <f t="shared" ref="E79" si="411">+E80+E81</f>
        <v>0</v>
      </c>
      <c r="F79" s="10">
        <f t="shared" ref="F79" si="412">+F80+F81</f>
        <v>0</v>
      </c>
      <c r="G79" s="10">
        <f t="shared" ref="G79" si="413">+G80+G81</f>
        <v>0</v>
      </c>
      <c r="H79" s="10">
        <f t="shared" ref="H79" si="414">+H80+H81</f>
        <v>1677283651.1781099</v>
      </c>
      <c r="I79" s="10">
        <f t="shared" ref="I79" si="415">+I80+I81</f>
        <v>0</v>
      </c>
      <c r="J79" s="10">
        <f t="shared" ref="J79" si="416">+J80+J81</f>
        <v>1677283651.1781099</v>
      </c>
      <c r="K79" s="10">
        <f t="shared" ref="K79" si="417">+K80+K81</f>
        <v>0</v>
      </c>
      <c r="L79" s="10">
        <f t="shared" ref="L79" si="418">+L80+L81</f>
        <v>236119060</v>
      </c>
      <c r="M79" s="10">
        <f t="shared" ref="M79" si="419">+M80+M81</f>
        <v>1677283651</v>
      </c>
      <c r="N79" s="10">
        <f t="shared" ref="N79" si="420">+N80+N81</f>
        <v>0.17810988426208496</v>
      </c>
      <c r="O79" s="10">
        <f t="shared" ref="O79" si="421">+O80+O81</f>
        <v>0</v>
      </c>
      <c r="P79" s="10">
        <f t="shared" ref="P79" si="422">+P80+P81</f>
        <v>1677283651.1781099</v>
      </c>
      <c r="Q79" s="10">
        <f t="shared" ref="Q79" si="423">+Q80+Q81</f>
        <v>0</v>
      </c>
      <c r="R79" s="10">
        <f t="shared" ref="R79" si="424">+R80+R81</f>
        <v>0</v>
      </c>
      <c r="S79" s="10">
        <f t="shared" ref="S79" si="425">+S80+S81</f>
        <v>0</v>
      </c>
      <c r="T79" s="10">
        <f t="shared" ref="T79" si="426">+T80+T81</f>
        <v>1677283651.1781099</v>
      </c>
    </row>
    <row r="80" spans="1:20" ht="15" customHeight="1" x14ac:dyDescent="0.25">
      <c r="A80" s="13" t="s">
        <v>111</v>
      </c>
      <c r="B80" s="1" t="s">
        <v>82</v>
      </c>
      <c r="C80" s="111">
        <v>1361164591.1781099</v>
      </c>
      <c r="D80" s="191">
        <v>0</v>
      </c>
      <c r="E80" s="191">
        <v>0</v>
      </c>
      <c r="F80" s="191">
        <v>0</v>
      </c>
      <c r="G80" s="188">
        <v>0</v>
      </c>
      <c r="H80" s="111">
        <f t="shared" ref="H80:H81" si="427">+C80+D80-E80+F80-G80</f>
        <v>1361164591.1781099</v>
      </c>
      <c r="I80" s="198">
        <v>0</v>
      </c>
      <c r="J80" s="198">
        <v>1361164591.1781099</v>
      </c>
      <c r="K80" s="111">
        <f t="shared" ref="K80:K81" si="428">+H80-J80</f>
        <v>0</v>
      </c>
      <c r="L80" s="198">
        <v>0</v>
      </c>
      <c r="M80" s="198">
        <v>1361164591</v>
      </c>
      <c r="N80" s="111">
        <f>+J80-M80</f>
        <v>0.17810988426208496</v>
      </c>
      <c r="O80" s="198">
        <v>0</v>
      </c>
      <c r="P80" s="198">
        <v>1361164591.1781099</v>
      </c>
      <c r="Q80" s="111">
        <f t="shared" ref="Q80:Q81" si="429">P80-J80</f>
        <v>0</v>
      </c>
      <c r="R80" s="111">
        <f>+H80-P80</f>
        <v>0</v>
      </c>
      <c r="S80" s="191">
        <f t="shared" ref="S80:S81" si="430">O80</f>
        <v>0</v>
      </c>
      <c r="T80" s="191">
        <f t="shared" ref="T80:T81" si="431">P80</f>
        <v>1361164591.1781099</v>
      </c>
    </row>
    <row r="81" spans="1:20" ht="15" customHeight="1" x14ac:dyDescent="0.25">
      <c r="A81" s="13" t="s">
        <v>112</v>
      </c>
      <c r="B81" s="1" t="s">
        <v>84</v>
      </c>
      <c r="C81" s="111">
        <v>316119060</v>
      </c>
      <c r="D81" s="191">
        <v>0</v>
      </c>
      <c r="E81" s="191">
        <v>0</v>
      </c>
      <c r="F81" s="191">
        <v>0</v>
      </c>
      <c r="G81" s="188">
        <v>0</v>
      </c>
      <c r="H81" s="111">
        <f t="shared" si="427"/>
        <v>316119060</v>
      </c>
      <c r="I81" s="198">
        <v>0</v>
      </c>
      <c r="J81" s="198">
        <v>316119060</v>
      </c>
      <c r="K81" s="111">
        <f t="shared" si="428"/>
        <v>0</v>
      </c>
      <c r="L81" s="198">
        <v>236119060</v>
      </c>
      <c r="M81" s="198">
        <v>316119060</v>
      </c>
      <c r="N81" s="111">
        <f>+J81-M81</f>
        <v>0</v>
      </c>
      <c r="O81" s="198">
        <v>0</v>
      </c>
      <c r="P81" s="198">
        <v>316119060</v>
      </c>
      <c r="Q81" s="111">
        <f t="shared" si="429"/>
        <v>0</v>
      </c>
      <c r="R81" s="111">
        <f>+H81-P81</f>
        <v>0</v>
      </c>
      <c r="S81" s="191">
        <f t="shared" si="430"/>
        <v>0</v>
      </c>
      <c r="T81" s="191">
        <f t="shared" si="431"/>
        <v>316119060</v>
      </c>
    </row>
    <row r="82" spans="1:20" s="4" customFormat="1" ht="15" customHeight="1" x14ac:dyDescent="0.25">
      <c r="A82" s="14" t="s">
        <v>113</v>
      </c>
      <c r="B82" s="9" t="s">
        <v>49</v>
      </c>
      <c r="C82" s="10">
        <f t="shared" ref="C82" si="432">+C83</f>
        <v>2332780066.8000002</v>
      </c>
      <c r="D82" s="10">
        <f t="shared" ref="D82" si="433">+D83</f>
        <v>0</v>
      </c>
      <c r="E82" s="10">
        <f t="shared" ref="E82" si="434">+E83</f>
        <v>0</v>
      </c>
      <c r="F82" s="10">
        <f t="shared" ref="F82" si="435">+F83</f>
        <v>0</v>
      </c>
      <c r="G82" s="10">
        <f t="shared" ref="G82" si="436">+G83</f>
        <v>0</v>
      </c>
      <c r="H82" s="10">
        <f t="shared" ref="H82" si="437">+H83</f>
        <v>2332780066.8000002</v>
      </c>
      <c r="I82" s="10">
        <f t="shared" ref="I82" si="438">+I83</f>
        <v>0</v>
      </c>
      <c r="J82" s="10">
        <f t="shared" ref="J82" si="439">+J83</f>
        <v>2207564609.8000002</v>
      </c>
      <c r="K82" s="10">
        <f t="shared" ref="K82" si="440">+K83</f>
        <v>125215457</v>
      </c>
      <c r="L82" s="10">
        <f t="shared" ref="L82" si="441">+L83</f>
        <v>420132906</v>
      </c>
      <c r="M82" s="10">
        <f t="shared" ref="M82" si="442">+M83</f>
        <v>2207564609</v>
      </c>
      <c r="N82" s="10">
        <f t="shared" ref="N82" si="443">+N83</f>
        <v>0.79999995231628418</v>
      </c>
      <c r="O82" s="10">
        <f t="shared" ref="O82" si="444">+O83</f>
        <v>0</v>
      </c>
      <c r="P82" s="10">
        <f t="shared" ref="P82" si="445">+P83</f>
        <v>2230384850.8000002</v>
      </c>
      <c r="Q82" s="10">
        <f t="shared" ref="Q82" si="446">+Q83</f>
        <v>22820241</v>
      </c>
      <c r="R82" s="10">
        <f t="shared" ref="R82" si="447">+R83</f>
        <v>102395216</v>
      </c>
      <c r="S82" s="10">
        <f t="shared" ref="S82" si="448">+S83</f>
        <v>0</v>
      </c>
      <c r="T82" s="10">
        <f t="shared" ref="T82" si="449">+T83</f>
        <v>2230384850.8000002</v>
      </c>
    </row>
    <row r="83" spans="1:20" s="4" customFormat="1" ht="15" customHeight="1" x14ac:dyDescent="0.25">
      <c r="A83" s="14" t="s">
        <v>114</v>
      </c>
      <c r="B83" s="9" t="s">
        <v>49</v>
      </c>
      <c r="C83" s="10">
        <f t="shared" ref="C83" si="450">+C84+C85</f>
        <v>2332780066.8000002</v>
      </c>
      <c r="D83" s="10">
        <f t="shared" ref="D83" si="451">+D84+D85</f>
        <v>0</v>
      </c>
      <c r="E83" s="10">
        <f t="shared" ref="E83" si="452">+E84+E85</f>
        <v>0</v>
      </c>
      <c r="F83" s="10">
        <f t="shared" ref="F83" si="453">+F84+F85</f>
        <v>0</v>
      </c>
      <c r="G83" s="10">
        <f t="shared" ref="G83" si="454">+G84+G85</f>
        <v>0</v>
      </c>
      <c r="H83" s="10">
        <f t="shared" ref="H83" si="455">+H84+H85</f>
        <v>2332780066.8000002</v>
      </c>
      <c r="I83" s="10">
        <f t="shared" ref="I83" si="456">+I84+I85</f>
        <v>0</v>
      </c>
      <c r="J83" s="10">
        <f t="shared" ref="J83" si="457">+J84+J85</f>
        <v>2207564609.8000002</v>
      </c>
      <c r="K83" s="10">
        <f t="shared" ref="K83" si="458">+K84+K85</f>
        <v>125215457</v>
      </c>
      <c r="L83" s="10">
        <f t="shared" ref="L83" si="459">+L84+L85</f>
        <v>420132906</v>
      </c>
      <c r="M83" s="10">
        <f t="shared" ref="M83" si="460">+M84+M85</f>
        <v>2207564609</v>
      </c>
      <c r="N83" s="10">
        <f t="shared" ref="N83" si="461">+N84+N85</f>
        <v>0.79999995231628418</v>
      </c>
      <c r="O83" s="10">
        <f t="shared" ref="O83" si="462">+O84+O85</f>
        <v>0</v>
      </c>
      <c r="P83" s="10">
        <f t="shared" ref="P83" si="463">+P84+P85</f>
        <v>2230384850.8000002</v>
      </c>
      <c r="Q83" s="10">
        <f t="shared" ref="Q83" si="464">+Q84+Q85</f>
        <v>22820241</v>
      </c>
      <c r="R83" s="10">
        <f t="shared" ref="R83" si="465">+R84+R85</f>
        <v>102395216</v>
      </c>
      <c r="S83" s="10">
        <f t="shared" ref="S83" si="466">+S84+S85</f>
        <v>0</v>
      </c>
      <c r="T83" s="10">
        <f t="shared" ref="T83" si="467">+T84+T85</f>
        <v>2230384850.8000002</v>
      </c>
    </row>
    <row r="84" spans="1:20" ht="15" customHeight="1" x14ac:dyDescent="0.25">
      <c r="A84" s="13" t="s">
        <v>115</v>
      </c>
      <c r="B84" s="1" t="s">
        <v>82</v>
      </c>
      <c r="C84" s="111">
        <v>1893278326.8</v>
      </c>
      <c r="D84" s="191">
        <v>0</v>
      </c>
      <c r="E84" s="191">
        <v>0</v>
      </c>
      <c r="F84" s="191">
        <v>0</v>
      </c>
      <c r="G84" s="188">
        <v>0</v>
      </c>
      <c r="H84" s="111">
        <f t="shared" ref="H84:H85" si="468">+C84+D84-E84+F84-G84</f>
        <v>1893278326.8</v>
      </c>
      <c r="I84" s="198">
        <v>0</v>
      </c>
      <c r="J84" s="198">
        <v>1769821867.8</v>
      </c>
      <c r="K84" s="111">
        <f t="shared" ref="K84:K85" si="469">+H84-J84</f>
        <v>123456459</v>
      </c>
      <c r="L84" s="198">
        <v>631166</v>
      </c>
      <c r="M84" s="198">
        <v>1769821867</v>
      </c>
      <c r="N84" s="111">
        <f>+J84-M84</f>
        <v>0.79999995231628418</v>
      </c>
      <c r="O84" s="198">
        <v>0</v>
      </c>
      <c r="P84" s="198">
        <v>1790883110.8</v>
      </c>
      <c r="Q84" s="111">
        <f t="shared" ref="Q84:Q85" si="470">P84-J84</f>
        <v>21061243</v>
      </c>
      <c r="R84" s="111">
        <f>+H84-P84</f>
        <v>102395216</v>
      </c>
      <c r="S84" s="191">
        <f t="shared" ref="S84:S85" si="471">O84</f>
        <v>0</v>
      </c>
      <c r="T84" s="191">
        <f t="shared" ref="T84:T85" si="472">P84</f>
        <v>1790883110.8</v>
      </c>
    </row>
    <row r="85" spans="1:20" ht="15" customHeight="1" x14ac:dyDescent="0.25">
      <c r="A85" s="13" t="s">
        <v>116</v>
      </c>
      <c r="B85" s="1" t="s">
        <v>84</v>
      </c>
      <c r="C85" s="111">
        <v>439501740</v>
      </c>
      <c r="D85" s="191">
        <v>0</v>
      </c>
      <c r="E85" s="191">
        <v>0</v>
      </c>
      <c r="F85" s="191">
        <v>0</v>
      </c>
      <c r="G85" s="188">
        <v>0</v>
      </c>
      <c r="H85" s="111">
        <f t="shared" si="468"/>
        <v>439501740</v>
      </c>
      <c r="I85" s="198">
        <v>0</v>
      </c>
      <c r="J85" s="198">
        <v>437742742</v>
      </c>
      <c r="K85" s="111">
        <f t="shared" si="469"/>
        <v>1758998</v>
      </c>
      <c r="L85" s="198">
        <v>419501740</v>
      </c>
      <c r="M85" s="198">
        <v>437742742</v>
      </c>
      <c r="N85" s="111">
        <f>+J85-M85</f>
        <v>0</v>
      </c>
      <c r="O85" s="198">
        <v>0</v>
      </c>
      <c r="P85" s="198">
        <v>439501740</v>
      </c>
      <c r="Q85" s="111">
        <f t="shared" si="470"/>
        <v>1758998</v>
      </c>
      <c r="R85" s="111">
        <f>+H85-P85</f>
        <v>0</v>
      </c>
      <c r="S85" s="191">
        <f t="shared" si="471"/>
        <v>0</v>
      </c>
      <c r="T85" s="191">
        <f t="shared" si="472"/>
        <v>439501740</v>
      </c>
    </row>
    <row r="86" spans="1:20" s="4" customFormat="1" ht="15" customHeight="1" x14ac:dyDescent="0.25">
      <c r="A86" s="14" t="s">
        <v>117</v>
      </c>
      <c r="B86" s="9" t="s">
        <v>52</v>
      </c>
      <c r="C86" s="10">
        <f t="shared" ref="C86" si="473">+C87</f>
        <v>1128262251.4344001</v>
      </c>
      <c r="D86" s="10">
        <f t="shared" ref="D86" si="474">+D87</f>
        <v>0</v>
      </c>
      <c r="E86" s="10">
        <f t="shared" ref="E86" si="475">+E87</f>
        <v>0</v>
      </c>
      <c r="F86" s="10">
        <f t="shared" ref="F86" si="476">+F87</f>
        <v>0</v>
      </c>
      <c r="G86" s="10">
        <f t="shared" ref="G86" si="477">+G87</f>
        <v>0</v>
      </c>
      <c r="H86" s="10">
        <f t="shared" ref="H86" si="478">+H87</f>
        <v>1128262251.4344001</v>
      </c>
      <c r="I86" s="10">
        <f t="shared" ref="I86" si="479">+I87</f>
        <v>0</v>
      </c>
      <c r="J86" s="10">
        <f t="shared" ref="J86" si="480">+J87</f>
        <v>1128261461.4344001</v>
      </c>
      <c r="K86" s="10">
        <f t="shared" ref="K86" si="481">+K87</f>
        <v>790</v>
      </c>
      <c r="L86" s="10">
        <f t="shared" ref="L86" si="482">+L87</f>
        <v>753091391</v>
      </c>
      <c r="M86" s="10">
        <f t="shared" ref="M86" si="483">+M87</f>
        <v>1128261461</v>
      </c>
      <c r="N86" s="10">
        <f t="shared" ref="N86" si="484">+N87</f>
        <v>0.43439996242523193</v>
      </c>
      <c r="O86" s="10">
        <f t="shared" ref="O86" si="485">+O87</f>
        <v>100000790</v>
      </c>
      <c r="P86" s="10">
        <f t="shared" ref="P86" si="486">+P87</f>
        <v>1128261461.4344001</v>
      </c>
      <c r="Q86" s="10">
        <f t="shared" ref="Q86" si="487">+Q87</f>
        <v>0</v>
      </c>
      <c r="R86" s="10">
        <f t="shared" ref="R86" si="488">+R87</f>
        <v>789.99999988079071</v>
      </c>
      <c r="S86" s="10">
        <f t="shared" ref="S86" si="489">+S87</f>
        <v>100000790</v>
      </c>
      <c r="T86" s="10">
        <f t="shared" ref="T86" si="490">+T87</f>
        <v>1128261461.4344001</v>
      </c>
    </row>
    <row r="87" spans="1:20" s="4" customFormat="1" ht="15" customHeight="1" x14ac:dyDescent="0.25">
      <c r="A87" s="14" t="s">
        <v>118</v>
      </c>
      <c r="B87" s="9" t="s">
        <v>52</v>
      </c>
      <c r="C87" s="10">
        <f t="shared" ref="C87" si="491">+C88+C89</f>
        <v>1128262251.4344001</v>
      </c>
      <c r="D87" s="10">
        <f t="shared" ref="D87" si="492">+D88+D89</f>
        <v>0</v>
      </c>
      <c r="E87" s="10">
        <f t="shared" ref="E87" si="493">+E88+E89</f>
        <v>0</v>
      </c>
      <c r="F87" s="10">
        <f t="shared" ref="F87" si="494">+F88+F89</f>
        <v>0</v>
      </c>
      <c r="G87" s="10">
        <f t="shared" ref="G87" si="495">+G88+G89</f>
        <v>0</v>
      </c>
      <c r="H87" s="10">
        <f t="shared" ref="H87" si="496">+H88+H89</f>
        <v>1128262251.4344001</v>
      </c>
      <c r="I87" s="10">
        <f t="shared" ref="I87" si="497">+I88+I89</f>
        <v>0</v>
      </c>
      <c r="J87" s="10">
        <f t="shared" ref="J87" si="498">+J88+J89</f>
        <v>1128261461.4344001</v>
      </c>
      <c r="K87" s="10">
        <f t="shared" ref="K87" si="499">+K88+K89</f>
        <v>790</v>
      </c>
      <c r="L87" s="10">
        <f t="shared" ref="L87" si="500">+L88+L89</f>
        <v>753091391</v>
      </c>
      <c r="M87" s="10">
        <f t="shared" ref="M87" si="501">+M88+M89</f>
        <v>1128261461</v>
      </c>
      <c r="N87" s="10">
        <f t="shared" ref="N87" si="502">+N88+N89</f>
        <v>0.43439996242523193</v>
      </c>
      <c r="O87" s="10">
        <f t="shared" ref="O87" si="503">+O88+O89</f>
        <v>100000790</v>
      </c>
      <c r="P87" s="10">
        <f t="shared" ref="P87" si="504">+P88+P89</f>
        <v>1128261461.4344001</v>
      </c>
      <c r="Q87" s="10">
        <f t="shared" ref="Q87" si="505">+Q88+Q89</f>
        <v>0</v>
      </c>
      <c r="R87" s="10">
        <f t="shared" ref="R87" si="506">+R88+R89</f>
        <v>789.99999988079071</v>
      </c>
      <c r="S87" s="10">
        <f t="shared" ref="S87" si="507">+S88+S89</f>
        <v>100000790</v>
      </c>
      <c r="T87" s="10">
        <f t="shared" ref="T87" si="508">+T88+T89</f>
        <v>1128261461.4344001</v>
      </c>
    </row>
    <row r="88" spans="1:20" ht="15" customHeight="1" x14ac:dyDescent="0.25">
      <c r="A88" s="13" t="s">
        <v>119</v>
      </c>
      <c r="B88" s="1" t="s">
        <v>82</v>
      </c>
      <c r="C88" s="111">
        <v>973702251.43439996</v>
      </c>
      <c r="D88" s="191">
        <v>0</v>
      </c>
      <c r="E88" s="191">
        <v>0</v>
      </c>
      <c r="F88" s="191">
        <v>0</v>
      </c>
      <c r="G88" s="188">
        <v>0</v>
      </c>
      <c r="H88" s="111">
        <f t="shared" ref="H88:H89" si="509">+C88+D88-E88+F88-G88</f>
        <v>973702251.43439996</v>
      </c>
      <c r="I88" s="198"/>
      <c r="J88" s="198">
        <v>973701461.43439996</v>
      </c>
      <c r="K88" s="111">
        <f t="shared" ref="K88:K89" si="510">+H88-J88</f>
        <v>790</v>
      </c>
      <c r="L88" s="198">
        <v>598531391</v>
      </c>
      <c r="M88" s="198">
        <v>973701461</v>
      </c>
      <c r="N88" s="111">
        <f>+J88-M88</f>
        <v>0.43439996242523193</v>
      </c>
      <c r="O88" s="198">
        <v>100000790</v>
      </c>
      <c r="P88" s="198">
        <v>973701461.43440008</v>
      </c>
      <c r="Q88" s="111">
        <f t="shared" ref="Q88:Q89" si="511">P88-J88</f>
        <v>0</v>
      </c>
      <c r="R88" s="111">
        <f>+H88-P88</f>
        <v>789.99999988079071</v>
      </c>
      <c r="S88" s="191">
        <f t="shared" ref="S88:S89" si="512">O88</f>
        <v>100000790</v>
      </c>
      <c r="T88" s="191">
        <f t="shared" ref="T88:T89" si="513">P88</f>
        <v>973701461.43440008</v>
      </c>
    </row>
    <row r="89" spans="1:20" ht="15" customHeight="1" x14ac:dyDescent="0.25">
      <c r="A89" s="13" t="s">
        <v>120</v>
      </c>
      <c r="B89" s="1" t="s">
        <v>84</v>
      </c>
      <c r="C89" s="111">
        <v>154560000</v>
      </c>
      <c r="D89" s="191">
        <v>0</v>
      </c>
      <c r="E89" s="191">
        <v>0</v>
      </c>
      <c r="F89" s="191">
        <v>0</v>
      </c>
      <c r="G89" s="188">
        <v>0</v>
      </c>
      <c r="H89" s="111">
        <f t="shared" si="509"/>
        <v>154560000</v>
      </c>
      <c r="I89" s="198">
        <v>0</v>
      </c>
      <c r="J89" s="198">
        <v>154560000</v>
      </c>
      <c r="K89" s="111">
        <f t="shared" si="510"/>
        <v>0</v>
      </c>
      <c r="L89" s="198">
        <v>154560000</v>
      </c>
      <c r="M89" s="198">
        <v>154560000</v>
      </c>
      <c r="N89" s="111">
        <f>+J89-M89</f>
        <v>0</v>
      </c>
      <c r="O89" s="198">
        <v>0</v>
      </c>
      <c r="P89" s="198">
        <v>154560000</v>
      </c>
      <c r="Q89" s="111">
        <f t="shared" si="511"/>
        <v>0</v>
      </c>
      <c r="R89" s="111">
        <f>+H89-P89</f>
        <v>0</v>
      </c>
      <c r="S89" s="191">
        <f t="shared" si="512"/>
        <v>0</v>
      </c>
      <c r="T89" s="191">
        <f t="shared" si="513"/>
        <v>154560000</v>
      </c>
    </row>
    <row r="90" spans="1:20" s="4" customFormat="1" ht="15" customHeight="1" x14ac:dyDescent="0.25">
      <c r="A90" s="14" t="s">
        <v>121</v>
      </c>
      <c r="B90" s="9" t="s">
        <v>55</v>
      </c>
      <c r="C90" s="10">
        <f t="shared" ref="C90" si="514">+C91</f>
        <v>1041859065.391893</v>
      </c>
      <c r="D90" s="10">
        <f t="shared" ref="D90" si="515">+D91</f>
        <v>0</v>
      </c>
      <c r="E90" s="10">
        <f t="shared" ref="E90" si="516">+E91</f>
        <v>0</v>
      </c>
      <c r="F90" s="10">
        <f t="shared" ref="F90" si="517">+F91</f>
        <v>0</v>
      </c>
      <c r="G90" s="10">
        <f t="shared" ref="G90" si="518">+G91</f>
        <v>0</v>
      </c>
      <c r="H90" s="10">
        <f t="shared" ref="H90" si="519">+H91</f>
        <v>1041859065.391893</v>
      </c>
      <c r="I90" s="10">
        <f t="shared" ref="I90" si="520">+I91</f>
        <v>0</v>
      </c>
      <c r="J90" s="10">
        <f t="shared" ref="J90" si="521">+J91</f>
        <v>1040092645.391893</v>
      </c>
      <c r="K90" s="10">
        <f t="shared" ref="K90" si="522">+K91</f>
        <v>1766420</v>
      </c>
      <c r="L90" s="10">
        <f t="shared" ref="L90" si="523">+L91</f>
        <v>583399065</v>
      </c>
      <c r="M90" s="10">
        <f t="shared" ref="M90" si="524">+M91</f>
        <v>933399065</v>
      </c>
      <c r="N90" s="10">
        <f t="shared" ref="N90" si="525">+N91</f>
        <v>106693580.39189303</v>
      </c>
      <c r="O90" s="10">
        <f t="shared" ref="O90" si="526">+O91</f>
        <v>0</v>
      </c>
      <c r="P90" s="10">
        <f t="shared" ref="P90" si="527">+P91</f>
        <v>1041859065.391893</v>
      </c>
      <c r="Q90" s="10">
        <f t="shared" ref="Q90" si="528">+Q91</f>
        <v>1766420</v>
      </c>
      <c r="R90" s="10">
        <f t="shared" ref="R90" si="529">+R91</f>
        <v>0</v>
      </c>
      <c r="S90" s="10">
        <f t="shared" ref="S90" si="530">+S91</f>
        <v>0</v>
      </c>
      <c r="T90" s="10">
        <f t="shared" ref="T90" si="531">+T91</f>
        <v>1041859065.391893</v>
      </c>
    </row>
    <row r="91" spans="1:20" s="4" customFormat="1" ht="15" customHeight="1" x14ac:dyDescent="0.25">
      <c r="A91" s="14" t="s">
        <v>122</v>
      </c>
      <c r="B91" s="9" t="s">
        <v>55</v>
      </c>
      <c r="C91" s="10">
        <f t="shared" ref="C91" si="532">+C92+C93</f>
        <v>1041859065.391893</v>
      </c>
      <c r="D91" s="10">
        <f t="shared" ref="D91" si="533">+D92+D93</f>
        <v>0</v>
      </c>
      <c r="E91" s="10">
        <f t="shared" ref="E91" si="534">+E92+E93</f>
        <v>0</v>
      </c>
      <c r="F91" s="10">
        <f t="shared" ref="F91" si="535">+F92+F93</f>
        <v>0</v>
      </c>
      <c r="G91" s="10">
        <f t="shared" ref="G91" si="536">+G92+G93</f>
        <v>0</v>
      </c>
      <c r="H91" s="10">
        <f t="shared" ref="H91" si="537">+H92+H93</f>
        <v>1041859065.391893</v>
      </c>
      <c r="I91" s="10">
        <f t="shared" ref="I91" si="538">+I92+I93</f>
        <v>0</v>
      </c>
      <c r="J91" s="10">
        <f t="shared" ref="J91" si="539">+J92+J93</f>
        <v>1040092645.391893</v>
      </c>
      <c r="K91" s="10">
        <f t="shared" ref="K91" si="540">+K92+K93</f>
        <v>1766420</v>
      </c>
      <c r="L91" s="10">
        <f t="shared" ref="L91" si="541">+L92+L93</f>
        <v>583399065</v>
      </c>
      <c r="M91" s="10">
        <f t="shared" ref="M91" si="542">+M92+M93</f>
        <v>933399065</v>
      </c>
      <c r="N91" s="10">
        <f t="shared" ref="N91" si="543">+N92+N93</f>
        <v>106693580.39189303</v>
      </c>
      <c r="O91" s="10">
        <f t="shared" ref="O91" si="544">+O92+O93</f>
        <v>0</v>
      </c>
      <c r="P91" s="10">
        <f t="shared" ref="P91" si="545">+P92+P93</f>
        <v>1041859065.391893</v>
      </c>
      <c r="Q91" s="10">
        <f t="shared" ref="Q91" si="546">+Q92+Q93</f>
        <v>1766420</v>
      </c>
      <c r="R91" s="10">
        <f t="shared" ref="R91" si="547">+R92+R93</f>
        <v>0</v>
      </c>
      <c r="S91" s="10">
        <f t="shared" ref="S91" si="548">+S92+S93</f>
        <v>0</v>
      </c>
      <c r="T91" s="10">
        <f t="shared" ref="T91" si="549">+T92+T93</f>
        <v>1041859065.391893</v>
      </c>
    </row>
    <row r="92" spans="1:20" ht="15" customHeight="1" x14ac:dyDescent="0.25">
      <c r="A92" s="13" t="s">
        <v>123</v>
      </c>
      <c r="B92" s="1" t="s">
        <v>82</v>
      </c>
      <c r="C92" s="111">
        <v>933399065.39189303</v>
      </c>
      <c r="D92" s="191">
        <v>0</v>
      </c>
      <c r="E92" s="191">
        <v>0</v>
      </c>
      <c r="F92" s="191">
        <v>0</v>
      </c>
      <c r="G92" s="188">
        <v>0</v>
      </c>
      <c r="H92" s="111">
        <f t="shared" ref="H92:H93" si="550">+C92+D92-E92+F92-G92</f>
        <v>933399065.39189303</v>
      </c>
      <c r="I92" s="198">
        <v>0</v>
      </c>
      <c r="J92" s="198">
        <v>933399065.39189303</v>
      </c>
      <c r="K92" s="111">
        <f t="shared" ref="K92:K93" si="551">+H92-J92</f>
        <v>0</v>
      </c>
      <c r="L92" s="198">
        <v>583399065</v>
      </c>
      <c r="M92" s="198">
        <v>933399065</v>
      </c>
      <c r="N92" s="111">
        <f>+J92-M92</f>
        <v>0.39189302921295166</v>
      </c>
      <c r="O92" s="198">
        <v>0</v>
      </c>
      <c r="P92" s="198">
        <v>933399065.39189303</v>
      </c>
      <c r="Q92" s="111">
        <f t="shared" ref="Q92:Q93" si="552">P92-J92</f>
        <v>0</v>
      </c>
      <c r="R92" s="111">
        <f>+H92-P92</f>
        <v>0</v>
      </c>
      <c r="S92" s="191">
        <f t="shared" ref="S92:S93" si="553">O92</f>
        <v>0</v>
      </c>
      <c r="T92" s="191">
        <f t="shared" ref="T92:T93" si="554">P92</f>
        <v>933399065.39189303</v>
      </c>
    </row>
    <row r="93" spans="1:20" ht="15" customHeight="1" x14ac:dyDescent="0.25">
      <c r="A93" s="13" t="s">
        <v>124</v>
      </c>
      <c r="B93" s="1" t="s">
        <v>125</v>
      </c>
      <c r="C93" s="111">
        <v>108460000</v>
      </c>
      <c r="D93" s="191">
        <v>0</v>
      </c>
      <c r="E93" s="191">
        <v>0</v>
      </c>
      <c r="F93" s="191">
        <v>0</v>
      </c>
      <c r="G93" s="188">
        <v>0</v>
      </c>
      <c r="H93" s="111">
        <f t="shared" si="550"/>
        <v>108460000</v>
      </c>
      <c r="I93" s="198">
        <v>0</v>
      </c>
      <c r="J93" s="198">
        <v>106693580</v>
      </c>
      <c r="K93" s="111">
        <f t="shared" si="551"/>
        <v>1766420</v>
      </c>
      <c r="L93" s="198">
        <v>0</v>
      </c>
      <c r="M93" s="198">
        <v>0</v>
      </c>
      <c r="N93" s="111">
        <f>+J93-M93</f>
        <v>106693580</v>
      </c>
      <c r="O93" s="198">
        <v>0</v>
      </c>
      <c r="P93" s="198">
        <v>108460000</v>
      </c>
      <c r="Q93" s="111">
        <f t="shared" si="552"/>
        <v>1766420</v>
      </c>
      <c r="R93" s="111">
        <f>+H93-P93</f>
        <v>0</v>
      </c>
      <c r="S93" s="191">
        <f t="shared" si="553"/>
        <v>0</v>
      </c>
      <c r="T93" s="191">
        <f t="shared" si="554"/>
        <v>108460000</v>
      </c>
    </row>
    <row r="94" spans="1:20" s="4" customFormat="1" ht="15" customHeight="1" x14ac:dyDescent="0.25">
      <c r="A94" s="14" t="s">
        <v>126</v>
      </c>
      <c r="B94" s="9" t="s">
        <v>58</v>
      </c>
      <c r="C94" s="10">
        <f t="shared" ref="C94:C95" si="555">+C95</f>
        <v>642472849.07579994</v>
      </c>
      <c r="D94" s="10">
        <f t="shared" ref="D94:D95" si="556">+D95</f>
        <v>0</v>
      </c>
      <c r="E94" s="10">
        <f t="shared" ref="E94:E95" si="557">+E95</f>
        <v>0</v>
      </c>
      <c r="F94" s="10">
        <f t="shared" ref="F94:F95" si="558">+F95</f>
        <v>0</v>
      </c>
      <c r="G94" s="10">
        <f t="shared" ref="G94:G95" si="559">+G95</f>
        <v>0</v>
      </c>
      <c r="H94" s="10">
        <f t="shared" ref="H94:H95" si="560">+H95</f>
        <v>642472849.07579994</v>
      </c>
      <c r="I94" s="10">
        <f t="shared" ref="I94:I95" si="561">+I95</f>
        <v>233828</v>
      </c>
      <c r="J94" s="10">
        <f t="shared" ref="J94:J95" si="562">+J95</f>
        <v>610841466.97000003</v>
      </c>
      <c r="K94" s="10">
        <f t="shared" ref="K94:K95" si="563">+K95</f>
        <v>31631382.105799913</v>
      </c>
      <c r="L94" s="10">
        <f t="shared" ref="L94:L95" si="564">+L95</f>
        <v>445791673</v>
      </c>
      <c r="M94" s="10">
        <f t="shared" ref="M94:M95" si="565">+M95</f>
        <v>610841466.97000003</v>
      </c>
      <c r="N94" s="10">
        <f t="shared" ref="N94:N95" si="566">+N95</f>
        <v>0</v>
      </c>
      <c r="O94" s="10">
        <f t="shared" ref="O94:O95" si="567">+O95</f>
        <v>233828</v>
      </c>
      <c r="P94" s="10">
        <f t="shared" ref="P94:P95" si="568">+P95</f>
        <v>631915964.97000003</v>
      </c>
      <c r="Q94" s="10">
        <f t="shared" ref="Q94:Q95" si="569">+Q95</f>
        <v>21074498</v>
      </c>
      <c r="R94" s="10">
        <f t="shared" ref="R94:R95" si="570">+R95</f>
        <v>10556884.105799913</v>
      </c>
      <c r="S94" s="10">
        <f t="shared" ref="S94:S95" si="571">+S95</f>
        <v>233828</v>
      </c>
      <c r="T94" s="10">
        <f t="shared" ref="T94:T95" si="572">+T95</f>
        <v>631915964.97000003</v>
      </c>
    </row>
    <row r="95" spans="1:20" s="4" customFormat="1" ht="15" customHeight="1" x14ac:dyDescent="0.25">
      <c r="A95" s="14" t="s">
        <v>127</v>
      </c>
      <c r="B95" s="9" t="s">
        <v>58</v>
      </c>
      <c r="C95" s="10">
        <f t="shared" si="555"/>
        <v>642472849.07579994</v>
      </c>
      <c r="D95" s="10">
        <f t="shared" si="556"/>
        <v>0</v>
      </c>
      <c r="E95" s="10">
        <f t="shared" si="557"/>
        <v>0</v>
      </c>
      <c r="F95" s="10">
        <f t="shared" si="558"/>
        <v>0</v>
      </c>
      <c r="G95" s="10">
        <f t="shared" si="559"/>
        <v>0</v>
      </c>
      <c r="H95" s="10">
        <f t="shared" si="560"/>
        <v>642472849.07579994</v>
      </c>
      <c r="I95" s="10">
        <f t="shared" si="561"/>
        <v>233828</v>
      </c>
      <c r="J95" s="10">
        <f t="shared" si="562"/>
        <v>610841466.97000003</v>
      </c>
      <c r="K95" s="10">
        <f t="shared" si="563"/>
        <v>31631382.105799913</v>
      </c>
      <c r="L95" s="10">
        <f t="shared" si="564"/>
        <v>445791673</v>
      </c>
      <c r="M95" s="10">
        <f t="shared" si="565"/>
        <v>610841466.97000003</v>
      </c>
      <c r="N95" s="10">
        <f t="shared" si="566"/>
        <v>0</v>
      </c>
      <c r="O95" s="10">
        <f t="shared" si="567"/>
        <v>233828</v>
      </c>
      <c r="P95" s="10">
        <f t="shared" si="568"/>
        <v>631915964.97000003</v>
      </c>
      <c r="Q95" s="10">
        <f t="shared" si="569"/>
        <v>21074498</v>
      </c>
      <c r="R95" s="10">
        <f t="shared" si="570"/>
        <v>10556884.105799913</v>
      </c>
      <c r="S95" s="10">
        <f t="shared" si="571"/>
        <v>233828</v>
      </c>
      <c r="T95" s="10">
        <f t="shared" si="572"/>
        <v>631915964.97000003</v>
      </c>
    </row>
    <row r="96" spans="1:20" ht="15" customHeight="1" x14ac:dyDescent="0.25">
      <c r="A96" s="13" t="s">
        <v>128</v>
      </c>
      <c r="B96" s="1" t="s">
        <v>82</v>
      </c>
      <c r="C96" s="111">
        <v>642472849.07579994</v>
      </c>
      <c r="D96" s="191">
        <v>0</v>
      </c>
      <c r="E96" s="191">
        <v>0</v>
      </c>
      <c r="F96" s="191">
        <v>0</v>
      </c>
      <c r="G96" s="188">
        <v>0</v>
      </c>
      <c r="H96" s="111">
        <f>+C96+D96-E96+F96-G96</f>
        <v>642472849.07579994</v>
      </c>
      <c r="I96" s="198">
        <v>233828</v>
      </c>
      <c r="J96" s="198">
        <v>610841466.97000003</v>
      </c>
      <c r="K96" s="111">
        <f t="shared" ref="K96" si="573">+H96-J96</f>
        <v>31631382.105799913</v>
      </c>
      <c r="L96" s="198">
        <v>445791673</v>
      </c>
      <c r="M96" s="198">
        <v>610841466.97000003</v>
      </c>
      <c r="N96" s="111">
        <f>+J96-M96</f>
        <v>0</v>
      </c>
      <c r="O96" s="198">
        <v>233828</v>
      </c>
      <c r="P96" s="198">
        <v>631915964.97000003</v>
      </c>
      <c r="Q96" s="111">
        <f>P96-J96</f>
        <v>21074498</v>
      </c>
      <c r="R96" s="111">
        <f>+H96-P96</f>
        <v>10556884.105799913</v>
      </c>
      <c r="S96" s="191">
        <f>O96</f>
        <v>233828</v>
      </c>
      <c r="T96" s="191">
        <f>P96</f>
        <v>631915964.97000003</v>
      </c>
    </row>
    <row r="97" spans="1:20" s="4" customFormat="1" ht="15" customHeight="1" x14ac:dyDescent="0.25">
      <c r="A97" s="11" t="s">
        <v>129</v>
      </c>
      <c r="B97" s="5" t="s">
        <v>61</v>
      </c>
      <c r="C97" s="6">
        <f t="shared" ref="C97" si="574">+C98</f>
        <v>705475065</v>
      </c>
      <c r="D97" s="6">
        <f t="shared" ref="D97" si="575">+D98</f>
        <v>0</v>
      </c>
      <c r="E97" s="6">
        <f t="shared" ref="E97" si="576">+E98</f>
        <v>366879996</v>
      </c>
      <c r="F97" s="6">
        <f t="shared" ref="F97" si="577">+F98</f>
        <v>0</v>
      </c>
      <c r="G97" s="6">
        <f t="shared" ref="G97" si="578">+G98</f>
        <v>0</v>
      </c>
      <c r="H97" s="6">
        <f t="shared" ref="H97" si="579">+H98</f>
        <v>338595069</v>
      </c>
      <c r="I97" s="6">
        <f t="shared" ref="I97" si="580">+I98</f>
        <v>143445586</v>
      </c>
      <c r="J97" s="6">
        <f t="shared" ref="J97" si="581">+J98</f>
        <v>332040655</v>
      </c>
      <c r="K97" s="6">
        <f t="shared" ref="K97" si="582">+K98</f>
        <v>6554414</v>
      </c>
      <c r="L97" s="6">
        <f t="shared" ref="L97" si="583">+L98</f>
        <v>177778911</v>
      </c>
      <c r="M97" s="6">
        <f t="shared" ref="M97" si="584">+M98</f>
        <v>177778911</v>
      </c>
      <c r="N97" s="6">
        <f t="shared" ref="N97" si="585">+N98</f>
        <v>154261744</v>
      </c>
      <c r="O97" s="6">
        <f t="shared" ref="O97" si="586">+O98</f>
        <v>143445586</v>
      </c>
      <c r="P97" s="6">
        <f t="shared" ref="P97" si="587">+P98</f>
        <v>332040655</v>
      </c>
      <c r="Q97" s="6">
        <f t="shared" ref="Q97" si="588">+Q98</f>
        <v>0</v>
      </c>
      <c r="R97" s="6">
        <f t="shared" ref="R97" si="589">+R98</f>
        <v>6554414</v>
      </c>
      <c r="S97" s="6">
        <f t="shared" ref="S97" si="590">+S98</f>
        <v>143445586</v>
      </c>
      <c r="T97" s="6">
        <f t="shared" ref="T97" si="591">+T98</f>
        <v>332040655</v>
      </c>
    </row>
    <row r="98" spans="1:20" s="4" customFormat="1" ht="15" customHeight="1" x14ac:dyDescent="0.25">
      <c r="A98" s="14" t="s">
        <v>130</v>
      </c>
      <c r="B98" s="9" t="s">
        <v>63</v>
      </c>
      <c r="C98" s="10">
        <f t="shared" ref="C98" si="592">+C99+C100+C101</f>
        <v>705475065</v>
      </c>
      <c r="D98" s="10">
        <f t="shared" ref="D98" si="593">+D99+D100+D101</f>
        <v>0</v>
      </c>
      <c r="E98" s="10">
        <f t="shared" ref="E98" si="594">+E99+E100+E101</f>
        <v>366879996</v>
      </c>
      <c r="F98" s="10">
        <f t="shared" ref="F98" si="595">+F99+F100+F101</f>
        <v>0</v>
      </c>
      <c r="G98" s="10">
        <f t="shared" ref="G98" si="596">+G99+G100+G101</f>
        <v>0</v>
      </c>
      <c r="H98" s="10">
        <f t="shared" ref="H98" si="597">+H99+H100+H101</f>
        <v>338595069</v>
      </c>
      <c r="I98" s="10">
        <f t="shared" ref="I98" si="598">+I99+I100+I101</f>
        <v>143445586</v>
      </c>
      <c r="J98" s="10">
        <f t="shared" ref="J98" si="599">+J99+J100+J101</f>
        <v>332040655</v>
      </c>
      <c r="K98" s="10">
        <f t="shared" ref="K98" si="600">+K99+K100+K101</f>
        <v>6554414</v>
      </c>
      <c r="L98" s="10">
        <f t="shared" ref="L98" si="601">+L99+L100+L101</f>
        <v>177778911</v>
      </c>
      <c r="M98" s="10">
        <f t="shared" ref="M98" si="602">+M99+M100+M101</f>
        <v>177778911</v>
      </c>
      <c r="N98" s="10">
        <f t="shared" ref="N98" si="603">+N99+N100+N101</f>
        <v>154261744</v>
      </c>
      <c r="O98" s="10">
        <f t="shared" ref="O98" si="604">+O99+O100+O101</f>
        <v>143445586</v>
      </c>
      <c r="P98" s="10">
        <f t="shared" ref="P98" si="605">+P99+P100+P101</f>
        <v>332040655</v>
      </c>
      <c r="Q98" s="10">
        <f t="shared" ref="Q98" si="606">+Q99+Q100+Q101</f>
        <v>0</v>
      </c>
      <c r="R98" s="10">
        <f t="shared" ref="R98" si="607">+R99+R100+R101</f>
        <v>6554414</v>
      </c>
      <c r="S98" s="10">
        <f t="shared" ref="S98" si="608">+S99+S100+S101</f>
        <v>143445586</v>
      </c>
      <c r="T98" s="10">
        <f t="shared" ref="T98" si="609">+T99+T100+T101</f>
        <v>332040655</v>
      </c>
    </row>
    <row r="99" spans="1:20" ht="15" customHeight="1" x14ac:dyDescent="0.25">
      <c r="A99" s="13" t="s">
        <v>131</v>
      </c>
      <c r="B99" s="1" t="s">
        <v>132</v>
      </c>
      <c r="C99" s="111">
        <v>169150595</v>
      </c>
      <c r="D99" s="191">
        <v>0</v>
      </c>
      <c r="E99" s="191">
        <v>0</v>
      </c>
      <c r="F99" s="191">
        <v>0</v>
      </c>
      <c r="G99" s="188">
        <v>0</v>
      </c>
      <c r="H99" s="111">
        <f t="shared" ref="H99:H101" si="610">+C99+D99-E99+F99-G99</f>
        <v>169150595</v>
      </c>
      <c r="I99" s="198">
        <v>0</v>
      </c>
      <c r="J99" s="198">
        <v>169150595</v>
      </c>
      <c r="K99" s="111">
        <f t="shared" ref="K99:K101" si="611">+H99-J99</f>
        <v>0</v>
      </c>
      <c r="L99" s="198">
        <v>14888851</v>
      </c>
      <c r="M99" s="198">
        <v>14888851</v>
      </c>
      <c r="N99" s="111">
        <f>+J99-M99</f>
        <v>154261744</v>
      </c>
      <c r="O99" s="198">
        <v>0</v>
      </c>
      <c r="P99" s="198">
        <v>169150595</v>
      </c>
      <c r="Q99" s="111">
        <f t="shared" ref="Q99:Q101" si="612">P99-J99</f>
        <v>0</v>
      </c>
      <c r="R99" s="111">
        <f>+H99-P99</f>
        <v>0</v>
      </c>
      <c r="S99" s="191">
        <f t="shared" ref="S99:S101" si="613">O99</f>
        <v>0</v>
      </c>
      <c r="T99" s="191">
        <f t="shared" ref="T99:T101" si="614">P99</f>
        <v>169150595</v>
      </c>
    </row>
    <row r="100" spans="1:20" ht="15" customHeight="1" x14ac:dyDescent="0.25">
      <c r="A100" s="13" t="s">
        <v>133</v>
      </c>
      <c r="B100" s="1" t="s">
        <v>67</v>
      </c>
      <c r="C100" s="111">
        <v>19444474</v>
      </c>
      <c r="D100" s="191">
        <v>0</v>
      </c>
      <c r="E100" s="191">
        <v>0</v>
      </c>
      <c r="F100" s="191">
        <v>0</v>
      </c>
      <c r="G100" s="188">
        <v>0</v>
      </c>
      <c r="H100" s="111">
        <f t="shared" si="610"/>
        <v>19444474</v>
      </c>
      <c r="I100" s="198">
        <v>0</v>
      </c>
      <c r="J100" s="198">
        <v>19444474</v>
      </c>
      <c r="K100" s="111">
        <f t="shared" si="611"/>
        <v>0</v>
      </c>
      <c r="L100" s="198">
        <v>19444474</v>
      </c>
      <c r="M100" s="198">
        <v>19444474</v>
      </c>
      <c r="N100" s="111">
        <f>+J100-M100</f>
        <v>0</v>
      </c>
      <c r="O100" s="198">
        <v>0</v>
      </c>
      <c r="P100" s="198">
        <v>19444474</v>
      </c>
      <c r="Q100" s="111">
        <f t="shared" si="612"/>
        <v>0</v>
      </c>
      <c r="R100" s="111">
        <f>+H100-P100</f>
        <v>0</v>
      </c>
      <c r="S100" s="191">
        <f t="shared" si="613"/>
        <v>0</v>
      </c>
      <c r="T100" s="191">
        <f t="shared" si="614"/>
        <v>19444474</v>
      </c>
    </row>
    <row r="101" spans="1:20" ht="15" customHeight="1" x14ac:dyDescent="0.25">
      <c r="A101" s="13" t="s">
        <v>134</v>
      </c>
      <c r="B101" s="1" t="s">
        <v>75</v>
      </c>
      <c r="C101" s="111">
        <v>516879996</v>
      </c>
      <c r="D101" s="191">
        <v>0</v>
      </c>
      <c r="E101" s="191">
        <v>366879996</v>
      </c>
      <c r="F101" s="191">
        <v>0</v>
      </c>
      <c r="G101" s="188">
        <v>0</v>
      </c>
      <c r="H101" s="111">
        <f t="shared" si="610"/>
        <v>150000000</v>
      </c>
      <c r="I101" s="198">
        <v>143445586</v>
      </c>
      <c r="J101" s="198">
        <v>143445586</v>
      </c>
      <c r="K101" s="111">
        <f t="shared" si="611"/>
        <v>6554414</v>
      </c>
      <c r="L101" s="198">
        <v>143445586</v>
      </c>
      <c r="M101" s="198">
        <v>143445586</v>
      </c>
      <c r="N101" s="111">
        <f>+J101-M101</f>
        <v>0</v>
      </c>
      <c r="O101" s="198">
        <v>143445586</v>
      </c>
      <c r="P101" s="198">
        <v>143445586</v>
      </c>
      <c r="Q101" s="111">
        <f t="shared" si="612"/>
        <v>0</v>
      </c>
      <c r="R101" s="111">
        <f>+H101-P101</f>
        <v>6554414</v>
      </c>
      <c r="S101" s="191">
        <f t="shared" si="613"/>
        <v>143445586</v>
      </c>
      <c r="T101" s="191">
        <f t="shared" si="614"/>
        <v>143445586</v>
      </c>
    </row>
    <row r="102" spans="1:20" s="4" customFormat="1" ht="15" customHeight="1" x14ac:dyDescent="0.25">
      <c r="A102" s="11" t="s">
        <v>135</v>
      </c>
      <c r="B102" s="5" t="s">
        <v>136</v>
      </c>
      <c r="C102" s="6">
        <f t="shared" ref="C102" si="615">+C103+C143</f>
        <v>14721561558.224998</v>
      </c>
      <c r="D102" s="6">
        <f t="shared" ref="D102" si="616">+D103+D143</f>
        <v>2372045885.7800002</v>
      </c>
      <c r="E102" s="6">
        <f t="shared" ref="E102" si="617">+E103+E143</f>
        <v>2354691419.29</v>
      </c>
      <c r="F102" s="6">
        <f t="shared" ref="F102" si="618">+F103+F143</f>
        <v>2303140718</v>
      </c>
      <c r="G102" s="6">
        <f t="shared" ref="G102" si="619">+G103+G143</f>
        <v>315065921.15999997</v>
      </c>
      <c r="H102" s="6">
        <f t="shared" ref="H102" si="620">+H103+H143</f>
        <v>16726990821.554996</v>
      </c>
      <c r="I102" s="6">
        <f t="shared" ref="I102" si="621">+I103+I143</f>
        <v>984789250.47000003</v>
      </c>
      <c r="J102" s="6">
        <f t="shared" ref="J102" si="622">+J103+J143</f>
        <v>15966607184.366001</v>
      </c>
      <c r="K102" s="6">
        <f t="shared" ref="K102" si="623">+K103+K143</f>
        <v>760383637.18899918</v>
      </c>
      <c r="L102" s="6">
        <f t="shared" ref="L102" si="624">+L103+L143</f>
        <v>2495127731.8470006</v>
      </c>
      <c r="M102" s="6">
        <f t="shared" ref="M102" si="625">+M103+M143</f>
        <v>14487903820.596001</v>
      </c>
      <c r="N102" s="6">
        <f t="shared" ref="N102" si="626">+N103+N143</f>
        <v>809987552.7700007</v>
      </c>
      <c r="O102" s="6">
        <f t="shared" ref="O102" si="627">+O103+O143</f>
        <v>269214947.00999999</v>
      </c>
      <c r="P102" s="6">
        <f t="shared" ref="P102" si="628">+P103+P143</f>
        <v>16447184576.927999</v>
      </c>
      <c r="Q102" s="6">
        <f t="shared" ref="Q102" si="629">+Q103+Q143</f>
        <v>480577392.56199998</v>
      </c>
      <c r="R102" s="6">
        <f t="shared" ref="R102" si="630">+R103+R143</f>
        <v>279806244.6269995</v>
      </c>
      <c r="S102" s="6">
        <f t="shared" ref="S102" si="631">+S103+S143</f>
        <v>269214947.00999999</v>
      </c>
      <c r="T102" s="6">
        <f t="shared" ref="T102" si="632">+T103+T143</f>
        <v>16447184576.927999</v>
      </c>
    </row>
    <row r="103" spans="1:20" s="4" customFormat="1" ht="15" customHeight="1" x14ac:dyDescent="0.25">
      <c r="A103" s="11" t="s">
        <v>137</v>
      </c>
      <c r="B103" s="5" t="s">
        <v>138</v>
      </c>
      <c r="C103" s="6">
        <f t="shared" ref="C103" si="633">+C104</f>
        <v>961150971</v>
      </c>
      <c r="D103" s="6">
        <f t="shared" ref="D103" si="634">+D104</f>
        <v>23000000</v>
      </c>
      <c r="E103" s="6">
        <f t="shared" ref="E103" si="635">+E104</f>
        <v>449237033.54000002</v>
      </c>
      <c r="F103" s="6">
        <f t="shared" ref="F103" si="636">+F104</f>
        <v>773500000</v>
      </c>
      <c r="G103" s="6">
        <f t="shared" ref="G103" si="637">+G104</f>
        <v>253467181.06999999</v>
      </c>
      <c r="H103" s="6">
        <f t="shared" ref="H103" si="638">+H104</f>
        <v>1054946756.3900001</v>
      </c>
      <c r="I103" s="6">
        <f t="shared" ref="I103" si="639">+I104</f>
        <v>0</v>
      </c>
      <c r="J103" s="6">
        <f t="shared" ref="J103" si="640">+J104</f>
        <v>957473454.78999996</v>
      </c>
      <c r="K103" s="6">
        <f t="shared" ref="K103" si="641">+K104</f>
        <v>97473301.599999979</v>
      </c>
      <c r="L103" s="6">
        <f t="shared" ref="L103" si="642">+L104</f>
        <v>756753052.80000007</v>
      </c>
      <c r="M103" s="6">
        <f t="shared" ref="M103" si="643">+M104</f>
        <v>948503897.27999997</v>
      </c>
      <c r="N103" s="6">
        <f t="shared" ref="N103" si="644">+N104</f>
        <v>8969557.5100000016</v>
      </c>
      <c r="O103" s="6">
        <f t="shared" ref="O103" si="645">+O104</f>
        <v>667919.88000000303</v>
      </c>
      <c r="P103" s="6">
        <f t="shared" ref="P103" si="646">+P104</f>
        <v>1054846605.55</v>
      </c>
      <c r="Q103" s="6">
        <f t="shared" ref="Q103" si="647">+Q104</f>
        <v>97373150.75999999</v>
      </c>
      <c r="R103" s="6">
        <f t="shared" ref="R103" si="648">+R104</f>
        <v>100150.83999999147</v>
      </c>
      <c r="S103" s="6">
        <f t="shared" ref="S103" si="649">+S104</f>
        <v>667919.88000000303</v>
      </c>
      <c r="T103" s="6">
        <f t="shared" ref="T103" si="650">+T104</f>
        <v>1054846605.55</v>
      </c>
    </row>
    <row r="104" spans="1:20" s="4" customFormat="1" ht="15" customHeight="1" x14ac:dyDescent="0.25">
      <c r="A104" s="11" t="s">
        <v>139</v>
      </c>
      <c r="B104" s="5" t="s">
        <v>140</v>
      </c>
      <c r="C104" s="6">
        <f t="shared" ref="C104" si="651">+C105+C110+C136</f>
        <v>961150971</v>
      </c>
      <c r="D104" s="6">
        <f t="shared" ref="D104" si="652">+D105+D110+D136</f>
        <v>23000000</v>
      </c>
      <c r="E104" s="6">
        <f t="shared" ref="E104" si="653">+E105+E110+E136</f>
        <v>449237033.54000002</v>
      </c>
      <c r="F104" s="6">
        <f t="shared" ref="F104" si="654">+F105+F110+F136</f>
        <v>773500000</v>
      </c>
      <c r="G104" s="6">
        <f t="shared" ref="G104" si="655">+G105+G110+G136</f>
        <v>253467181.06999999</v>
      </c>
      <c r="H104" s="6">
        <f t="shared" ref="H104" si="656">+H105+H110+H136</f>
        <v>1054946756.3900001</v>
      </c>
      <c r="I104" s="6">
        <f t="shared" ref="I104" si="657">+I105+I110+I136</f>
        <v>0</v>
      </c>
      <c r="J104" s="6">
        <f t="shared" ref="J104" si="658">+J105+J110+J136</f>
        <v>957473454.78999996</v>
      </c>
      <c r="K104" s="6">
        <f t="shared" ref="K104" si="659">+K105+K110+K136</f>
        <v>97473301.599999979</v>
      </c>
      <c r="L104" s="6">
        <f t="shared" ref="L104" si="660">+L105+L110+L136</f>
        <v>756753052.80000007</v>
      </c>
      <c r="M104" s="6">
        <f t="shared" ref="M104" si="661">+M105+M110+M136</f>
        <v>948503897.27999997</v>
      </c>
      <c r="N104" s="6">
        <f t="shared" ref="N104" si="662">+N105+N110+N136</f>
        <v>8969557.5100000016</v>
      </c>
      <c r="O104" s="6">
        <f t="shared" ref="O104" si="663">+O105+O110+O136</f>
        <v>667919.88000000303</v>
      </c>
      <c r="P104" s="6">
        <f t="shared" ref="P104" si="664">+P105+P110+P136</f>
        <v>1054846605.55</v>
      </c>
      <c r="Q104" s="6">
        <f t="shared" ref="Q104" si="665">+Q105+Q110+Q136</f>
        <v>97373150.75999999</v>
      </c>
      <c r="R104" s="6">
        <f t="shared" ref="R104" si="666">+R105+R110+R136</f>
        <v>100150.83999999147</v>
      </c>
      <c r="S104" s="6">
        <f t="shared" ref="S104" si="667">+S105+S110+S136</f>
        <v>667919.88000000303</v>
      </c>
      <c r="T104" s="6">
        <f t="shared" ref="T104" si="668">+T105+T110+T136</f>
        <v>1054846605.55</v>
      </c>
    </row>
    <row r="105" spans="1:20" s="4" customFormat="1" ht="15" customHeight="1" x14ac:dyDescent="0.25">
      <c r="A105" s="14" t="s">
        <v>141</v>
      </c>
      <c r="B105" s="9" t="s">
        <v>142</v>
      </c>
      <c r="C105" s="10">
        <f t="shared" ref="C105:C106" si="669">+C106</f>
        <v>67009700</v>
      </c>
      <c r="D105" s="10">
        <f t="shared" ref="D105:D106" si="670">+D106</f>
        <v>0</v>
      </c>
      <c r="E105" s="10">
        <f t="shared" ref="E105:E106" si="671">+E106</f>
        <v>59809705</v>
      </c>
      <c r="F105" s="10">
        <f t="shared" ref="F105:F106" si="672">+F106</f>
        <v>0</v>
      </c>
      <c r="G105" s="10">
        <f t="shared" ref="G105:G106" si="673">+G106</f>
        <v>0</v>
      </c>
      <c r="H105" s="10">
        <f t="shared" ref="H105:H106" si="674">+H106</f>
        <v>7199995</v>
      </c>
      <c r="I105" s="10">
        <f t="shared" ref="I105:I106" si="675">+I106</f>
        <v>0</v>
      </c>
      <c r="J105" s="10">
        <f t="shared" ref="J105:J106" si="676">+J106</f>
        <v>0</v>
      </c>
      <c r="K105" s="10">
        <f t="shared" ref="K105:K106" si="677">+K106</f>
        <v>7199995</v>
      </c>
      <c r="L105" s="10">
        <f t="shared" ref="L105:L106" si="678">+L106</f>
        <v>0</v>
      </c>
      <c r="M105" s="10">
        <f t="shared" ref="M105:M106" si="679">+M106</f>
        <v>0</v>
      </c>
      <c r="N105" s="10">
        <f t="shared" ref="N105:N106" si="680">+N106</f>
        <v>0</v>
      </c>
      <c r="O105" s="10">
        <f t="shared" ref="O105:O106" si="681">+O106</f>
        <v>0</v>
      </c>
      <c r="P105" s="10">
        <f t="shared" ref="P105:P106" si="682">+P106</f>
        <v>7199995</v>
      </c>
      <c r="Q105" s="10">
        <f t="shared" ref="Q105:Q106" si="683">+Q106</f>
        <v>7199995</v>
      </c>
      <c r="R105" s="10">
        <f t="shared" ref="R105:R106" si="684">+R106</f>
        <v>0</v>
      </c>
      <c r="S105" s="10">
        <f t="shared" ref="S105:S106" si="685">+S106</f>
        <v>0</v>
      </c>
      <c r="T105" s="10">
        <f t="shared" ref="T105:T106" si="686">+T106</f>
        <v>7199995</v>
      </c>
    </row>
    <row r="106" spans="1:20" s="4" customFormat="1" ht="15" customHeight="1" x14ac:dyDescent="0.25">
      <c r="A106" s="14" t="s">
        <v>143</v>
      </c>
      <c r="B106" s="9" t="s">
        <v>144</v>
      </c>
      <c r="C106" s="10">
        <f t="shared" si="669"/>
        <v>67009700</v>
      </c>
      <c r="D106" s="10">
        <f t="shared" si="670"/>
        <v>0</v>
      </c>
      <c r="E106" s="10">
        <f t="shared" si="671"/>
        <v>59809705</v>
      </c>
      <c r="F106" s="10">
        <f t="shared" si="672"/>
        <v>0</v>
      </c>
      <c r="G106" s="10">
        <f t="shared" si="673"/>
        <v>0</v>
      </c>
      <c r="H106" s="10">
        <f t="shared" si="674"/>
        <v>7199995</v>
      </c>
      <c r="I106" s="10">
        <f t="shared" si="675"/>
        <v>0</v>
      </c>
      <c r="J106" s="10">
        <f t="shared" si="676"/>
        <v>0</v>
      </c>
      <c r="K106" s="10">
        <f t="shared" si="677"/>
        <v>7199995</v>
      </c>
      <c r="L106" s="10">
        <f t="shared" si="678"/>
        <v>0</v>
      </c>
      <c r="M106" s="10">
        <f t="shared" si="679"/>
        <v>0</v>
      </c>
      <c r="N106" s="10">
        <f t="shared" si="680"/>
        <v>0</v>
      </c>
      <c r="O106" s="10">
        <f t="shared" si="681"/>
        <v>0</v>
      </c>
      <c r="P106" s="10">
        <f t="shared" si="682"/>
        <v>7199995</v>
      </c>
      <c r="Q106" s="10">
        <f t="shared" si="683"/>
        <v>7199995</v>
      </c>
      <c r="R106" s="10">
        <f t="shared" si="684"/>
        <v>0</v>
      </c>
      <c r="S106" s="10">
        <f t="shared" si="685"/>
        <v>0</v>
      </c>
      <c r="T106" s="10">
        <f t="shared" si="686"/>
        <v>7199995</v>
      </c>
    </row>
    <row r="107" spans="1:20" s="4" customFormat="1" ht="15" customHeight="1" x14ac:dyDescent="0.25">
      <c r="A107" s="14" t="s">
        <v>145</v>
      </c>
      <c r="B107" s="9" t="s">
        <v>146</v>
      </c>
      <c r="C107" s="10">
        <f t="shared" ref="C107" si="687">+C108+C109</f>
        <v>67009700</v>
      </c>
      <c r="D107" s="10">
        <f t="shared" ref="D107:T107" si="688">+D108+D109</f>
        <v>0</v>
      </c>
      <c r="E107" s="10">
        <f t="shared" si="688"/>
        <v>59809705</v>
      </c>
      <c r="F107" s="10">
        <f t="shared" si="688"/>
        <v>0</v>
      </c>
      <c r="G107" s="10">
        <f t="shared" si="688"/>
        <v>0</v>
      </c>
      <c r="H107" s="10">
        <f t="shared" si="688"/>
        <v>7199995</v>
      </c>
      <c r="I107" s="10">
        <f t="shared" si="688"/>
        <v>0</v>
      </c>
      <c r="J107" s="10">
        <f t="shared" si="688"/>
        <v>0</v>
      </c>
      <c r="K107" s="10">
        <f t="shared" si="688"/>
        <v>7199995</v>
      </c>
      <c r="L107" s="10">
        <f t="shared" si="688"/>
        <v>0</v>
      </c>
      <c r="M107" s="10">
        <f t="shared" si="688"/>
        <v>0</v>
      </c>
      <c r="N107" s="10">
        <f t="shared" si="688"/>
        <v>0</v>
      </c>
      <c r="O107" s="10">
        <f t="shared" ref="O107:P107" si="689">+O108+O109</f>
        <v>0</v>
      </c>
      <c r="P107" s="10">
        <f t="shared" si="689"/>
        <v>7199995</v>
      </c>
      <c r="Q107" s="10">
        <f t="shared" si="688"/>
        <v>7199995</v>
      </c>
      <c r="R107" s="10">
        <f t="shared" si="688"/>
        <v>0</v>
      </c>
      <c r="S107" s="10">
        <f t="shared" si="688"/>
        <v>0</v>
      </c>
      <c r="T107" s="10">
        <f t="shared" si="688"/>
        <v>7199995</v>
      </c>
    </row>
    <row r="108" spans="1:20" ht="15" customHeight="1" x14ac:dyDescent="0.25">
      <c r="A108" s="13" t="s">
        <v>147</v>
      </c>
      <c r="B108" s="1" t="s">
        <v>148</v>
      </c>
      <c r="C108" s="111">
        <v>41500000</v>
      </c>
      <c r="D108" s="191">
        <v>0</v>
      </c>
      <c r="E108" s="191">
        <v>34300005</v>
      </c>
      <c r="F108" s="191">
        <v>0</v>
      </c>
      <c r="G108" s="188">
        <v>0</v>
      </c>
      <c r="H108" s="111">
        <f t="shared" ref="H108:H109" si="690">+C108+D108-E108+F108-G108</f>
        <v>7199995</v>
      </c>
      <c r="I108" s="198">
        <v>0</v>
      </c>
      <c r="J108" s="198">
        <v>0</v>
      </c>
      <c r="K108" s="111">
        <f t="shared" ref="K108:K109" si="691">+H108-J108</f>
        <v>7199995</v>
      </c>
      <c r="L108" s="198">
        <v>0</v>
      </c>
      <c r="M108" s="198">
        <v>0</v>
      </c>
      <c r="N108" s="111">
        <f>+J108-M108</f>
        <v>0</v>
      </c>
      <c r="O108" s="198">
        <v>0</v>
      </c>
      <c r="P108" s="198">
        <v>7199995</v>
      </c>
      <c r="Q108" s="111">
        <f t="shared" ref="Q108:Q109" si="692">P108-J108</f>
        <v>7199995</v>
      </c>
      <c r="R108" s="111">
        <f>+H108-P108</f>
        <v>0</v>
      </c>
      <c r="S108" s="191">
        <f t="shared" ref="S108:S109" si="693">O108</f>
        <v>0</v>
      </c>
      <c r="T108" s="191">
        <f t="shared" ref="T108:T109" si="694">P108</f>
        <v>7199995</v>
      </c>
    </row>
    <row r="109" spans="1:20" ht="15" customHeight="1" x14ac:dyDescent="0.25">
      <c r="A109" s="13" t="s">
        <v>149</v>
      </c>
      <c r="B109" s="1" t="s">
        <v>150</v>
      </c>
      <c r="C109" s="111">
        <v>25509700</v>
      </c>
      <c r="D109" s="191">
        <v>0</v>
      </c>
      <c r="E109" s="191">
        <v>25509700</v>
      </c>
      <c r="F109" s="191">
        <v>0</v>
      </c>
      <c r="G109" s="188">
        <v>0</v>
      </c>
      <c r="H109" s="111">
        <f t="shared" si="690"/>
        <v>0</v>
      </c>
      <c r="I109" s="198">
        <v>0</v>
      </c>
      <c r="J109" s="198">
        <v>0</v>
      </c>
      <c r="K109" s="111">
        <f t="shared" si="691"/>
        <v>0</v>
      </c>
      <c r="L109" s="198">
        <v>0</v>
      </c>
      <c r="M109" s="198">
        <v>0</v>
      </c>
      <c r="N109" s="111">
        <f>+J109-M109</f>
        <v>0</v>
      </c>
      <c r="O109" s="198">
        <v>0</v>
      </c>
      <c r="P109" s="198">
        <v>0</v>
      </c>
      <c r="Q109" s="111">
        <f t="shared" si="692"/>
        <v>0</v>
      </c>
      <c r="R109" s="111">
        <f>+H109-P109</f>
        <v>0</v>
      </c>
      <c r="S109" s="191">
        <f t="shared" si="693"/>
        <v>0</v>
      </c>
      <c r="T109" s="191">
        <f t="shared" si="694"/>
        <v>0</v>
      </c>
    </row>
    <row r="110" spans="1:20" s="4" customFormat="1" ht="15" customHeight="1" x14ac:dyDescent="0.25">
      <c r="A110" s="14" t="s">
        <v>151</v>
      </c>
      <c r="B110" s="9" t="s">
        <v>152</v>
      </c>
      <c r="C110" s="10">
        <f t="shared" ref="C110" si="695">+C111+C115+C120+C122+C128+C131+C134</f>
        <v>756234691</v>
      </c>
      <c r="D110" s="10">
        <f t="shared" ref="D110" si="696">+D111+D115+D120+D122+D128+D131+D134</f>
        <v>23000000</v>
      </c>
      <c r="E110" s="10">
        <f t="shared" ref="E110" si="697">+E111+E115+E120+E122+E128+E131+E134</f>
        <v>359791223.54000002</v>
      </c>
      <c r="F110" s="10">
        <f t="shared" ref="F110" si="698">+F111+F115+F120+F122+F128+F131+F134</f>
        <v>0</v>
      </c>
      <c r="G110" s="10">
        <f t="shared" ref="G110" si="699">+G111+G115+G120+G122+G128+G131+G134</f>
        <v>205196706.15000001</v>
      </c>
      <c r="H110" s="10">
        <f t="shared" ref="H110" si="700">+H111+H115+H120+H122+H128+H131+H134</f>
        <v>214246761.31</v>
      </c>
      <c r="I110" s="10">
        <f t="shared" ref="I110" si="701">+I111+I115+I120+I122+I128+I131+I134</f>
        <v>0</v>
      </c>
      <c r="J110" s="10">
        <f t="shared" ref="J110" si="702">+J111+J115+J120+J122+J128+J131+J134</f>
        <v>207423901.79000002</v>
      </c>
      <c r="K110" s="10">
        <f t="shared" ref="K110" si="703">+K111+K115+K120+K122+K128+K131+K134</f>
        <v>6822859.5199999809</v>
      </c>
      <c r="L110" s="10">
        <f t="shared" ref="L110" si="704">+L111+L115+L120+L122+L128+L131+L134</f>
        <v>25883499.800000019</v>
      </c>
      <c r="M110" s="10">
        <f t="shared" ref="M110" si="705">+M111+M115+M120+M122+M128+M131+M134</f>
        <v>203577294.28000003</v>
      </c>
      <c r="N110" s="10">
        <f t="shared" ref="N110" si="706">+N111+N115+N120+N122+N128+N131+N134</f>
        <v>3846607.5100000016</v>
      </c>
      <c r="O110" s="10">
        <f t="shared" ref="O110" si="707">+O111+O115+O120+O122+O128+O131+O134</f>
        <v>667919.88000000303</v>
      </c>
      <c r="P110" s="10">
        <f t="shared" ref="P110" si="708">+P111+P115+P120+P122+P128+P131+P134</f>
        <v>214146610.55000001</v>
      </c>
      <c r="Q110" s="10">
        <f t="shared" ref="Q110" si="709">+Q111+Q115+Q120+Q122+Q128+Q131+Q134</f>
        <v>6722708.7599999914</v>
      </c>
      <c r="R110" s="10">
        <f t="shared" ref="R110" si="710">+R111+R115+R120+R122+R128+R131+R134</f>
        <v>100150.75999999326</v>
      </c>
      <c r="S110" s="10">
        <f t="shared" ref="S110" si="711">+S111+S115+S120+S122+S128+S131+S134</f>
        <v>667919.88000000303</v>
      </c>
      <c r="T110" s="10">
        <f t="shared" ref="T110" si="712">+T111+T115+T120+T122+T128+T131+T134</f>
        <v>214146610.55000001</v>
      </c>
    </row>
    <row r="111" spans="1:20" s="4" customFormat="1" ht="15" customHeight="1" x14ac:dyDescent="0.25">
      <c r="A111" s="14" t="s">
        <v>153</v>
      </c>
      <c r="B111" s="9" t="s">
        <v>154</v>
      </c>
      <c r="C111" s="10">
        <f t="shared" ref="C111" si="713">+C112+C113+C114</f>
        <v>63920000</v>
      </c>
      <c r="D111" s="10">
        <f t="shared" ref="D111" si="714">+D112+D113+D114</f>
        <v>5000000</v>
      </c>
      <c r="E111" s="10">
        <f t="shared" ref="E111" si="715">+E112+E113+E114</f>
        <v>57171733</v>
      </c>
      <c r="F111" s="10">
        <f t="shared" ref="F111" si="716">+F112+F113+F114</f>
        <v>0</v>
      </c>
      <c r="G111" s="10">
        <f t="shared" ref="G111" si="717">+G112+G113+G114</f>
        <v>0</v>
      </c>
      <c r="H111" s="10">
        <f t="shared" ref="H111" si="718">+H112+H113+H114</f>
        <v>11748267</v>
      </c>
      <c r="I111" s="10">
        <f t="shared" ref="I111" si="719">+I112+I113+I114</f>
        <v>0</v>
      </c>
      <c r="J111" s="10">
        <f t="shared" ref="J111" si="720">+J112+J113+J114</f>
        <v>11748267</v>
      </c>
      <c r="K111" s="10">
        <f t="shared" ref="K111" si="721">+K112+K113+K114</f>
        <v>0</v>
      </c>
      <c r="L111" s="10">
        <f t="shared" ref="L111" si="722">+L112+L113+L114</f>
        <v>0</v>
      </c>
      <c r="M111" s="10">
        <f t="shared" ref="M111" si="723">+M112+M113+M114</f>
        <v>10748267</v>
      </c>
      <c r="N111" s="10">
        <f t="shared" ref="N111" si="724">+N112+N113+N114</f>
        <v>1000000</v>
      </c>
      <c r="O111" s="10">
        <f t="shared" ref="O111" si="725">+O112+O113+O114</f>
        <v>0</v>
      </c>
      <c r="P111" s="10">
        <f t="shared" ref="P111" si="726">+P112+P113+P114</f>
        <v>11748267</v>
      </c>
      <c r="Q111" s="10">
        <f t="shared" ref="Q111" si="727">+Q112+Q113+Q114</f>
        <v>0</v>
      </c>
      <c r="R111" s="10">
        <f t="shared" ref="R111" si="728">+R112+R113+R114</f>
        <v>0</v>
      </c>
      <c r="S111" s="10">
        <f t="shared" ref="S111" si="729">+S112+S113+S114</f>
        <v>0</v>
      </c>
      <c r="T111" s="10">
        <f t="shared" ref="T111" si="730">+T112+T113+T114</f>
        <v>11748267</v>
      </c>
    </row>
    <row r="112" spans="1:20" ht="15" customHeight="1" x14ac:dyDescent="0.25">
      <c r="A112" s="13" t="s">
        <v>155</v>
      </c>
      <c r="B112" s="1" t="s">
        <v>156</v>
      </c>
      <c r="C112" s="111">
        <v>20000000</v>
      </c>
      <c r="D112" s="191">
        <v>0</v>
      </c>
      <c r="E112" s="191">
        <v>13251733</v>
      </c>
      <c r="F112" s="191">
        <v>0</v>
      </c>
      <c r="G112" s="188">
        <v>0</v>
      </c>
      <c r="H112" s="111">
        <f t="shared" ref="H112:H114" si="731">+C112+D112-E112+F112-G112</f>
        <v>6748267</v>
      </c>
      <c r="I112" s="198">
        <v>0</v>
      </c>
      <c r="J112" s="198">
        <v>6748267</v>
      </c>
      <c r="K112" s="111">
        <f t="shared" ref="K112:K114" si="732">+H112-J112</f>
        <v>0</v>
      </c>
      <c r="L112" s="198">
        <v>0</v>
      </c>
      <c r="M112" s="198">
        <v>5748267</v>
      </c>
      <c r="N112" s="111">
        <f>+J112-M112</f>
        <v>1000000</v>
      </c>
      <c r="O112" s="198">
        <v>0</v>
      </c>
      <c r="P112" s="198">
        <v>6748267</v>
      </c>
      <c r="Q112" s="111">
        <f t="shared" ref="Q112:Q114" si="733">P112-J112</f>
        <v>0</v>
      </c>
      <c r="R112" s="111">
        <f>+H112-P112</f>
        <v>0</v>
      </c>
      <c r="S112" s="191">
        <f t="shared" ref="S112:S114" si="734">O112</f>
        <v>0</v>
      </c>
      <c r="T112" s="191">
        <f t="shared" ref="T112:T114" si="735">P112</f>
        <v>6748267</v>
      </c>
    </row>
    <row r="113" spans="1:20" ht="15" customHeight="1" x14ac:dyDescent="0.25">
      <c r="A113" s="13" t="s">
        <v>157</v>
      </c>
      <c r="B113" s="1" t="s">
        <v>158</v>
      </c>
      <c r="C113" s="111">
        <v>12960000</v>
      </c>
      <c r="D113" s="191">
        <v>0</v>
      </c>
      <c r="E113" s="191">
        <v>12960000</v>
      </c>
      <c r="F113" s="191">
        <v>0</v>
      </c>
      <c r="G113" s="188">
        <v>0</v>
      </c>
      <c r="H113" s="111">
        <f t="shared" si="731"/>
        <v>0</v>
      </c>
      <c r="I113" s="198">
        <v>0</v>
      </c>
      <c r="J113" s="198">
        <v>0</v>
      </c>
      <c r="K113" s="111">
        <f t="shared" si="732"/>
        <v>0</v>
      </c>
      <c r="L113" s="198">
        <v>0</v>
      </c>
      <c r="M113" s="198">
        <v>0</v>
      </c>
      <c r="N113" s="111">
        <f>+J113-M113</f>
        <v>0</v>
      </c>
      <c r="O113" s="198">
        <v>0</v>
      </c>
      <c r="P113" s="198">
        <v>0</v>
      </c>
      <c r="Q113" s="111">
        <f t="shared" si="733"/>
        <v>0</v>
      </c>
      <c r="R113" s="111">
        <f>+H113-P113</f>
        <v>0</v>
      </c>
      <c r="S113" s="191">
        <f t="shared" si="734"/>
        <v>0</v>
      </c>
      <c r="T113" s="191">
        <f t="shared" si="735"/>
        <v>0</v>
      </c>
    </row>
    <row r="114" spans="1:20" ht="15" customHeight="1" x14ac:dyDescent="0.25">
      <c r="A114" s="13" t="s">
        <v>159</v>
      </c>
      <c r="B114" s="1" t="s">
        <v>160</v>
      </c>
      <c r="C114" s="111">
        <v>30960000</v>
      </c>
      <c r="D114" s="191">
        <v>5000000</v>
      </c>
      <c r="E114" s="191">
        <v>30960000</v>
      </c>
      <c r="F114" s="191">
        <v>0</v>
      </c>
      <c r="G114" s="188">
        <v>0</v>
      </c>
      <c r="H114" s="111">
        <f t="shared" si="731"/>
        <v>5000000</v>
      </c>
      <c r="I114" s="198">
        <v>0</v>
      </c>
      <c r="J114" s="198">
        <v>5000000</v>
      </c>
      <c r="K114" s="111">
        <f t="shared" si="732"/>
        <v>0</v>
      </c>
      <c r="L114" s="198">
        <v>0</v>
      </c>
      <c r="M114" s="198">
        <v>5000000</v>
      </c>
      <c r="N114" s="111">
        <f>+J114-M114</f>
        <v>0</v>
      </c>
      <c r="O114" s="198">
        <v>0</v>
      </c>
      <c r="P114" s="198">
        <v>5000000</v>
      </c>
      <c r="Q114" s="111">
        <f t="shared" si="733"/>
        <v>0</v>
      </c>
      <c r="R114" s="111">
        <f>+H114-P114</f>
        <v>0</v>
      </c>
      <c r="S114" s="191">
        <f t="shared" si="734"/>
        <v>0</v>
      </c>
      <c r="T114" s="191">
        <f t="shared" si="735"/>
        <v>5000000</v>
      </c>
    </row>
    <row r="115" spans="1:20" s="4" customFormat="1" ht="15" customHeight="1" x14ac:dyDescent="0.25">
      <c r="A115" s="14" t="s">
        <v>161</v>
      </c>
      <c r="B115" s="9" t="s">
        <v>162</v>
      </c>
      <c r="C115" s="10">
        <f t="shared" ref="C115" si="736">+C116+C117+C118+C119</f>
        <v>133000000</v>
      </c>
      <c r="D115" s="10">
        <f t="shared" ref="D115" si="737">+D116+D117+D118+D119</f>
        <v>0</v>
      </c>
      <c r="E115" s="10">
        <f t="shared" ref="E115" si="738">+E116+E117+E118+E119</f>
        <v>54177131.640000001</v>
      </c>
      <c r="F115" s="10">
        <f t="shared" ref="F115" si="739">+F116+F117+F118+F119</f>
        <v>0</v>
      </c>
      <c r="G115" s="10">
        <f t="shared" ref="G115" si="740">+G116+G117+G118+G119</f>
        <v>0</v>
      </c>
      <c r="H115" s="10">
        <f t="shared" ref="H115" si="741">+H116+H117+H118+H119</f>
        <v>78822868.359999999</v>
      </c>
      <c r="I115" s="10">
        <f t="shared" ref="I115" si="742">+I116+I117+I118+I119</f>
        <v>0</v>
      </c>
      <c r="J115" s="10">
        <f t="shared" ref="J115" si="743">+J116+J117+J118+J119</f>
        <v>78723466.650000006</v>
      </c>
      <c r="K115" s="10">
        <f t="shared" ref="K115" si="744">+K116+K117+K118+K119</f>
        <v>99401.710000000894</v>
      </c>
      <c r="L115" s="10">
        <f t="shared" ref="L115" si="745">+L116+L117+L118+L119</f>
        <v>4000000</v>
      </c>
      <c r="M115" s="10">
        <f t="shared" ref="M115" si="746">+M116+M117+M118+M119</f>
        <v>76696967.140000001</v>
      </c>
      <c r="N115" s="10">
        <f t="shared" ref="N115" si="747">+N116+N117+N118+N119</f>
        <v>2026499.5100000016</v>
      </c>
      <c r="O115" s="10">
        <f t="shared" ref="O115" si="748">+O116+O117+O118+O119</f>
        <v>0</v>
      </c>
      <c r="P115" s="10">
        <f t="shared" ref="P115" si="749">+P116+P117+P118+P119</f>
        <v>78723467.650000006</v>
      </c>
      <c r="Q115" s="10">
        <f t="shared" ref="Q115" si="750">+Q116+Q117+Q118+Q119</f>
        <v>1</v>
      </c>
      <c r="R115" s="10">
        <f t="shared" ref="R115" si="751">+R116+R117+R118+R119</f>
        <v>99400.710000000894</v>
      </c>
      <c r="S115" s="10">
        <f t="shared" ref="S115" si="752">+S116+S117+S118+S119</f>
        <v>0</v>
      </c>
      <c r="T115" s="10">
        <f t="shared" ref="T115" si="753">+T116+T117+T118+T119</f>
        <v>78723467.650000006</v>
      </c>
    </row>
    <row r="116" spans="1:20" ht="15" customHeight="1" x14ac:dyDescent="0.25">
      <c r="A116" s="13" t="s">
        <v>163</v>
      </c>
      <c r="B116" s="1" t="s">
        <v>164</v>
      </c>
      <c r="C116" s="111">
        <v>71000000</v>
      </c>
      <c r="D116" s="191">
        <v>0</v>
      </c>
      <c r="E116" s="191">
        <v>35637656</v>
      </c>
      <c r="F116" s="191">
        <v>0</v>
      </c>
      <c r="G116" s="188">
        <v>0</v>
      </c>
      <c r="H116" s="111">
        <f t="shared" ref="H116:H119" si="754">+C116+D116-E116+F116-G116</f>
        <v>35362344</v>
      </c>
      <c r="I116" s="198">
        <v>0</v>
      </c>
      <c r="J116" s="198">
        <v>35362342.299999997</v>
      </c>
      <c r="K116" s="111">
        <f t="shared" ref="K116:K119" si="755">+H116-J116</f>
        <v>1.7000000029802322</v>
      </c>
      <c r="L116" s="198">
        <v>0</v>
      </c>
      <c r="M116" s="198">
        <v>34137842.299999997</v>
      </c>
      <c r="N116" s="111">
        <f>+J116-M116</f>
        <v>1224500</v>
      </c>
      <c r="O116" s="198">
        <v>0</v>
      </c>
      <c r="P116" s="198">
        <v>35362343.299999997</v>
      </c>
      <c r="Q116" s="111">
        <f t="shared" ref="Q116:Q119" si="756">P116-J116</f>
        <v>1</v>
      </c>
      <c r="R116" s="111">
        <f>+H116-P116</f>
        <v>0.70000000298023224</v>
      </c>
      <c r="S116" s="191">
        <f t="shared" ref="S116:S119" si="757">O116</f>
        <v>0</v>
      </c>
      <c r="T116" s="191">
        <f t="shared" ref="T116:T119" si="758">P116</f>
        <v>35362343.299999997</v>
      </c>
    </row>
    <row r="117" spans="1:20" ht="15" customHeight="1" x14ac:dyDescent="0.25">
      <c r="A117" s="13" t="s">
        <v>165</v>
      </c>
      <c r="B117" s="1" t="s">
        <v>166</v>
      </c>
      <c r="C117" s="111">
        <v>12000000</v>
      </c>
      <c r="D117" s="191">
        <v>0</v>
      </c>
      <c r="E117" s="191">
        <v>8919113</v>
      </c>
      <c r="F117" s="191">
        <v>0</v>
      </c>
      <c r="G117" s="188">
        <v>0</v>
      </c>
      <c r="H117" s="111">
        <f t="shared" si="754"/>
        <v>3080887</v>
      </c>
      <c r="I117" s="198">
        <v>0</v>
      </c>
      <c r="J117" s="198">
        <v>3080887</v>
      </c>
      <c r="K117" s="111">
        <f t="shared" si="755"/>
        <v>0</v>
      </c>
      <c r="L117" s="198">
        <v>0</v>
      </c>
      <c r="M117" s="198">
        <v>3061887</v>
      </c>
      <c r="N117" s="111">
        <f>+J117-M117</f>
        <v>19000</v>
      </c>
      <c r="O117" s="198">
        <v>0</v>
      </c>
      <c r="P117" s="198">
        <v>3080887</v>
      </c>
      <c r="Q117" s="111">
        <f t="shared" si="756"/>
        <v>0</v>
      </c>
      <c r="R117" s="111">
        <f>+H117-P117</f>
        <v>0</v>
      </c>
      <c r="S117" s="191">
        <f t="shared" si="757"/>
        <v>0</v>
      </c>
      <c r="T117" s="191">
        <f t="shared" si="758"/>
        <v>3080887</v>
      </c>
    </row>
    <row r="118" spans="1:20" ht="15" customHeight="1" x14ac:dyDescent="0.25">
      <c r="A118" s="13" t="s">
        <v>167</v>
      </c>
      <c r="B118" s="1" t="s">
        <v>168</v>
      </c>
      <c r="C118" s="111">
        <v>20000000</v>
      </c>
      <c r="D118" s="191">
        <v>0</v>
      </c>
      <c r="E118" s="191">
        <v>4859100</v>
      </c>
      <c r="F118" s="191">
        <v>0</v>
      </c>
      <c r="G118" s="188">
        <v>0</v>
      </c>
      <c r="H118" s="111">
        <f t="shared" si="754"/>
        <v>15140900</v>
      </c>
      <c r="I118" s="198">
        <v>0</v>
      </c>
      <c r="J118" s="198">
        <v>15041500</v>
      </c>
      <c r="K118" s="111">
        <f t="shared" si="755"/>
        <v>99400</v>
      </c>
      <c r="L118" s="198">
        <v>0</v>
      </c>
      <c r="M118" s="198">
        <v>14990500</v>
      </c>
      <c r="N118" s="111">
        <f>+J118-M118</f>
        <v>51000</v>
      </c>
      <c r="O118" s="198">
        <v>0</v>
      </c>
      <c r="P118" s="198">
        <v>15041500</v>
      </c>
      <c r="Q118" s="111">
        <f t="shared" si="756"/>
        <v>0</v>
      </c>
      <c r="R118" s="111">
        <f>+H118-P118</f>
        <v>99400</v>
      </c>
      <c r="S118" s="191">
        <f t="shared" si="757"/>
        <v>0</v>
      </c>
      <c r="T118" s="191">
        <f t="shared" si="758"/>
        <v>15041500</v>
      </c>
    </row>
    <row r="119" spans="1:20" ht="15" customHeight="1" x14ac:dyDescent="0.25">
      <c r="A119" s="13" t="s">
        <v>169</v>
      </c>
      <c r="B119" s="1" t="s">
        <v>170</v>
      </c>
      <c r="C119" s="111">
        <v>30000000</v>
      </c>
      <c r="D119" s="191">
        <v>0</v>
      </c>
      <c r="E119" s="191">
        <v>4761262.6399999997</v>
      </c>
      <c r="F119" s="191">
        <v>0</v>
      </c>
      <c r="G119" s="188">
        <v>0</v>
      </c>
      <c r="H119" s="111">
        <f t="shared" si="754"/>
        <v>25238737.359999999</v>
      </c>
      <c r="I119" s="198">
        <v>0</v>
      </c>
      <c r="J119" s="198">
        <v>25238737.350000001</v>
      </c>
      <c r="K119" s="111">
        <f t="shared" si="755"/>
        <v>9.9999979138374329E-3</v>
      </c>
      <c r="L119" s="198">
        <v>4000000</v>
      </c>
      <c r="M119" s="198">
        <v>24506737.84</v>
      </c>
      <c r="N119" s="111">
        <f>+J119-M119</f>
        <v>731999.51000000164</v>
      </c>
      <c r="O119" s="198">
        <v>0</v>
      </c>
      <c r="P119" s="198">
        <v>25238737.350000001</v>
      </c>
      <c r="Q119" s="111">
        <f t="shared" si="756"/>
        <v>0</v>
      </c>
      <c r="R119" s="111">
        <f>+H119-P119</f>
        <v>9.9999979138374329E-3</v>
      </c>
      <c r="S119" s="191">
        <f t="shared" si="757"/>
        <v>0</v>
      </c>
      <c r="T119" s="191">
        <f t="shared" si="758"/>
        <v>25238737.350000001</v>
      </c>
    </row>
    <row r="120" spans="1:20" s="4" customFormat="1" ht="15" customHeight="1" x14ac:dyDescent="0.25">
      <c r="A120" s="14" t="s">
        <v>171</v>
      </c>
      <c r="B120" s="9" t="s">
        <v>172</v>
      </c>
      <c r="C120" s="10">
        <f t="shared" ref="C120" si="759">+C121</f>
        <v>225000000</v>
      </c>
      <c r="D120" s="10">
        <f t="shared" ref="D120" si="760">+D121</f>
        <v>0</v>
      </c>
      <c r="E120" s="10">
        <f t="shared" ref="E120" si="761">+E121</f>
        <v>73608385.900000006</v>
      </c>
      <c r="F120" s="10">
        <f t="shared" ref="F120" si="762">+F121</f>
        <v>0</v>
      </c>
      <c r="G120" s="10">
        <f t="shared" ref="G120" si="763">+G121</f>
        <v>116353339.71000001</v>
      </c>
      <c r="H120" s="10">
        <f t="shared" ref="H120" si="764">+H121</f>
        <v>35038274.389999986</v>
      </c>
      <c r="I120" s="10">
        <f t="shared" ref="I120" si="765">+I121</f>
        <v>0</v>
      </c>
      <c r="J120" s="10">
        <f t="shared" ref="J120" si="766">+J121</f>
        <v>35038274.390000001</v>
      </c>
      <c r="K120" s="10">
        <f t="shared" ref="K120" si="767">+K121</f>
        <v>0</v>
      </c>
      <c r="L120" s="10">
        <f t="shared" ref="L120" si="768">+L121</f>
        <v>0</v>
      </c>
      <c r="M120" s="10">
        <f t="shared" ref="M120" si="769">+M121</f>
        <v>35038274.390000001</v>
      </c>
      <c r="N120" s="10">
        <f t="shared" ref="N120" si="770">+N121</f>
        <v>0</v>
      </c>
      <c r="O120" s="10">
        <f t="shared" ref="O120" si="771">+O121</f>
        <v>667919.88000000303</v>
      </c>
      <c r="P120" s="10">
        <f t="shared" ref="P120" si="772">+P121</f>
        <v>35038274.390000001</v>
      </c>
      <c r="Q120" s="10">
        <f t="shared" ref="Q120" si="773">+Q121</f>
        <v>0</v>
      </c>
      <c r="R120" s="10">
        <f t="shared" ref="R120" si="774">+R121</f>
        <v>0</v>
      </c>
      <c r="S120" s="10">
        <f t="shared" ref="S120" si="775">+S121</f>
        <v>667919.88000000303</v>
      </c>
      <c r="T120" s="10">
        <f t="shared" ref="T120" si="776">+T121</f>
        <v>35038274.390000001</v>
      </c>
    </row>
    <row r="121" spans="1:20" ht="15" customHeight="1" x14ac:dyDescent="0.25">
      <c r="A121" s="13" t="s">
        <v>173</v>
      </c>
      <c r="B121" s="1" t="s">
        <v>174</v>
      </c>
      <c r="C121" s="111">
        <v>225000000</v>
      </c>
      <c r="D121" s="191">
        <v>0</v>
      </c>
      <c r="E121" s="191">
        <v>73608385.900000006</v>
      </c>
      <c r="F121" s="191">
        <v>0</v>
      </c>
      <c r="G121" s="188">
        <f>108646660.28+7706679.43</f>
        <v>116353339.71000001</v>
      </c>
      <c r="H121" s="111">
        <f>C121-E121-G121</f>
        <v>35038274.389999986</v>
      </c>
      <c r="I121" s="198">
        <v>0</v>
      </c>
      <c r="J121" s="198">
        <v>35038274.390000001</v>
      </c>
      <c r="K121" s="111">
        <f t="shared" ref="K121" si="777">+H121-J121</f>
        <v>0</v>
      </c>
      <c r="L121" s="198">
        <v>0</v>
      </c>
      <c r="M121" s="198">
        <v>35038274.390000001</v>
      </c>
      <c r="N121" s="111">
        <f>+J121-M121</f>
        <v>0</v>
      </c>
      <c r="O121" s="198">
        <v>667919.88000000303</v>
      </c>
      <c r="P121" s="198">
        <v>35038274.390000001</v>
      </c>
      <c r="Q121" s="111">
        <f>P121-J121</f>
        <v>0</v>
      </c>
      <c r="R121" s="111">
        <f>+H121-P121</f>
        <v>0</v>
      </c>
      <c r="S121" s="191">
        <f>O121</f>
        <v>667919.88000000303</v>
      </c>
      <c r="T121" s="191">
        <f>P121</f>
        <v>35038274.390000001</v>
      </c>
    </row>
    <row r="122" spans="1:20" s="4" customFormat="1" ht="15" customHeight="1" x14ac:dyDescent="0.25">
      <c r="A122" s="14" t="s">
        <v>175</v>
      </c>
      <c r="B122" s="9" t="s">
        <v>176</v>
      </c>
      <c r="C122" s="10">
        <f t="shared" ref="C122" si="778">+C123+C124+C125+C126+C127</f>
        <v>97000000</v>
      </c>
      <c r="D122" s="10">
        <f t="shared" ref="D122" si="779">+D123+D124+D125+D126+D127</f>
        <v>18000000</v>
      </c>
      <c r="E122" s="10">
        <f t="shared" ref="E122" si="780">+E123+E124+E125+E126+E127</f>
        <v>77701825</v>
      </c>
      <c r="F122" s="10">
        <f t="shared" ref="F122" si="781">+F123+F124+F125+F126+F127</f>
        <v>0</v>
      </c>
      <c r="G122" s="10">
        <f t="shared" ref="G122" si="782">+G123+G124+G125+G126+G127</f>
        <v>0</v>
      </c>
      <c r="H122" s="10">
        <f t="shared" ref="H122" si="783">+H123+H124+H125+H126+H127</f>
        <v>37298175</v>
      </c>
      <c r="I122" s="10">
        <f t="shared" ref="I122" si="784">+I123+I124+I125+I126+I127</f>
        <v>0</v>
      </c>
      <c r="J122" s="10">
        <f t="shared" ref="J122" si="785">+J123+J124+J125+J126+J127</f>
        <v>33866026.950000003</v>
      </c>
      <c r="K122" s="10">
        <f t="shared" ref="K122" si="786">+K123+K124+K125+K126+K127</f>
        <v>3432148.049999997</v>
      </c>
      <c r="L122" s="10">
        <f t="shared" ref="L122" si="787">+L123+L124+L125+L126+L127</f>
        <v>2000000</v>
      </c>
      <c r="M122" s="10">
        <f t="shared" ref="M122" si="788">+M123+M124+M125+M126+M127</f>
        <v>33857026.950000003</v>
      </c>
      <c r="N122" s="10">
        <f t="shared" ref="N122" si="789">+N123+N124+N125+N126+N127</f>
        <v>9000</v>
      </c>
      <c r="O122" s="10">
        <f t="shared" ref="O122" si="790">+O123+O124+O125+O126+O127</f>
        <v>0</v>
      </c>
      <c r="P122" s="10">
        <f t="shared" ref="P122" si="791">+P123+P124+P125+P126+P127</f>
        <v>37298175</v>
      </c>
      <c r="Q122" s="10">
        <f t="shared" ref="Q122" si="792">+Q123+Q124+Q125+Q126+Q127</f>
        <v>3432148.0500000007</v>
      </c>
      <c r="R122" s="10">
        <f t="shared" ref="R122" si="793">+R123+R124+R125+R126+R127</f>
        <v>0</v>
      </c>
      <c r="S122" s="10">
        <f t="shared" ref="S122" si="794">+S123+S124+S125+S126+S127</f>
        <v>0</v>
      </c>
      <c r="T122" s="10">
        <f t="shared" ref="T122" si="795">+T123+T124+T125+T126+T127</f>
        <v>37298175</v>
      </c>
    </row>
    <row r="123" spans="1:20" ht="15" customHeight="1" x14ac:dyDescent="0.25">
      <c r="A123" s="13" t="s">
        <v>177</v>
      </c>
      <c r="B123" s="1" t="s">
        <v>178</v>
      </c>
      <c r="C123" s="111">
        <v>20000000</v>
      </c>
      <c r="D123" s="191">
        <v>0</v>
      </c>
      <c r="E123" s="191">
        <v>18215000</v>
      </c>
      <c r="F123" s="191">
        <v>0</v>
      </c>
      <c r="G123" s="188">
        <v>0</v>
      </c>
      <c r="H123" s="111">
        <f t="shared" ref="H123:H127" si="796">+C123+D123-E123+F123-G123</f>
        <v>1785000</v>
      </c>
      <c r="I123" s="198">
        <v>0</v>
      </c>
      <c r="J123" s="198">
        <v>1785000</v>
      </c>
      <c r="K123" s="111">
        <f t="shared" ref="K123:K127" si="797">+H123-J123</f>
        <v>0</v>
      </c>
      <c r="L123" s="198">
        <v>0</v>
      </c>
      <c r="M123" s="198">
        <v>1785000</v>
      </c>
      <c r="N123" s="111">
        <f>+J123-M123</f>
        <v>0</v>
      </c>
      <c r="O123" s="198">
        <v>0</v>
      </c>
      <c r="P123" s="198">
        <v>1785000</v>
      </c>
      <c r="Q123" s="111">
        <f t="shared" ref="Q123:Q127" si="798">P123-J123</f>
        <v>0</v>
      </c>
      <c r="R123" s="111">
        <f>+H123-P123</f>
        <v>0</v>
      </c>
      <c r="S123" s="191">
        <f t="shared" ref="S123:S127" si="799">O123</f>
        <v>0</v>
      </c>
      <c r="T123" s="191">
        <f t="shared" ref="T123:T127" si="800">P123</f>
        <v>1785000</v>
      </c>
    </row>
    <row r="124" spans="1:20" ht="15" customHeight="1" x14ac:dyDescent="0.25">
      <c r="A124" s="13" t="s">
        <v>179</v>
      </c>
      <c r="B124" s="1" t="s">
        <v>180</v>
      </c>
      <c r="C124" s="111">
        <v>20000000</v>
      </c>
      <c r="D124" s="191">
        <v>0</v>
      </c>
      <c r="E124" s="191">
        <v>20000000</v>
      </c>
      <c r="F124" s="191">
        <v>0</v>
      </c>
      <c r="G124" s="188">
        <v>0</v>
      </c>
      <c r="H124" s="111">
        <f t="shared" si="796"/>
        <v>0</v>
      </c>
      <c r="I124" s="198">
        <v>0</v>
      </c>
      <c r="J124" s="198">
        <v>0</v>
      </c>
      <c r="K124" s="111">
        <f t="shared" si="797"/>
        <v>0</v>
      </c>
      <c r="L124" s="198">
        <v>0</v>
      </c>
      <c r="M124" s="198">
        <v>0</v>
      </c>
      <c r="N124" s="111">
        <f>+J124-M124</f>
        <v>0</v>
      </c>
      <c r="O124" s="198">
        <v>0</v>
      </c>
      <c r="P124" s="198">
        <v>0</v>
      </c>
      <c r="Q124" s="111">
        <f t="shared" si="798"/>
        <v>0</v>
      </c>
      <c r="R124" s="111">
        <f>+H124-P124</f>
        <v>0</v>
      </c>
      <c r="S124" s="191">
        <f t="shared" si="799"/>
        <v>0</v>
      </c>
      <c r="T124" s="191">
        <f t="shared" si="800"/>
        <v>0</v>
      </c>
    </row>
    <row r="125" spans="1:20" ht="15" customHeight="1" x14ac:dyDescent="0.25">
      <c r="A125" s="13" t="s">
        <v>181</v>
      </c>
      <c r="B125" s="1" t="s">
        <v>182</v>
      </c>
      <c r="C125" s="111">
        <v>11000000</v>
      </c>
      <c r="D125" s="191">
        <v>0</v>
      </c>
      <c r="E125" s="191">
        <v>11000000</v>
      </c>
      <c r="F125" s="191">
        <v>0</v>
      </c>
      <c r="G125" s="188">
        <v>0</v>
      </c>
      <c r="H125" s="111">
        <f t="shared" si="796"/>
        <v>0</v>
      </c>
      <c r="I125" s="198">
        <v>0</v>
      </c>
      <c r="J125" s="198">
        <v>0</v>
      </c>
      <c r="K125" s="111">
        <f t="shared" si="797"/>
        <v>0</v>
      </c>
      <c r="L125" s="198">
        <v>0</v>
      </c>
      <c r="M125" s="198">
        <v>0</v>
      </c>
      <c r="N125" s="111">
        <f>+J125-M125</f>
        <v>0</v>
      </c>
      <c r="O125" s="198">
        <v>0</v>
      </c>
      <c r="P125" s="198">
        <v>0</v>
      </c>
      <c r="Q125" s="111">
        <f t="shared" si="798"/>
        <v>0</v>
      </c>
      <c r="R125" s="111">
        <f>+H125-P125</f>
        <v>0</v>
      </c>
      <c r="S125" s="191">
        <f t="shared" si="799"/>
        <v>0</v>
      </c>
      <c r="T125" s="191">
        <f t="shared" si="800"/>
        <v>0</v>
      </c>
    </row>
    <row r="126" spans="1:20" ht="15" customHeight="1" x14ac:dyDescent="0.25">
      <c r="A126" s="13" t="s">
        <v>183</v>
      </c>
      <c r="B126" s="1" t="s">
        <v>184</v>
      </c>
      <c r="C126" s="111">
        <v>20000000</v>
      </c>
      <c r="D126" s="191">
        <v>0</v>
      </c>
      <c r="E126" s="191">
        <v>14595500</v>
      </c>
      <c r="F126" s="191">
        <v>0</v>
      </c>
      <c r="G126" s="188">
        <v>0</v>
      </c>
      <c r="H126" s="111">
        <f t="shared" si="796"/>
        <v>5404500</v>
      </c>
      <c r="I126" s="198">
        <v>0</v>
      </c>
      <c r="J126" s="198">
        <v>5404500</v>
      </c>
      <c r="K126" s="111">
        <f t="shared" si="797"/>
        <v>0</v>
      </c>
      <c r="L126" s="198">
        <v>0</v>
      </c>
      <c r="M126" s="198">
        <v>5395500</v>
      </c>
      <c r="N126" s="111">
        <f>+J126-M126</f>
        <v>9000</v>
      </c>
      <c r="O126" s="198">
        <v>0</v>
      </c>
      <c r="P126" s="198">
        <v>5404500</v>
      </c>
      <c r="Q126" s="111">
        <f t="shared" si="798"/>
        <v>0</v>
      </c>
      <c r="R126" s="111">
        <f>+H126-P126</f>
        <v>0</v>
      </c>
      <c r="S126" s="191">
        <f t="shared" si="799"/>
        <v>0</v>
      </c>
      <c r="T126" s="191">
        <f t="shared" si="800"/>
        <v>5404500</v>
      </c>
    </row>
    <row r="127" spans="1:20" ht="15" customHeight="1" x14ac:dyDescent="0.25">
      <c r="A127" s="13" t="s">
        <v>185</v>
      </c>
      <c r="B127" s="1" t="s">
        <v>186</v>
      </c>
      <c r="C127" s="111">
        <v>26000000</v>
      </c>
      <c r="D127" s="191">
        <v>18000000</v>
      </c>
      <c r="E127" s="191">
        <v>13891325</v>
      </c>
      <c r="F127" s="191">
        <v>0</v>
      </c>
      <c r="G127" s="188">
        <v>0</v>
      </c>
      <c r="H127" s="111">
        <f t="shared" si="796"/>
        <v>30108675</v>
      </c>
      <c r="I127" s="198">
        <v>0</v>
      </c>
      <c r="J127" s="198">
        <v>26676526.950000003</v>
      </c>
      <c r="K127" s="111">
        <f t="shared" si="797"/>
        <v>3432148.049999997</v>
      </c>
      <c r="L127" s="198">
        <v>2000000</v>
      </c>
      <c r="M127" s="198">
        <v>26676526.950000003</v>
      </c>
      <c r="N127" s="111">
        <f>+J127-M127</f>
        <v>0</v>
      </c>
      <c r="O127" s="198">
        <v>0</v>
      </c>
      <c r="P127" s="198">
        <v>30108675.000000004</v>
      </c>
      <c r="Q127" s="111">
        <f t="shared" si="798"/>
        <v>3432148.0500000007</v>
      </c>
      <c r="R127" s="111">
        <f>+H127-P127</f>
        <v>0</v>
      </c>
      <c r="S127" s="191">
        <f t="shared" si="799"/>
        <v>0</v>
      </c>
      <c r="T127" s="191">
        <f t="shared" si="800"/>
        <v>30108675.000000004</v>
      </c>
    </row>
    <row r="128" spans="1:20" s="4" customFormat="1" ht="15" customHeight="1" x14ac:dyDescent="0.25">
      <c r="A128" s="14" t="s">
        <v>187</v>
      </c>
      <c r="B128" s="9" t="s">
        <v>188</v>
      </c>
      <c r="C128" s="10">
        <f t="shared" ref="C128" si="801">+C129+C130</f>
        <v>15000000</v>
      </c>
      <c r="D128" s="10">
        <f t="shared" ref="D128" si="802">+D129+D130</f>
        <v>0</v>
      </c>
      <c r="E128" s="10">
        <f t="shared" ref="E128" si="803">+E129+E130</f>
        <v>12132148</v>
      </c>
      <c r="F128" s="10">
        <f t="shared" ref="F128" si="804">+F129+F130</f>
        <v>0</v>
      </c>
      <c r="G128" s="10">
        <f t="shared" ref="G128" si="805">+G129+G130</f>
        <v>0</v>
      </c>
      <c r="H128" s="10">
        <f t="shared" ref="H128" si="806">+H129+H130</f>
        <v>2867852</v>
      </c>
      <c r="I128" s="10">
        <f t="shared" ref="I128" si="807">+I129+I130</f>
        <v>0</v>
      </c>
      <c r="J128" s="10">
        <f t="shared" ref="J128" si="808">+J129+J130</f>
        <v>0</v>
      </c>
      <c r="K128" s="10">
        <f t="shared" ref="K128" si="809">+K129+K130</f>
        <v>2867852</v>
      </c>
      <c r="L128" s="10">
        <f t="shared" ref="L128" si="810">+L129+L130</f>
        <v>0</v>
      </c>
      <c r="M128" s="10">
        <f t="shared" ref="M128" si="811">+M129+M130</f>
        <v>0</v>
      </c>
      <c r="N128" s="10">
        <f t="shared" ref="N128" si="812">+N129+N130</f>
        <v>0</v>
      </c>
      <c r="O128" s="10">
        <f t="shared" ref="O128" si="813">+O129+O130</f>
        <v>0</v>
      </c>
      <c r="P128" s="10">
        <f t="shared" ref="P128" si="814">+P129+P130</f>
        <v>2867851.95</v>
      </c>
      <c r="Q128" s="10">
        <f t="shared" ref="Q128" si="815">+Q129+Q130</f>
        <v>2867851.95</v>
      </c>
      <c r="R128" s="10">
        <f t="shared" ref="R128" si="816">+R129+R130</f>
        <v>4.9999999813735485E-2</v>
      </c>
      <c r="S128" s="10">
        <f t="shared" ref="S128" si="817">+S129+S130</f>
        <v>0</v>
      </c>
      <c r="T128" s="10">
        <f t="shared" ref="T128" si="818">+T129+T130</f>
        <v>2867851.95</v>
      </c>
    </row>
    <row r="129" spans="1:20" ht="15" customHeight="1" x14ac:dyDescent="0.25">
      <c r="A129" s="13" t="s">
        <v>189</v>
      </c>
      <c r="B129" s="1" t="s">
        <v>190</v>
      </c>
      <c r="C129" s="111">
        <v>5000000</v>
      </c>
      <c r="D129" s="191">
        <v>0</v>
      </c>
      <c r="E129" s="191">
        <v>5000000</v>
      </c>
      <c r="F129" s="191">
        <v>0</v>
      </c>
      <c r="G129" s="188">
        <v>0</v>
      </c>
      <c r="H129" s="111">
        <f t="shared" ref="H129:H130" si="819">+C129+D129-E129+F129-G129</f>
        <v>0</v>
      </c>
      <c r="I129" s="198">
        <v>0</v>
      </c>
      <c r="J129" s="198">
        <v>0</v>
      </c>
      <c r="K129" s="111">
        <f t="shared" ref="K129:K130" si="820">+H129-J129</f>
        <v>0</v>
      </c>
      <c r="L129" s="198">
        <v>0</v>
      </c>
      <c r="M129" s="198">
        <v>0</v>
      </c>
      <c r="N129" s="111">
        <f>+J129-M129</f>
        <v>0</v>
      </c>
      <c r="O129" s="198">
        <v>0</v>
      </c>
      <c r="P129" s="198">
        <v>0</v>
      </c>
      <c r="Q129" s="111">
        <f t="shared" ref="Q129:Q130" si="821">P129-J129</f>
        <v>0</v>
      </c>
      <c r="R129" s="111">
        <f>+H129-P129</f>
        <v>0</v>
      </c>
      <c r="S129" s="191">
        <f t="shared" ref="S129:S130" si="822">O129</f>
        <v>0</v>
      </c>
      <c r="T129" s="191">
        <f t="shared" ref="T129:T130" si="823">P129</f>
        <v>0</v>
      </c>
    </row>
    <row r="130" spans="1:20" ht="15" customHeight="1" x14ac:dyDescent="0.25">
      <c r="A130" s="13" t="s">
        <v>191</v>
      </c>
      <c r="B130" s="1" t="s">
        <v>192</v>
      </c>
      <c r="C130" s="111">
        <v>10000000</v>
      </c>
      <c r="D130" s="191">
        <v>0</v>
      </c>
      <c r="E130" s="191">
        <v>7132148</v>
      </c>
      <c r="F130" s="191">
        <v>0</v>
      </c>
      <c r="G130" s="188">
        <v>0</v>
      </c>
      <c r="H130" s="111">
        <f t="shared" si="819"/>
        <v>2867852</v>
      </c>
      <c r="I130" s="198">
        <v>0</v>
      </c>
      <c r="J130" s="198">
        <v>0</v>
      </c>
      <c r="K130" s="111">
        <f t="shared" si="820"/>
        <v>2867852</v>
      </c>
      <c r="L130" s="198">
        <v>0</v>
      </c>
      <c r="M130" s="198">
        <v>0</v>
      </c>
      <c r="N130" s="111">
        <f>+J130-M130</f>
        <v>0</v>
      </c>
      <c r="O130" s="198">
        <v>0</v>
      </c>
      <c r="P130" s="198">
        <v>2867851.95</v>
      </c>
      <c r="Q130" s="111">
        <f t="shared" si="821"/>
        <v>2867851.95</v>
      </c>
      <c r="R130" s="111">
        <f>+H130-P130</f>
        <v>4.9999999813735485E-2</v>
      </c>
      <c r="S130" s="191">
        <f t="shared" si="822"/>
        <v>0</v>
      </c>
      <c r="T130" s="191">
        <f t="shared" si="823"/>
        <v>2867851.95</v>
      </c>
    </row>
    <row r="131" spans="1:20" s="4" customFormat="1" ht="15" customHeight="1" x14ac:dyDescent="0.25">
      <c r="A131" s="14" t="s">
        <v>193</v>
      </c>
      <c r="B131" s="9" t="s">
        <v>194</v>
      </c>
      <c r="C131" s="10">
        <f t="shared" ref="C131" si="824">+C132+C133</f>
        <v>217314691</v>
      </c>
      <c r="D131" s="10">
        <f t="shared" ref="D131" si="825">+D132+D133</f>
        <v>0</v>
      </c>
      <c r="E131" s="10">
        <f t="shared" ref="E131" si="826">+E132+E133</f>
        <v>80000000</v>
      </c>
      <c r="F131" s="10">
        <f t="shared" ref="F131" si="827">+F132+F133</f>
        <v>0</v>
      </c>
      <c r="G131" s="10">
        <f t="shared" ref="G131" si="828">+G132+G133</f>
        <v>88843366.439999998</v>
      </c>
      <c r="H131" s="10">
        <f t="shared" ref="H131" si="829">+H132+H133</f>
        <v>48471324.560000002</v>
      </c>
      <c r="I131" s="10">
        <f t="shared" ref="I131" si="830">+I132+I133</f>
        <v>0</v>
      </c>
      <c r="J131" s="10">
        <f t="shared" ref="J131" si="831">+J132+J133</f>
        <v>48047866.800000019</v>
      </c>
      <c r="K131" s="10">
        <f t="shared" ref="K131" si="832">+K132+K133</f>
        <v>423457.75999998301</v>
      </c>
      <c r="L131" s="10">
        <f t="shared" ref="L131" si="833">+L132+L133</f>
        <v>19883499.800000019</v>
      </c>
      <c r="M131" s="10">
        <f t="shared" ref="M131" si="834">+M132+M133</f>
        <v>47236758.800000019</v>
      </c>
      <c r="N131" s="10">
        <f t="shared" ref="N131" si="835">+N132+N133</f>
        <v>811108</v>
      </c>
      <c r="O131" s="10">
        <f t="shared" ref="O131" si="836">+O132+O133</f>
        <v>0</v>
      </c>
      <c r="P131" s="10">
        <f t="shared" ref="P131" si="837">+P132+P133</f>
        <v>48470574.56000001</v>
      </c>
      <c r="Q131" s="10">
        <f t="shared" ref="Q131" si="838">+Q132+Q133</f>
        <v>422707.75999999046</v>
      </c>
      <c r="R131" s="10">
        <f t="shared" ref="R131" si="839">+R132+R133</f>
        <v>749.99999999254942</v>
      </c>
      <c r="S131" s="10">
        <f t="shared" ref="S131" si="840">+S132+S133</f>
        <v>0</v>
      </c>
      <c r="T131" s="10">
        <f t="shared" ref="T131" si="841">+T132+T133</f>
        <v>48470574.56000001</v>
      </c>
    </row>
    <row r="132" spans="1:20" ht="15" customHeight="1" x14ac:dyDescent="0.25">
      <c r="A132" s="13" t="s">
        <v>195</v>
      </c>
      <c r="B132" s="1" t="s">
        <v>196</v>
      </c>
      <c r="C132" s="111">
        <v>171314691</v>
      </c>
      <c r="D132" s="191">
        <v>0</v>
      </c>
      <c r="E132" s="191">
        <v>50000000</v>
      </c>
      <c r="F132" s="191">
        <v>0</v>
      </c>
      <c r="G132" s="188">
        <v>72843366.439999998</v>
      </c>
      <c r="H132" s="111">
        <f t="shared" ref="H132:H133" si="842">+C132+D132-E132+F132-G132</f>
        <v>48471324.560000002</v>
      </c>
      <c r="I132" s="198">
        <v>0</v>
      </c>
      <c r="J132" s="198">
        <v>48047866.800000019</v>
      </c>
      <c r="K132" s="111">
        <f t="shared" ref="K132:K133" si="843">+H132-J132</f>
        <v>423457.75999998301</v>
      </c>
      <c r="L132" s="198">
        <v>19883499.800000019</v>
      </c>
      <c r="M132" s="198">
        <v>47236758.800000019</v>
      </c>
      <c r="N132" s="111">
        <f>+J132-M132</f>
        <v>811108</v>
      </c>
      <c r="O132" s="198">
        <v>0</v>
      </c>
      <c r="P132" s="198">
        <v>48470574.56000001</v>
      </c>
      <c r="Q132" s="111">
        <f t="shared" ref="Q132:Q133" si="844">P132-J132</f>
        <v>422707.75999999046</v>
      </c>
      <c r="R132" s="111">
        <f>+H132-P132</f>
        <v>749.99999999254942</v>
      </c>
      <c r="S132" s="191">
        <f t="shared" ref="S132:S133" si="845">O132</f>
        <v>0</v>
      </c>
      <c r="T132" s="191">
        <f t="shared" ref="T132:T133" si="846">P132</f>
        <v>48470574.56000001</v>
      </c>
    </row>
    <row r="133" spans="1:20" ht="15" customHeight="1" x14ac:dyDescent="0.25">
      <c r="A133" s="13" t="s">
        <v>197</v>
      </c>
      <c r="B133" s="1" t="s">
        <v>198</v>
      </c>
      <c r="C133" s="111">
        <v>46000000</v>
      </c>
      <c r="D133" s="191">
        <v>0</v>
      </c>
      <c r="E133" s="191">
        <v>30000000</v>
      </c>
      <c r="F133" s="191">
        <v>0</v>
      </c>
      <c r="G133" s="188">
        <v>16000000</v>
      </c>
      <c r="H133" s="111">
        <f t="shared" si="842"/>
        <v>0</v>
      </c>
      <c r="I133" s="198">
        <v>0</v>
      </c>
      <c r="J133" s="198">
        <v>0</v>
      </c>
      <c r="K133" s="111">
        <f t="shared" si="843"/>
        <v>0</v>
      </c>
      <c r="L133" s="198">
        <v>0</v>
      </c>
      <c r="M133" s="198">
        <v>0</v>
      </c>
      <c r="N133" s="111">
        <f>+J133-M133</f>
        <v>0</v>
      </c>
      <c r="O133" s="198">
        <v>0</v>
      </c>
      <c r="P133" s="198">
        <v>0</v>
      </c>
      <c r="Q133" s="111">
        <f t="shared" si="844"/>
        <v>0</v>
      </c>
      <c r="R133" s="111">
        <f>+H133-P133</f>
        <v>0</v>
      </c>
      <c r="S133" s="191">
        <f t="shared" si="845"/>
        <v>0</v>
      </c>
      <c r="T133" s="191">
        <f t="shared" si="846"/>
        <v>0</v>
      </c>
    </row>
    <row r="134" spans="1:20" s="4" customFormat="1" ht="15" customHeight="1" x14ac:dyDescent="0.25">
      <c r="A134" s="14" t="s">
        <v>199</v>
      </c>
      <c r="B134" s="9" t="s">
        <v>200</v>
      </c>
      <c r="C134" s="10">
        <f t="shared" ref="C134" si="847">+C135</f>
        <v>5000000</v>
      </c>
      <c r="D134" s="10">
        <f t="shared" ref="D134" si="848">+D135</f>
        <v>0</v>
      </c>
      <c r="E134" s="10">
        <f t="shared" ref="E134" si="849">+E135</f>
        <v>5000000</v>
      </c>
      <c r="F134" s="10">
        <f t="shared" ref="F134" si="850">+F135</f>
        <v>0</v>
      </c>
      <c r="G134" s="10">
        <f t="shared" ref="G134" si="851">+G135</f>
        <v>0</v>
      </c>
      <c r="H134" s="10">
        <f t="shared" ref="H134" si="852">+H135</f>
        <v>0</v>
      </c>
      <c r="I134" s="10">
        <f t="shared" ref="I134" si="853">+I135</f>
        <v>0</v>
      </c>
      <c r="J134" s="10">
        <f t="shared" ref="J134" si="854">+J135</f>
        <v>0</v>
      </c>
      <c r="K134" s="10">
        <f t="shared" ref="K134" si="855">+K135</f>
        <v>0</v>
      </c>
      <c r="L134" s="10">
        <f t="shared" ref="L134" si="856">+L135</f>
        <v>0</v>
      </c>
      <c r="M134" s="10">
        <f t="shared" ref="M134" si="857">+M135</f>
        <v>0</v>
      </c>
      <c r="N134" s="10">
        <f t="shared" ref="N134" si="858">+N135</f>
        <v>0</v>
      </c>
      <c r="O134" s="10">
        <f t="shared" ref="O134" si="859">+O135</f>
        <v>0</v>
      </c>
      <c r="P134" s="10">
        <f t="shared" ref="P134" si="860">+P135</f>
        <v>0</v>
      </c>
      <c r="Q134" s="10">
        <f t="shared" ref="Q134" si="861">+Q135</f>
        <v>0</v>
      </c>
      <c r="R134" s="10">
        <f t="shared" ref="R134" si="862">+R135</f>
        <v>0</v>
      </c>
      <c r="S134" s="10">
        <f t="shared" ref="S134" si="863">+S135</f>
        <v>0</v>
      </c>
      <c r="T134" s="10">
        <f t="shared" ref="T134" si="864">+T135</f>
        <v>0</v>
      </c>
    </row>
    <row r="135" spans="1:20" ht="15" customHeight="1" x14ac:dyDescent="0.25">
      <c r="A135" s="13" t="s">
        <v>201</v>
      </c>
      <c r="B135" s="1" t="s">
        <v>202</v>
      </c>
      <c r="C135" s="111">
        <v>5000000</v>
      </c>
      <c r="D135" s="191">
        <v>0</v>
      </c>
      <c r="E135" s="191">
        <v>5000000</v>
      </c>
      <c r="F135" s="191">
        <v>0</v>
      </c>
      <c r="G135" s="188">
        <v>0</v>
      </c>
      <c r="H135" s="111">
        <f>+C135+D135-E135+F135-G135</f>
        <v>0</v>
      </c>
      <c r="I135" s="198">
        <v>0</v>
      </c>
      <c r="J135" s="198">
        <v>0</v>
      </c>
      <c r="K135" s="111">
        <f t="shared" ref="K135" si="865">+H135-J135</f>
        <v>0</v>
      </c>
      <c r="L135" s="198">
        <v>0</v>
      </c>
      <c r="M135" s="198">
        <v>0</v>
      </c>
      <c r="N135" s="111">
        <f>+J135-M135</f>
        <v>0</v>
      </c>
      <c r="O135" s="198">
        <v>0</v>
      </c>
      <c r="P135" s="198">
        <v>0</v>
      </c>
      <c r="Q135" s="111">
        <f>P135-J135</f>
        <v>0</v>
      </c>
      <c r="R135" s="111">
        <f>+H135-P135</f>
        <v>0</v>
      </c>
      <c r="S135" s="191">
        <f>O135</f>
        <v>0</v>
      </c>
      <c r="T135" s="191">
        <f>P135</f>
        <v>0</v>
      </c>
    </row>
    <row r="136" spans="1:20" s="4" customFormat="1" ht="15" customHeight="1" x14ac:dyDescent="0.25">
      <c r="A136" s="14" t="s">
        <v>203</v>
      </c>
      <c r="B136" s="9" t="s">
        <v>204</v>
      </c>
      <c r="C136" s="10">
        <f t="shared" ref="C136" si="866">+C137</f>
        <v>137906580</v>
      </c>
      <c r="D136" s="10">
        <f t="shared" ref="D136" si="867">+D137</f>
        <v>0</v>
      </c>
      <c r="E136" s="10">
        <f t="shared" ref="E136" si="868">+E137</f>
        <v>29636105</v>
      </c>
      <c r="F136" s="10">
        <f t="shared" ref="F136" si="869">+F137</f>
        <v>773500000</v>
      </c>
      <c r="G136" s="10">
        <f t="shared" ref="G136" si="870">+G137</f>
        <v>48270474.920000002</v>
      </c>
      <c r="H136" s="10">
        <f t="shared" ref="H136" si="871">+H137</f>
        <v>833500000.08000004</v>
      </c>
      <c r="I136" s="10">
        <f t="shared" ref="I136" si="872">+I137</f>
        <v>0</v>
      </c>
      <c r="J136" s="10">
        <f t="shared" ref="J136" si="873">+J137</f>
        <v>750049553</v>
      </c>
      <c r="K136" s="10">
        <f t="shared" ref="K136" si="874">+K137</f>
        <v>83450447.079999998</v>
      </c>
      <c r="L136" s="10">
        <f t="shared" ref="L136" si="875">+L137</f>
        <v>730869553</v>
      </c>
      <c r="M136" s="10">
        <f t="shared" ref="M136" si="876">+M137</f>
        <v>744926603</v>
      </c>
      <c r="N136" s="10">
        <f t="shared" ref="N136" si="877">+N137</f>
        <v>5122950</v>
      </c>
      <c r="O136" s="10">
        <f t="shared" ref="O136" si="878">+O137</f>
        <v>0</v>
      </c>
      <c r="P136" s="10">
        <f t="shared" ref="P136" si="879">+P137</f>
        <v>833500000</v>
      </c>
      <c r="Q136" s="10">
        <f t="shared" ref="Q136" si="880">+Q137</f>
        <v>83450447</v>
      </c>
      <c r="R136" s="10">
        <f t="shared" ref="R136" si="881">+R137</f>
        <v>7.9999998211860657E-2</v>
      </c>
      <c r="S136" s="10">
        <f t="shared" ref="S136" si="882">+S137</f>
        <v>0</v>
      </c>
      <c r="T136" s="10">
        <f t="shared" ref="T136" si="883">+T137</f>
        <v>833500000</v>
      </c>
    </row>
    <row r="137" spans="1:20" s="4" customFormat="1" ht="15" customHeight="1" x14ac:dyDescent="0.25">
      <c r="A137" s="14" t="s">
        <v>205</v>
      </c>
      <c r="B137" s="9" t="s">
        <v>206</v>
      </c>
      <c r="C137" s="10">
        <f t="shared" ref="C137" si="884">+C138+C139</f>
        <v>137906580</v>
      </c>
      <c r="D137" s="10">
        <f t="shared" ref="D137" si="885">+D138+D139</f>
        <v>0</v>
      </c>
      <c r="E137" s="10">
        <f t="shared" ref="E137" si="886">+E138+E139</f>
        <v>29636105</v>
      </c>
      <c r="F137" s="10">
        <f t="shared" ref="F137" si="887">+F138+F139</f>
        <v>773500000</v>
      </c>
      <c r="G137" s="10">
        <f t="shared" ref="G137" si="888">+G138+G139</f>
        <v>48270474.920000002</v>
      </c>
      <c r="H137" s="10">
        <f t="shared" ref="H137" si="889">+H138+H139</f>
        <v>833500000.08000004</v>
      </c>
      <c r="I137" s="10">
        <f t="shared" ref="I137" si="890">+I138+I139</f>
        <v>0</v>
      </c>
      <c r="J137" s="10">
        <f t="shared" ref="J137" si="891">+J138+J139</f>
        <v>750049553</v>
      </c>
      <c r="K137" s="10">
        <f t="shared" ref="K137" si="892">+K138+K139</f>
        <v>83450447.079999998</v>
      </c>
      <c r="L137" s="10">
        <f t="shared" ref="L137" si="893">+L138+L139</f>
        <v>730869553</v>
      </c>
      <c r="M137" s="10">
        <f t="shared" ref="M137" si="894">+M138+M139</f>
        <v>744926603</v>
      </c>
      <c r="N137" s="10">
        <f t="shared" ref="N137" si="895">+N138+N139</f>
        <v>5122950</v>
      </c>
      <c r="O137" s="10">
        <f t="shared" ref="O137" si="896">+O138+O139</f>
        <v>0</v>
      </c>
      <c r="P137" s="10">
        <f t="shared" ref="P137" si="897">+P138+P139</f>
        <v>833500000</v>
      </c>
      <c r="Q137" s="10">
        <f t="shared" ref="Q137" si="898">+Q138+Q139</f>
        <v>83450447</v>
      </c>
      <c r="R137" s="10">
        <f t="shared" ref="R137" si="899">+R138+R139</f>
        <v>7.9999998211860657E-2</v>
      </c>
      <c r="S137" s="10">
        <f t="shared" ref="S137" si="900">+S138+S139</f>
        <v>0</v>
      </c>
      <c r="T137" s="10">
        <f t="shared" ref="T137" si="901">+T138+T139</f>
        <v>833500000</v>
      </c>
    </row>
    <row r="138" spans="1:20" ht="15" customHeight="1" x14ac:dyDescent="0.25">
      <c r="A138" s="13" t="s">
        <v>207</v>
      </c>
      <c r="B138" s="1" t="s">
        <v>208</v>
      </c>
      <c r="C138" s="111">
        <v>77906580</v>
      </c>
      <c r="D138" s="191">
        <v>0</v>
      </c>
      <c r="E138" s="191">
        <v>29636105</v>
      </c>
      <c r="F138" s="191">
        <v>0</v>
      </c>
      <c r="G138" s="188">
        <v>48270474.920000002</v>
      </c>
      <c r="H138" s="111">
        <f>+C138+D138-E138+F138-G138</f>
        <v>7.9999998211860657E-2</v>
      </c>
      <c r="I138" s="198">
        <v>0</v>
      </c>
      <c r="J138" s="198">
        <v>0</v>
      </c>
      <c r="K138" s="111">
        <f t="shared" ref="K138" si="902">+H138-J138</f>
        <v>7.9999998211860657E-2</v>
      </c>
      <c r="L138" s="198">
        <v>0</v>
      </c>
      <c r="M138" s="198">
        <v>0</v>
      </c>
      <c r="N138" s="111">
        <f>+J138-M138</f>
        <v>0</v>
      </c>
      <c r="O138" s="198">
        <v>0</v>
      </c>
      <c r="P138" s="198">
        <v>0</v>
      </c>
      <c r="Q138" s="111">
        <f>P138-J138</f>
        <v>0</v>
      </c>
      <c r="R138" s="111">
        <f>+H138-P138</f>
        <v>7.9999998211860657E-2</v>
      </c>
      <c r="S138" s="191">
        <f>O138</f>
        <v>0</v>
      </c>
      <c r="T138" s="191">
        <f>P138</f>
        <v>0</v>
      </c>
    </row>
    <row r="139" spans="1:20" s="4" customFormat="1" ht="15" customHeight="1" x14ac:dyDescent="0.25">
      <c r="A139" s="14" t="s">
        <v>209</v>
      </c>
      <c r="B139" s="9" t="s">
        <v>210</v>
      </c>
      <c r="C139" s="10">
        <f t="shared" ref="C139" si="903">+C140+C142</f>
        <v>60000000</v>
      </c>
      <c r="D139" s="10">
        <f t="shared" ref="D139" si="904">+D140+D142</f>
        <v>0</v>
      </c>
      <c r="E139" s="10">
        <f t="shared" ref="E139" si="905">+E140+E142</f>
        <v>0</v>
      </c>
      <c r="F139" s="10">
        <f t="shared" ref="F139" si="906">+F140+F142</f>
        <v>773500000</v>
      </c>
      <c r="G139" s="10">
        <f t="shared" ref="G139" si="907">+G140+G142</f>
        <v>0</v>
      </c>
      <c r="H139" s="10">
        <f t="shared" ref="H139" si="908">+H140+H142</f>
        <v>833500000</v>
      </c>
      <c r="I139" s="10">
        <f t="shared" ref="I139" si="909">+I140+I142</f>
        <v>0</v>
      </c>
      <c r="J139" s="10">
        <f t="shared" ref="J139" si="910">+J140+J142</f>
        <v>750049553</v>
      </c>
      <c r="K139" s="10">
        <f t="shared" ref="K139" si="911">+K140+K142</f>
        <v>83450447</v>
      </c>
      <c r="L139" s="10">
        <f t="shared" ref="L139" si="912">+L140+L142</f>
        <v>730869553</v>
      </c>
      <c r="M139" s="10">
        <f t="shared" ref="M139" si="913">+M140+M142</f>
        <v>744926603</v>
      </c>
      <c r="N139" s="10">
        <f t="shared" ref="N139" si="914">+N140+N142</f>
        <v>5122950</v>
      </c>
      <c r="O139" s="10">
        <f t="shared" ref="O139" si="915">+O140+O142</f>
        <v>0</v>
      </c>
      <c r="P139" s="10">
        <f t="shared" ref="P139" si="916">+P140+P142</f>
        <v>833500000</v>
      </c>
      <c r="Q139" s="10">
        <f t="shared" ref="Q139" si="917">+Q140+Q142</f>
        <v>83450447</v>
      </c>
      <c r="R139" s="10">
        <f t="shared" ref="R139" si="918">+R140+R142</f>
        <v>0</v>
      </c>
      <c r="S139" s="10">
        <f t="shared" ref="S139" si="919">+S140+S142</f>
        <v>0</v>
      </c>
      <c r="T139" s="10">
        <f t="shared" ref="T139" si="920">+T140+T142</f>
        <v>833500000</v>
      </c>
    </row>
    <row r="140" spans="1:20" s="4" customFormat="1" ht="15" customHeight="1" x14ac:dyDescent="0.25">
      <c r="A140" s="14" t="s">
        <v>211</v>
      </c>
      <c r="B140" s="9" t="s">
        <v>212</v>
      </c>
      <c r="C140" s="10">
        <f t="shared" ref="C140" si="921">+C141</f>
        <v>45000000</v>
      </c>
      <c r="D140" s="10">
        <f t="shared" ref="D140" si="922">+D141</f>
        <v>0</v>
      </c>
      <c r="E140" s="10">
        <f t="shared" ref="E140" si="923">+E141</f>
        <v>0</v>
      </c>
      <c r="F140" s="10">
        <f t="shared" ref="F140" si="924">+F141</f>
        <v>773500000</v>
      </c>
      <c r="G140" s="10">
        <f t="shared" ref="G140" si="925">+G141</f>
        <v>0</v>
      </c>
      <c r="H140" s="10">
        <f t="shared" ref="H140" si="926">+H141</f>
        <v>818500000</v>
      </c>
      <c r="I140" s="10">
        <f t="shared" ref="I140" si="927">+I141</f>
        <v>0</v>
      </c>
      <c r="J140" s="10">
        <f t="shared" ref="J140" si="928">+J141</f>
        <v>735049553</v>
      </c>
      <c r="K140" s="10">
        <f t="shared" ref="K140" si="929">+K141</f>
        <v>83450447</v>
      </c>
      <c r="L140" s="10">
        <f t="shared" ref="L140" si="930">+L141</f>
        <v>730869553</v>
      </c>
      <c r="M140" s="10">
        <f t="shared" ref="M140" si="931">+M141</f>
        <v>730869553</v>
      </c>
      <c r="N140" s="10">
        <f t="shared" ref="N140" si="932">+N141</f>
        <v>4180000</v>
      </c>
      <c r="O140" s="10">
        <f t="shared" ref="O140" si="933">+O141</f>
        <v>0</v>
      </c>
      <c r="P140" s="10">
        <f t="shared" ref="P140" si="934">+P141</f>
        <v>818500000</v>
      </c>
      <c r="Q140" s="10">
        <f t="shared" ref="Q140" si="935">+Q141</f>
        <v>83450447</v>
      </c>
      <c r="R140" s="10">
        <f t="shared" ref="R140" si="936">+R141</f>
        <v>0</v>
      </c>
      <c r="S140" s="10">
        <f t="shared" ref="S140" si="937">+S141</f>
        <v>0</v>
      </c>
      <c r="T140" s="10">
        <f t="shared" ref="T140" si="938">+T141</f>
        <v>818500000</v>
      </c>
    </row>
    <row r="141" spans="1:20" ht="15" customHeight="1" x14ac:dyDescent="0.25">
      <c r="A141" s="13" t="s">
        <v>213</v>
      </c>
      <c r="B141" s="1" t="s">
        <v>214</v>
      </c>
      <c r="C141" s="111">
        <v>45000000</v>
      </c>
      <c r="D141" s="191">
        <v>0</v>
      </c>
      <c r="E141" s="191">
        <v>0</v>
      </c>
      <c r="F141" s="191">
        <v>773500000</v>
      </c>
      <c r="G141" s="188">
        <v>0</v>
      </c>
      <c r="H141" s="111">
        <f t="shared" ref="H141:H142" si="939">+C141+D141-E141+F141-G141</f>
        <v>818500000</v>
      </c>
      <c r="I141" s="198">
        <v>0</v>
      </c>
      <c r="J141" s="198">
        <v>735049553</v>
      </c>
      <c r="K141" s="111">
        <f t="shared" ref="K141:K142" si="940">+H141-J141</f>
        <v>83450447</v>
      </c>
      <c r="L141" s="198">
        <v>730869553</v>
      </c>
      <c r="M141" s="198">
        <v>730869553</v>
      </c>
      <c r="N141" s="111">
        <f>+J141-M141</f>
        <v>4180000</v>
      </c>
      <c r="O141" s="198">
        <v>0</v>
      </c>
      <c r="P141" s="198">
        <v>818500000</v>
      </c>
      <c r="Q141" s="111">
        <f t="shared" ref="Q141:Q142" si="941">P141-J141</f>
        <v>83450447</v>
      </c>
      <c r="R141" s="111">
        <f>+H141-P141</f>
        <v>0</v>
      </c>
      <c r="S141" s="191">
        <f t="shared" ref="S141:S142" si="942">O141</f>
        <v>0</v>
      </c>
      <c r="T141" s="191">
        <f t="shared" ref="T141:T142" si="943">P141</f>
        <v>818500000</v>
      </c>
    </row>
    <row r="142" spans="1:20" ht="15" customHeight="1" x14ac:dyDescent="0.25">
      <c r="A142" s="13" t="s">
        <v>215</v>
      </c>
      <c r="B142" s="1" t="s">
        <v>216</v>
      </c>
      <c r="C142" s="111">
        <v>15000000</v>
      </c>
      <c r="D142" s="191">
        <v>0</v>
      </c>
      <c r="E142" s="191">
        <v>0</v>
      </c>
      <c r="F142" s="191">
        <v>0</v>
      </c>
      <c r="G142" s="188">
        <v>0</v>
      </c>
      <c r="H142" s="111">
        <f t="shared" si="939"/>
        <v>15000000</v>
      </c>
      <c r="I142" s="198">
        <v>0</v>
      </c>
      <c r="J142" s="198">
        <v>15000000</v>
      </c>
      <c r="K142" s="111">
        <f t="shared" si="940"/>
        <v>0</v>
      </c>
      <c r="L142" s="198">
        <v>0</v>
      </c>
      <c r="M142" s="198">
        <v>14057050</v>
      </c>
      <c r="N142" s="111">
        <f>+J142-M142</f>
        <v>942950</v>
      </c>
      <c r="O142" s="198">
        <v>0</v>
      </c>
      <c r="P142" s="198">
        <v>15000000</v>
      </c>
      <c r="Q142" s="111">
        <f t="shared" si="941"/>
        <v>0</v>
      </c>
      <c r="R142" s="111">
        <f>+H142-P142</f>
        <v>0</v>
      </c>
      <c r="S142" s="191">
        <f t="shared" si="942"/>
        <v>0</v>
      </c>
      <c r="T142" s="191">
        <f t="shared" si="943"/>
        <v>15000000</v>
      </c>
    </row>
    <row r="143" spans="1:20" s="4" customFormat="1" ht="15" customHeight="1" x14ac:dyDescent="0.25">
      <c r="A143" s="11" t="s">
        <v>217</v>
      </c>
      <c r="B143" s="5" t="s">
        <v>218</v>
      </c>
      <c r="C143" s="6">
        <f t="shared" ref="C143" si="944">+C144+C221</f>
        <v>13760410587.224998</v>
      </c>
      <c r="D143" s="6">
        <f t="shared" ref="D143" si="945">+D144+D221</f>
        <v>2349045885.7800002</v>
      </c>
      <c r="E143" s="6">
        <f t="shared" ref="E143" si="946">+E144+E221</f>
        <v>1905454385.75</v>
      </c>
      <c r="F143" s="6">
        <f t="shared" ref="F143" si="947">+F144+F221</f>
        <v>1529640718</v>
      </c>
      <c r="G143" s="6">
        <f t="shared" ref="G143" si="948">+G144+G221</f>
        <v>61598740.090000004</v>
      </c>
      <c r="H143" s="6">
        <f t="shared" ref="H143" si="949">+H144+H221</f>
        <v>15672044065.164997</v>
      </c>
      <c r="I143" s="6">
        <f t="shared" ref="I143" si="950">+I144+I221</f>
        <v>984789250.47000003</v>
      </c>
      <c r="J143" s="6">
        <f t="shared" ref="J143" si="951">+J144+J221</f>
        <v>15009133729.576</v>
      </c>
      <c r="K143" s="6">
        <f t="shared" ref="K143" si="952">+K144+K221</f>
        <v>662910335.58899915</v>
      </c>
      <c r="L143" s="6">
        <f t="shared" ref="L143" si="953">+L144+L221</f>
        <v>1738374679.0470004</v>
      </c>
      <c r="M143" s="6">
        <f t="shared" ref="M143" si="954">+M144+M221</f>
        <v>13539399923.316</v>
      </c>
      <c r="N143" s="6">
        <f t="shared" ref="N143" si="955">+N144+N221</f>
        <v>801017995.26000071</v>
      </c>
      <c r="O143" s="6">
        <f t="shared" ref="O143" si="956">+O144+O221</f>
        <v>268547027.13</v>
      </c>
      <c r="P143" s="6">
        <f t="shared" ref="P143" si="957">+P144+P221</f>
        <v>15392337971.378</v>
      </c>
      <c r="Q143" s="6">
        <f t="shared" ref="Q143" si="958">+Q144+Q221</f>
        <v>383204241.80199999</v>
      </c>
      <c r="R143" s="6">
        <f t="shared" ref="R143" si="959">+R144+R221</f>
        <v>279706093.78699952</v>
      </c>
      <c r="S143" s="6">
        <f t="shared" ref="S143" si="960">+S144+S221</f>
        <v>268547027.13</v>
      </c>
      <c r="T143" s="6">
        <f t="shared" ref="T143" si="961">+T144+T221</f>
        <v>15392337971.378</v>
      </c>
    </row>
    <row r="144" spans="1:20" s="4" customFormat="1" ht="15" customHeight="1" x14ac:dyDescent="0.25">
      <c r="A144" s="11" t="s">
        <v>219</v>
      </c>
      <c r="B144" s="5" t="s">
        <v>220</v>
      </c>
      <c r="C144" s="6">
        <f t="shared" ref="C144" si="962">+C145+C159+C162+C173+C208</f>
        <v>2095723556.7799988</v>
      </c>
      <c r="D144" s="6">
        <f t="shared" ref="D144" si="963">+D145+D159+D162+D173+D208</f>
        <v>101180000</v>
      </c>
      <c r="E144" s="6">
        <f t="shared" ref="E144" si="964">+E145+E159+E162+E173+E208</f>
        <v>491149596.89999998</v>
      </c>
      <c r="F144" s="6">
        <f t="shared" ref="F144" si="965">+F145+F159+F162+F173+F208</f>
        <v>10000000</v>
      </c>
      <c r="G144" s="6">
        <f t="shared" ref="G144" si="966">+G145+G159+G162+G173+G208</f>
        <v>0</v>
      </c>
      <c r="H144" s="6">
        <f t="shared" ref="H144" si="967">+H145+H159+H162+H173+H208</f>
        <v>1715753959.8799987</v>
      </c>
      <c r="I144" s="6">
        <f t="shared" ref="I144" si="968">+I145+I159+I162+I173+I208</f>
        <v>35727400</v>
      </c>
      <c r="J144" s="6">
        <f t="shared" ref="J144" si="969">+J145+J159+J162+J173+J208</f>
        <v>1633842557.98</v>
      </c>
      <c r="K144" s="6">
        <f t="shared" ref="K144" si="970">+K145+K159+K162+K173+K208</f>
        <v>81911401.899999514</v>
      </c>
      <c r="L144" s="6">
        <f t="shared" ref="L144" si="971">+L145+L159+L162+L173+L208</f>
        <v>255770094.81000006</v>
      </c>
      <c r="M144" s="6">
        <f t="shared" ref="M144" si="972">+M145+M159+M162+M173+M208</f>
        <v>1476564709.0699992</v>
      </c>
      <c r="N144" s="6">
        <f t="shared" ref="N144" si="973">+N145+N159+N162+N173+N208</f>
        <v>157277848.91000062</v>
      </c>
      <c r="O144" s="6">
        <f t="shared" ref="O144" si="974">+O145+O159+O162+O173+O208</f>
        <v>10089320</v>
      </c>
      <c r="P144" s="6">
        <f t="shared" ref="P144" si="975">+P145+P159+P162+P173+P208</f>
        <v>1675441400.5599999</v>
      </c>
      <c r="Q144" s="6">
        <f t="shared" ref="Q144" si="976">+Q145+Q159+Q162+Q173+Q208</f>
        <v>41598842.579999998</v>
      </c>
      <c r="R144" s="6">
        <f t="shared" ref="R144" si="977">+R145+R159+R162+R173+R208</f>
        <v>40312559.319999509</v>
      </c>
      <c r="S144" s="6">
        <f t="shared" ref="S144" si="978">+S145+S159+S162+S173+S208</f>
        <v>10089320</v>
      </c>
      <c r="T144" s="6">
        <f t="shared" ref="T144" si="979">+T145+T159+T162+T173+T208</f>
        <v>1675441400.5599999</v>
      </c>
    </row>
    <row r="145" spans="1:20" s="4" customFormat="1" ht="15" customHeight="1" x14ac:dyDescent="0.25">
      <c r="A145" s="14" t="s">
        <v>221</v>
      </c>
      <c r="B145" s="9" t="s">
        <v>222</v>
      </c>
      <c r="C145" s="10">
        <f t="shared" ref="C145" si="980">+C146+C150</f>
        <v>141000000</v>
      </c>
      <c r="D145" s="10">
        <f t="shared" ref="D145" si="981">+D146+D150</f>
        <v>0</v>
      </c>
      <c r="E145" s="10">
        <f t="shared" ref="E145" si="982">+E146+E150</f>
        <v>78736500</v>
      </c>
      <c r="F145" s="10">
        <f t="shared" ref="F145" si="983">+F146+F150</f>
        <v>0</v>
      </c>
      <c r="G145" s="10">
        <f t="shared" ref="G145" si="984">+G146+G150</f>
        <v>0</v>
      </c>
      <c r="H145" s="10">
        <f t="shared" ref="H145" si="985">+H146+H150</f>
        <v>62263500</v>
      </c>
      <c r="I145" s="10">
        <f t="shared" ref="I145" si="986">+I146+I150</f>
        <v>0</v>
      </c>
      <c r="J145" s="10">
        <f t="shared" ref="J145" si="987">+J146+J150</f>
        <v>62263500</v>
      </c>
      <c r="K145" s="10">
        <f t="shared" ref="K145" si="988">+K146+K150</f>
        <v>0</v>
      </c>
      <c r="L145" s="10">
        <f t="shared" ref="L145" si="989">+L146+L150</f>
        <v>0</v>
      </c>
      <c r="M145" s="10">
        <f t="shared" ref="M145" si="990">+M146+M150</f>
        <v>56263500</v>
      </c>
      <c r="N145" s="10">
        <f t="shared" ref="N145" si="991">+N146+N150</f>
        <v>6000000</v>
      </c>
      <c r="O145" s="10">
        <f t="shared" ref="O145" si="992">+O146+O150</f>
        <v>0</v>
      </c>
      <c r="P145" s="10">
        <f t="shared" ref="P145" si="993">+P146+P150</f>
        <v>62263500</v>
      </c>
      <c r="Q145" s="10">
        <f t="shared" ref="Q145" si="994">+Q146+Q150</f>
        <v>0</v>
      </c>
      <c r="R145" s="10">
        <f t="shared" ref="R145" si="995">+R146+R150</f>
        <v>0</v>
      </c>
      <c r="S145" s="10">
        <f t="shared" ref="S145" si="996">+S146+S150</f>
        <v>0</v>
      </c>
      <c r="T145" s="10">
        <f t="shared" ref="T145" si="997">+T146+T150</f>
        <v>62263500</v>
      </c>
    </row>
    <row r="146" spans="1:20" s="4" customFormat="1" ht="15" customHeight="1" x14ac:dyDescent="0.25">
      <c r="A146" s="14" t="s">
        <v>223</v>
      </c>
      <c r="B146" s="9" t="s">
        <v>224</v>
      </c>
      <c r="C146" s="10">
        <f t="shared" ref="C146" si="998">+C147+C148+C149</f>
        <v>60300000</v>
      </c>
      <c r="D146" s="10">
        <f t="shared" ref="D146" si="999">+D147+D148+D149</f>
        <v>0</v>
      </c>
      <c r="E146" s="10">
        <f t="shared" ref="E146" si="1000">+E147+E148+E149</f>
        <v>20300000</v>
      </c>
      <c r="F146" s="10">
        <f t="shared" ref="F146" si="1001">+F147+F148+F149</f>
        <v>0</v>
      </c>
      <c r="G146" s="10">
        <f t="shared" ref="G146" si="1002">+G147+G148+G149</f>
        <v>0</v>
      </c>
      <c r="H146" s="10">
        <f t="shared" ref="H146" si="1003">+H147+H148+H149</f>
        <v>40000000</v>
      </c>
      <c r="I146" s="10">
        <f t="shared" ref="I146" si="1004">+I147+I148+I149</f>
        <v>0</v>
      </c>
      <c r="J146" s="10">
        <f t="shared" ref="J146" si="1005">+J147+J148+J149</f>
        <v>40000000</v>
      </c>
      <c r="K146" s="10">
        <f t="shared" ref="K146" si="1006">+K147+K148+K149</f>
        <v>0</v>
      </c>
      <c r="L146" s="10">
        <f t="shared" ref="L146" si="1007">+L147+L148+L149</f>
        <v>0</v>
      </c>
      <c r="M146" s="10">
        <f t="shared" ref="M146" si="1008">+M147+M148+M149</f>
        <v>40000000</v>
      </c>
      <c r="N146" s="10">
        <f t="shared" ref="N146" si="1009">+N147+N148+N149</f>
        <v>0</v>
      </c>
      <c r="O146" s="10">
        <f t="shared" ref="O146" si="1010">+O147+O148+O149</f>
        <v>0</v>
      </c>
      <c r="P146" s="10">
        <f t="shared" ref="P146" si="1011">+P147+P148+P149</f>
        <v>40000000</v>
      </c>
      <c r="Q146" s="10">
        <f t="shared" ref="Q146" si="1012">+Q147+Q148+Q149</f>
        <v>0</v>
      </c>
      <c r="R146" s="10">
        <f t="shared" ref="R146" si="1013">+R147+R148+R149</f>
        <v>0</v>
      </c>
      <c r="S146" s="10">
        <f t="shared" ref="S146" si="1014">+S147+S148+S149</f>
        <v>0</v>
      </c>
      <c r="T146" s="10">
        <f t="shared" ref="T146" si="1015">+T147+T148+T149</f>
        <v>40000000</v>
      </c>
    </row>
    <row r="147" spans="1:20" ht="15" customHeight="1" x14ac:dyDescent="0.25">
      <c r="A147" s="13" t="s">
        <v>225</v>
      </c>
      <c r="B147" s="1" t="s">
        <v>226</v>
      </c>
      <c r="C147" s="111">
        <v>300000</v>
      </c>
      <c r="D147" s="191">
        <v>0</v>
      </c>
      <c r="E147" s="191">
        <v>300000</v>
      </c>
      <c r="F147" s="191">
        <v>0</v>
      </c>
      <c r="G147" s="188">
        <v>0</v>
      </c>
      <c r="H147" s="111">
        <f t="shared" ref="H147:H149" si="1016">+C147+D147-E147+F147-G147</f>
        <v>0</v>
      </c>
      <c r="I147" s="198">
        <v>0</v>
      </c>
      <c r="J147" s="198">
        <v>0</v>
      </c>
      <c r="K147" s="111">
        <f t="shared" ref="K147:K149" si="1017">+H147-J147</f>
        <v>0</v>
      </c>
      <c r="L147" s="198">
        <v>0</v>
      </c>
      <c r="M147" s="198">
        <v>0</v>
      </c>
      <c r="N147" s="111">
        <f>+J147-M147</f>
        <v>0</v>
      </c>
      <c r="O147" s="198">
        <v>0</v>
      </c>
      <c r="P147" s="198">
        <v>0</v>
      </c>
      <c r="Q147" s="111">
        <f t="shared" ref="Q147:Q149" si="1018">P147-J147</f>
        <v>0</v>
      </c>
      <c r="R147" s="111">
        <f>+H147-P147</f>
        <v>0</v>
      </c>
      <c r="S147" s="191">
        <f t="shared" ref="S147:S149" si="1019">O147</f>
        <v>0</v>
      </c>
      <c r="T147" s="191">
        <f t="shared" ref="T147:T149" si="1020">P147</f>
        <v>0</v>
      </c>
    </row>
    <row r="148" spans="1:20" ht="15" customHeight="1" x14ac:dyDescent="0.25">
      <c r="A148" s="13" t="s">
        <v>227</v>
      </c>
      <c r="B148" s="1" t="s">
        <v>228</v>
      </c>
      <c r="C148" s="111">
        <v>40000000</v>
      </c>
      <c r="D148" s="191">
        <v>0</v>
      </c>
      <c r="E148" s="191">
        <v>0</v>
      </c>
      <c r="F148" s="191">
        <v>0</v>
      </c>
      <c r="G148" s="188">
        <v>0</v>
      </c>
      <c r="H148" s="111">
        <f t="shared" si="1016"/>
        <v>40000000</v>
      </c>
      <c r="I148" s="198">
        <v>0</v>
      </c>
      <c r="J148" s="198">
        <v>40000000</v>
      </c>
      <c r="K148" s="111">
        <f t="shared" si="1017"/>
        <v>0</v>
      </c>
      <c r="L148" s="198">
        <v>0</v>
      </c>
      <c r="M148" s="198">
        <v>40000000</v>
      </c>
      <c r="N148" s="111">
        <f>+J148-M148</f>
        <v>0</v>
      </c>
      <c r="O148" s="198">
        <v>0</v>
      </c>
      <c r="P148" s="198">
        <v>40000000</v>
      </c>
      <c r="Q148" s="111">
        <f t="shared" si="1018"/>
        <v>0</v>
      </c>
      <c r="R148" s="111">
        <f>+H148-P148</f>
        <v>0</v>
      </c>
      <c r="S148" s="191">
        <f t="shared" si="1019"/>
        <v>0</v>
      </c>
      <c r="T148" s="191">
        <f t="shared" si="1020"/>
        <v>40000000</v>
      </c>
    </row>
    <row r="149" spans="1:20" ht="15" customHeight="1" x14ac:dyDescent="0.25">
      <c r="A149" s="13" t="s">
        <v>229</v>
      </c>
      <c r="B149" s="1" t="s">
        <v>230</v>
      </c>
      <c r="C149" s="111">
        <v>20000000</v>
      </c>
      <c r="D149" s="191">
        <v>0</v>
      </c>
      <c r="E149" s="191">
        <v>20000000</v>
      </c>
      <c r="F149" s="191">
        <v>0</v>
      </c>
      <c r="G149" s="188">
        <v>0</v>
      </c>
      <c r="H149" s="111">
        <f t="shared" si="1016"/>
        <v>0</v>
      </c>
      <c r="I149" s="198">
        <v>0</v>
      </c>
      <c r="J149" s="198">
        <v>0</v>
      </c>
      <c r="K149" s="111">
        <f t="shared" si="1017"/>
        <v>0</v>
      </c>
      <c r="L149" s="198">
        <v>0</v>
      </c>
      <c r="M149" s="198">
        <v>0</v>
      </c>
      <c r="N149" s="111">
        <f>+J149-M149</f>
        <v>0</v>
      </c>
      <c r="O149" s="198">
        <v>0</v>
      </c>
      <c r="P149" s="198">
        <v>0</v>
      </c>
      <c r="Q149" s="111">
        <f t="shared" si="1018"/>
        <v>0</v>
      </c>
      <c r="R149" s="111">
        <f>+H149-P149</f>
        <v>0</v>
      </c>
      <c r="S149" s="191">
        <f t="shared" si="1019"/>
        <v>0</v>
      </c>
      <c r="T149" s="191">
        <f t="shared" si="1020"/>
        <v>0</v>
      </c>
    </row>
    <row r="150" spans="1:20" s="4" customFormat="1" ht="15" customHeight="1" x14ac:dyDescent="0.25">
      <c r="A150" s="14" t="s">
        <v>231</v>
      </c>
      <c r="B150" s="9" t="s">
        <v>232</v>
      </c>
      <c r="C150" s="10">
        <f t="shared" ref="C150" si="1021">+C151+C157+C158</f>
        <v>80700000</v>
      </c>
      <c r="D150" s="10">
        <f t="shared" ref="D150" si="1022">+D151+D157+D158</f>
        <v>0</v>
      </c>
      <c r="E150" s="10">
        <f t="shared" ref="E150" si="1023">+E151+E157+E158</f>
        <v>58436500</v>
      </c>
      <c r="F150" s="10">
        <f t="shared" ref="F150" si="1024">+F151+F157+F158</f>
        <v>0</v>
      </c>
      <c r="G150" s="10">
        <f t="shared" ref="G150" si="1025">+G151+G157+G158</f>
        <v>0</v>
      </c>
      <c r="H150" s="10">
        <f t="shared" ref="H150" si="1026">+H151+H157+H158</f>
        <v>22263500</v>
      </c>
      <c r="I150" s="10">
        <f t="shared" ref="I150" si="1027">+I151+I157+I158</f>
        <v>0</v>
      </c>
      <c r="J150" s="10">
        <f t="shared" ref="J150" si="1028">+J151+J157+J158</f>
        <v>22263500</v>
      </c>
      <c r="K150" s="10">
        <f t="shared" ref="K150" si="1029">+K151+K157+K158</f>
        <v>0</v>
      </c>
      <c r="L150" s="10">
        <f t="shared" ref="L150" si="1030">+L151+L157+L158</f>
        <v>0</v>
      </c>
      <c r="M150" s="10">
        <f t="shared" ref="M150" si="1031">+M151+M157+M158</f>
        <v>16263500</v>
      </c>
      <c r="N150" s="10">
        <f t="shared" ref="N150" si="1032">+N151+N157+N158</f>
        <v>6000000</v>
      </c>
      <c r="O150" s="10">
        <f t="shared" ref="O150" si="1033">+O151+O157+O158</f>
        <v>0</v>
      </c>
      <c r="P150" s="10">
        <f t="shared" ref="P150" si="1034">+P151+P157+P158</f>
        <v>22263500</v>
      </c>
      <c r="Q150" s="10">
        <f t="shared" ref="Q150" si="1035">+Q151+Q157+Q158</f>
        <v>0</v>
      </c>
      <c r="R150" s="10">
        <f t="shared" ref="R150" si="1036">+R151+R157+R158</f>
        <v>0</v>
      </c>
      <c r="S150" s="10">
        <f t="shared" ref="S150" si="1037">+S151+S157+S158</f>
        <v>0</v>
      </c>
      <c r="T150" s="10">
        <f t="shared" ref="T150" si="1038">+T151+T157+T158</f>
        <v>22263500</v>
      </c>
    </row>
    <row r="151" spans="1:20" s="4" customFormat="1" ht="15" customHeight="1" x14ac:dyDescent="0.25">
      <c r="A151" s="14" t="s">
        <v>233</v>
      </c>
      <c r="B151" s="9" t="s">
        <v>234</v>
      </c>
      <c r="C151" s="10">
        <f t="shared" ref="C151" si="1039">+C152+C153+C154+C155+C156</f>
        <v>80000000</v>
      </c>
      <c r="D151" s="10">
        <f t="shared" ref="D151" si="1040">+D152+D153+D154+D155+D156</f>
        <v>0</v>
      </c>
      <c r="E151" s="10">
        <f t="shared" ref="E151" si="1041">+E152+E153+E154+E155+E156</f>
        <v>57736500</v>
      </c>
      <c r="F151" s="10">
        <f t="shared" ref="F151" si="1042">+F152+F153+F154+F155+F156</f>
        <v>0</v>
      </c>
      <c r="G151" s="10">
        <f t="shared" ref="G151" si="1043">+G152+G153+G154+G155+G156</f>
        <v>0</v>
      </c>
      <c r="H151" s="10">
        <f t="shared" ref="H151" si="1044">+H152+H153+H154+H155+H156</f>
        <v>22263500</v>
      </c>
      <c r="I151" s="10">
        <f t="shared" ref="I151" si="1045">+I152+I153+I154+I155+I156</f>
        <v>0</v>
      </c>
      <c r="J151" s="10">
        <f t="shared" ref="J151" si="1046">+J152+J153+J154+J155+J156</f>
        <v>22263500</v>
      </c>
      <c r="K151" s="10">
        <f t="shared" ref="K151" si="1047">+K152+K153+K154+K155+K156</f>
        <v>0</v>
      </c>
      <c r="L151" s="10">
        <f t="shared" ref="L151" si="1048">+L152+L153+L154+L155+L156</f>
        <v>0</v>
      </c>
      <c r="M151" s="10">
        <f t="shared" ref="M151" si="1049">+M152+M153+M154+M155+M156</f>
        <v>16263500</v>
      </c>
      <c r="N151" s="10">
        <f t="shared" ref="N151" si="1050">+N152+N153+N154+N155+N156</f>
        <v>6000000</v>
      </c>
      <c r="O151" s="10">
        <f t="shared" ref="O151" si="1051">+O152+O153+O154+O155+O156</f>
        <v>0</v>
      </c>
      <c r="P151" s="10">
        <f t="shared" ref="P151" si="1052">+P152+P153+P154+P155+P156</f>
        <v>22263500</v>
      </c>
      <c r="Q151" s="10">
        <f t="shared" ref="Q151" si="1053">+Q152+Q153+Q154+Q155+Q156</f>
        <v>0</v>
      </c>
      <c r="R151" s="10">
        <f t="shared" ref="R151" si="1054">+R152+R153+R154+R155+R156</f>
        <v>0</v>
      </c>
      <c r="S151" s="10">
        <f t="shared" ref="S151" si="1055">+S152+S153+S154+S155+S156</f>
        <v>0</v>
      </c>
      <c r="T151" s="10">
        <f t="shared" ref="T151" si="1056">+T152+T153+T154+T155+T156</f>
        <v>22263500</v>
      </c>
    </row>
    <row r="152" spans="1:20" ht="15" customHeight="1" x14ac:dyDescent="0.25">
      <c r="A152" s="13" t="s">
        <v>235</v>
      </c>
      <c r="B152" s="1" t="s">
        <v>236</v>
      </c>
      <c r="C152" s="111">
        <v>20000000</v>
      </c>
      <c r="D152" s="191">
        <v>0</v>
      </c>
      <c r="E152" s="191">
        <v>16174000</v>
      </c>
      <c r="F152" s="191">
        <v>0</v>
      </c>
      <c r="G152" s="188">
        <v>0</v>
      </c>
      <c r="H152" s="111">
        <f t="shared" ref="H152:H158" si="1057">+C152+D152-E152+F152-G152</f>
        <v>3826000</v>
      </c>
      <c r="I152" s="198">
        <v>0</v>
      </c>
      <c r="J152" s="198">
        <v>3826000</v>
      </c>
      <c r="K152" s="111">
        <f t="shared" ref="K152:K158" si="1058">+H152-J152</f>
        <v>0</v>
      </c>
      <c r="L152" s="198">
        <v>0</v>
      </c>
      <c r="M152" s="198">
        <v>3826000</v>
      </c>
      <c r="N152" s="111">
        <f t="shared" ref="N152:N158" si="1059">+J152-M152</f>
        <v>0</v>
      </c>
      <c r="O152" s="198">
        <v>0</v>
      </c>
      <c r="P152" s="198">
        <v>3826000</v>
      </c>
      <c r="Q152" s="111">
        <f t="shared" ref="Q152:Q158" si="1060">P152-J152</f>
        <v>0</v>
      </c>
      <c r="R152" s="111">
        <f t="shared" ref="R152:R158" si="1061">+H152-P152</f>
        <v>0</v>
      </c>
      <c r="S152" s="191">
        <f t="shared" ref="S152:S158" si="1062">O152</f>
        <v>0</v>
      </c>
      <c r="T152" s="191">
        <f t="shared" ref="T152:T158" si="1063">P152</f>
        <v>3826000</v>
      </c>
    </row>
    <row r="153" spans="1:20" ht="15" customHeight="1" x14ac:dyDescent="0.25">
      <c r="A153" s="13" t="s">
        <v>237</v>
      </c>
      <c r="B153" s="1" t="s">
        <v>238</v>
      </c>
      <c r="C153" s="111">
        <v>4000000</v>
      </c>
      <c r="D153" s="191">
        <v>0</v>
      </c>
      <c r="E153" s="191">
        <v>4000000</v>
      </c>
      <c r="F153" s="191">
        <v>0</v>
      </c>
      <c r="G153" s="188">
        <v>0</v>
      </c>
      <c r="H153" s="111">
        <f t="shared" si="1057"/>
        <v>0</v>
      </c>
      <c r="I153" s="198">
        <v>0</v>
      </c>
      <c r="J153" s="198">
        <v>0</v>
      </c>
      <c r="K153" s="111">
        <f t="shared" si="1058"/>
        <v>0</v>
      </c>
      <c r="L153" s="198">
        <v>0</v>
      </c>
      <c r="M153" s="198">
        <v>0</v>
      </c>
      <c r="N153" s="111">
        <f t="shared" si="1059"/>
        <v>0</v>
      </c>
      <c r="O153" s="198">
        <v>0</v>
      </c>
      <c r="P153" s="198">
        <v>0</v>
      </c>
      <c r="Q153" s="111">
        <f t="shared" si="1060"/>
        <v>0</v>
      </c>
      <c r="R153" s="111">
        <f t="shared" si="1061"/>
        <v>0</v>
      </c>
      <c r="S153" s="191">
        <f t="shared" si="1062"/>
        <v>0</v>
      </c>
      <c r="T153" s="191">
        <f t="shared" si="1063"/>
        <v>0</v>
      </c>
    </row>
    <row r="154" spans="1:20" ht="15" customHeight="1" x14ac:dyDescent="0.25">
      <c r="A154" s="13" t="s">
        <v>239</v>
      </c>
      <c r="B154" s="1" t="s">
        <v>240</v>
      </c>
      <c r="C154" s="111">
        <v>6000000</v>
      </c>
      <c r="D154" s="191">
        <v>0</v>
      </c>
      <c r="E154" s="191">
        <v>6000000</v>
      </c>
      <c r="F154" s="191">
        <v>0</v>
      </c>
      <c r="G154" s="188">
        <v>0</v>
      </c>
      <c r="H154" s="111">
        <f t="shared" si="1057"/>
        <v>0</v>
      </c>
      <c r="I154" s="198">
        <v>0</v>
      </c>
      <c r="J154" s="198">
        <v>0</v>
      </c>
      <c r="K154" s="111">
        <f t="shared" si="1058"/>
        <v>0</v>
      </c>
      <c r="L154" s="198">
        <v>0</v>
      </c>
      <c r="M154" s="198">
        <v>0</v>
      </c>
      <c r="N154" s="111">
        <f t="shared" si="1059"/>
        <v>0</v>
      </c>
      <c r="O154" s="198">
        <v>0</v>
      </c>
      <c r="P154" s="198">
        <v>0</v>
      </c>
      <c r="Q154" s="111">
        <f t="shared" si="1060"/>
        <v>0</v>
      </c>
      <c r="R154" s="111">
        <f t="shared" si="1061"/>
        <v>0</v>
      </c>
      <c r="S154" s="191">
        <f t="shared" si="1062"/>
        <v>0</v>
      </c>
      <c r="T154" s="191">
        <f t="shared" si="1063"/>
        <v>0</v>
      </c>
    </row>
    <row r="155" spans="1:20" ht="15" customHeight="1" x14ac:dyDescent="0.25">
      <c r="A155" s="13" t="s">
        <v>241</v>
      </c>
      <c r="B155" s="1" t="s">
        <v>242</v>
      </c>
      <c r="C155" s="111">
        <v>10000000</v>
      </c>
      <c r="D155" s="191">
        <v>0</v>
      </c>
      <c r="E155" s="191">
        <v>3562500</v>
      </c>
      <c r="F155" s="191">
        <v>0</v>
      </c>
      <c r="G155" s="188">
        <v>0</v>
      </c>
      <c r="H155" s="111">
        <f t="shared" si="1057"/>
        <v>6437500</v>
      </c>
      <c r="I155" s="198">
        <v>0</v>
      </c>
      <c r="J155" s="198">
        <v>6437500</v>
      </c>
      <c r="K155" s="111">
        <f t="shared" si="1058"/>
        <v>0</v>
      </c>
      <c r="L155" s="198">
        <v>0</v>
      </c>
      <c r="M155" s="198">
        <v>6437500</v>
      </c>
      <c r="N155" s="111">
        <f t="shared" si="1059"/>
        <v>0</v>
      </c>
      <c r="O155" s="198">
        <v>0</v>
      </c>
      <c r="P155" s="198">
        <v>6437500</v>
      </c>
      <c r="Q155" s="111">
        <f t="shared" si="1060"/>
        <v>0</v>
      </c>
      <c r="R155" s="111">
        <f t="shared" si="1061"/>
        <v>0</v>
      </c>
      <c r="S155" s="191">
        <f t="shared" si="1062"/>
        <v>0</v>
      </c>
      <c r="T155" s="191">
        <f t="shared" si="1063"/>
        <v>6437500</v>
      </c>
    </row>
    <row r="156" spans="1:20" ht="15" customHeight="1" x14ac:dyDescent="0.25">
      <c r="A156" s="13" t="s">
        <v>243</v>
      </c>
      <c r="B156" s="1" t="s">
        <v>244</v>
      </c>
      <c r="C156" s="111">
        <v>40000000</v>
      </c>
      <c r="D156" s="191">
        <v>0</v>
      </c>
      <c r="E156" s="191">
        <v>28000000</v>
      </c>
      <c r="F156" s="191">
        <v>0</v>
      </c>
      <c r="G156" s="188">
        <v>0</v>
      </c>
      <c r="H156" s="111">
        <f t="shared" si="1057"/>
        <v>12000000</v>
      </c>
      <c r="I156" s="198">
        <v>0</v>
      </c>
      <c r="J156" s="198">
        <v>12000000</v>
      </c>
      <c r="K156" s="111">
        <f t="shared" si="1058"/>
        <v>0</v>
      </c>
      <c r="L156" s="198">
        <v>0</v>
      </c>
      <c r="M156" s="198">
        <v>6000000</v>
      </c>
      <c r="N156" s="111">
        <f t="shared" si="1059"/>
        <v>6000000</v>
      </c>
      <c r="O156" s="198">
        <v>0</v>
      </c>
      <c r="P156" s="198">
        <v>12000000</v>
      </c>
      <c r="Q156" s="111">
        <f t="shared" si="1060"/>
        <v>0</v>
      </c>
      <c r="R156" s="111">
        <f t="shared" si="1061"/>
        <v>0</v>
      </c>
      <c r="S156" s="191">
        <f t="shared" si="1062"/>
        <v>0</v>
      </c>
      <c r="T156" s="191">
        <f t="shared" si="1063"/>
        <v>12000000</v>
      </c>
    </row>
    <row r="157" spans="1:20" ht="15" customHeight="1" x14ac:dyDescent="0.25">
      <c r="A157" s="13" t="s">
        <v>245</v>
      </c>
      <c r="B157" s="1" t="s">
        <v>246</v>
      </c>
      <c r="C157" s="111">
        <v>200000</v>
      </c>
      <c r="D157" s="191">
        <v>0</v>
      </c>
      <c r="E157" s="191">
        <v>200000</v>
      </c>
      <c r="F157" s="191">
        <v>0</v>
      </c>
      <c r="G157" s="188">
        <v>0</v>
      </c>
      <c r="H157" s="111">
        <f t="shared" si="1057"/>
        <v>0</v>
      </c>
      <c r="I157" s="198">
        <v>0</v>
      </c>
      <c r="J157" s="198">
        <v>0</v>
      </c>
      <c r="K157" s="111">
        <f t="shared" si="1058"/>
        <v>0</v>
      </c>
      <c r="L157" s="198">
        <v>0</v>
      </c>
      <c r="M157" s="198">
        <v>0</v>
      </c>
      <c r="N157" s="111">
        <f t="shared" si="1059"/>
        <v>0</v>
      </c>
      <c r="O157" s="198">
        <v>0</v>
      </c>
      <c r="P157" s="198">
        <v>0</v>
      </c>
      <c r="Q157" s="111">
        <f t="shared" si="1060"/>
        <v>0</v>
      </c>
      <c r="R157" s="111">
        <f t="shared" si="1061"/>
        <v>0</v>
      </c>
      <c r="S157" s="191">
        <f t="shared" si="1062"/>
        <v>0</v>
      </c>
      <c r="T157" s="191">
        <f t="shared" si="1063"/>
        <v>0</v>
      </c>
    </row>
    <row r="158" spans="1:20" ht="15" customHeight="1" x14ac:dyDescent="0.25">
      <c r="A158" s="13" t="s">
        <v>247</v>
      </c>
      <c r="B158" s="1" t="s">
        <v>248</v>
      </c>
      <c r="C158" s="111">
        <v>500000</v>
      </c>
      <c r="D158" s="191">
        <v>0</v>
      </c>
      <c r="E158" s="191">
        <v>500000</v>
      </c>
      <c r="F158" s="191">
        <v>0</v>
      </c>
      <c r="G158" s="188">
        <v>0</v>
      </c>
      <c r="H158" s="111">
        <f t="shared" si="1057"/>
        <v>0</v>
      </c>
      <c r="I158" s="198">
        <v>0</v>
      </c>
      <c r="J158" s="198">
        <v>0</v>
      </c>
      <c r="K158" s="111">
        <f t="shared" si="1058"/>
        <v>0</v>
      </c>
      <c r="L158" s="198">
        <v>0</v>
      </c>
      <c r="M158" s="198">
        <v>0</v>
      </c>
      <c r="N158" s="111">
        <f t="shared" si="1059"/>
        <v>0</v>
      </c>
      <c r="O158" s="198">
        <v>0</v>
      </c>
      <c r="P158" s="198">
        <v>0</v>
      </c>
      <c r="Q158" s="111">
        <f t="shared" si="1060"/>
        <v>0</v>
      </c>
      <c r="R158" s="111">
        <f t="shared" si="1061"/>
        <v>0</v>
      </c>
      <c r="S158" s="191">
        <f t="shared" si="1062"/>
        <v>0</v>
      </c>
      <c r="T158" s="191">
        <f t="shared" si="1063"/>
        <v>0</v>
      </c>
    </row>
    <row r="159" spans="1:20" s="4" customFormat="1" ht="15" customHeight="1" x14ac:dyDescent="0.25">
      <c r="A159" s="14" t="s">
        <v>249</v>
      </c>
      <c r="B159" s="9" t="s">
        <v>250</v>
      </c>
      <c r="C159" s="10">
        <f t="shared" ref="C159" si="1064">+C160+C161</f>
        <v>28600000</v>
      </c>
      <c r="D159" s="10">
        <f t="shared" ref="D159" si="1065">+D160+D161</f>
        <v>0</v>
      </c>
      <c r="E159" s="10">
        <f t="shared" ref="E159" si="1066">+E160+E161</f>
        <v>3710000</v>
      </c>
      <c r="F159" s="10">
        <f t="shared" ref="F159" si="1067">+F160+F161</f>
        <v>0</v>
      </c>
      <c r="G159" s="10">
        <f t="shared" ref="G159" si="1068">+G160+G161</f>
        <v>0</v>
      </c>
      <c r="H159" s="10">
        <f t="shared" ref="H159" si="1069">+H160+H161</f>
        <v>24890000</v>
      </c>
      <c r="I159" s="10">
        <f t="shared" ref="I159" si="1070">+I160+I161</f>
        <v>0</v>
      </c>
      <c r="J159" s="10">
        <f t="shared" ref="J159" si="1071">+J160+J161</f>
        <v>19965134</v>
      </c>
      <c r="K159" s="10">
        <f t="shared" ref="K159" si="1072">+K160+K161</f>
        <v>4924866</v>
      </c>
      <c r="L159" s="10">
        <f t="shared" ref="L159" si="1073">+L160+L161</f>
        <v>0</v>
      </c>
      <c r="M159" s="10">
        <f t="shared" ref="M159" si="1074">+M160+M161</f>
        <v>19965134</v>
      </c>
      <c r="N159" s="10">
        <f t="shared" ref="N159" si="1075">+N160+N161</f>
        <v>0</v>
      </c>
      <c r="O159" s="10">
        <f t="shared" ref="O159" si="1076">+O160+O161</f>
        <v>0</v>
      </c>
      <c r="P159" s="10">
        <f t="shared" ref="P159" si="1077">+P160+P161</f>
        <v>24890000</v>
      </c>
      <c r="Q159" s="10">
        <f t="shared" ref="Q159" si="1078">+Q160+Q161</f>
        <v>4924866</v>
      </c>
      <c r="R159" s="10">
        <f t="shared" ref="R159" si="1079">+R160+R161</f>
        <v>0</v>
      </c>
      <c r="S159" s="10">
        <f t="shared" ref="S159" si="1080">+S160+S161</f>
        <v>0</v>
      </c>
      <c r="T159" s="10">
        <f t="shared" ref="T159" si="1081">+T160+T161</f>
        <v>24890000</v>
      </c>
    </row>
    <row r="160" spans="1:20" ht="15" customHeight="1" x14ac:dyDescent="0.25">
      <c r="A160" s="13" t="s">
        <v>251</v>
      </c>
      <c r="B160" s="1" t="s">
        <v>252</v>
      </c>
      <c r="C160" s="111">
        <v>5000000</v>
      </c>
      <c r="D160" s="191">
        <v>0</v>
      </c>
      <c r="E160" s="191">
        <v>3710000</v>
      </c>
      <c r="F160" s="191">
        <v>0</v>
      </c>
      <c r="G160" s="188">
        <v>0</v>
      </c>
      <c r="H160" s="111">
        <f t="shared" ref="H160:H161" si="1082">+C160+D160-E160+F160-G160</f>
        <v>1290000</v>
      </c>
      <c r="I160" s="198">
        <v>0</v>
      </c>
      <c r="J160" s="198">
        <v>0</v>
      </c>
      <c r="K160" s="111">
        <f t="shared" ref="K160:K161" si="1083">+H160-J160</f>
        <v>1290000</v>
      </c>
      <c r="L160" s="198">
        <v>0</v>
      </c>
      <c r="M160" s="198">
        <v>0</v>
      </c>
      <c r="N160" s="111">
        <f>+J160-M160</f>
        <v>0</v>
      </c>
      <c r="O160" s="198">
        <v>0</v>
      </c>
      <c r="P160" s="198">
        <v>1290000</v>
      </c>
      <c r="Q160" s="111">
        <f t="shared" ref="Q160:Q161" si="1084">P160-J160</f>
        <v>1290000</v>
      </c>
      <c r="R160" s="111">
        <f>+H160-P160</f>
        <v>0</v>
      </c>
      <c r="S160" s="191">
        <f t="shared" ref="S160:S161" si="1085">O160</f>
        <v>0</v>
      </c>
      <c r="T160" s="191">
        <f t="shared" ref="T160:T161" si="1086">P160</f>
        <v>1290000</v>
      </c>
    </row>
    <row r="161" spans="1:20" ht="15" customHeight="1" x14ac:dyDescent="0.25">
      <c r="A161" s="13" t="s">
        <v>253</v>
      </c>
      <c r="B161" s="1" t="s">
        <v>254</v>
      </c>
      <c r="C161" s="111">
        <v>23600000</v>
      </c>
      <c r="D161" s="191">
        <v>0</v>
      </c>
      <c r="E161" s="191">
        <v>0</v>
      </c>
      <c r="F161" s="191">
        <v>0</v>
      </c>
      <c r="G161" s="188">
        <v>0</v>
      </c>
      <c r="H161" s="111">
        <f t="shared" si="1082"/>
        <v>23600000</v>
      </c>
      <c r="I161" s="198">
        <v>0</v>
      </c>
      <c r="J161" s="198">
        <v>19965134</v>
      </c>
      <c r="K161" s="111">
        <f t="shared" si="1083"/>
        <v>3634866</v>
      </c>
      <c r="L161" s="198">
        <v>0</v>
      </c>
      <c r="M161" s="198">
        <v>19965134</v>
      </c>
      <c r="N161" s="111">
        <f>+J161-M161</f>
        <v>0</v>
      </c>
      <c r="O161" s="198">
        <v>0</v>
      </c>
      <c r="P161" s="198">
        <v>23600000</v>
      </c>
      <c r="Q161" s="111">
        <f t="shared" si="1084"/>
        <v>3634866</v>
      </c>
      <c r="R161" s="111">
        <f>+H161-P161</f>
        <v>0</v>
      </c>
      <c r="S161" s="191">
        <f t="shared" si="1085"/>
        <v>0</v>
      </c>
      <c r="T161" s="191">
        <f t="shared" si="1086"/>
        <v>23600000</v>
      </c>
    </row>
    <row r="162" spans="1:20" s="4" customFormat="1" ht="15" customHeight="1" x14ac:dyDescent="0.25">
      <c r="A162" s="14" t="s">
        <v>255</v>
      </c>
      <c r="B162" s="9" t="s">
        <v>256</v>
      </c>
      <c r="C162" s="10">
        <f t="shared" ref="C162" si="1087">+C163+C166+C167+C172</f>
        <v>541600413</v>
      </c>
      <c r="D162" s="10">
        <f t="shared" ref="D162" si="1088">+D163+D166+D167+D172</f>
        <v>50000000</v>
      </c>
      <c r="E162" s="10">
        <f t="shared" ref="E162" si="1089">+E163+E166+E167+E172</f>
        <v>26285900</v>
      </c>
      <c r="F162" s="10">
        <f t="shared" ref="F162" si="1090">+F163+F166+F167+F172</f>
        <v>0</v>
      </c>
      <c r="G162" s="10">
        <f t="shared" ref="G162" si="1091">+G163+G166+G167+G172</f>
        <v>0</v>
      </c>
      <c r="H162" s="10">
        <f t="shared" ref="H162" si="1092">+H163+H166+H167+H172</f>
        <v>565314513</v>
      </c>
      <c r="I162" s="10">
        <f t="shared" ref="I162" si="1093">+I163+I166+I167+I172</f>
        <v>0</v>
      </c>
      <c r="J162" s="10">
        <f t="shared" ref="J162" si="1094">+J163+J166+J167+J172</f>
        <v>565314513</v>
      </c>
      <c r="K162" s="10">
        <f t="shared" ref="K162" si="1095">+K163+K166+K167+K172</f>
        <v>0</v>
      </c>
      <c r="L162" s="10">
        <f t="shared" ref="L162" si="1096">+L163+L166+L167+L172</f>
        <v>57820703</v>
      </c>
      <c r="M162" s="10">
        <f t="shared" ref="M162" si="1097">+M163+M166+M167+M172</f>
        <v>522394763.14999998</v>
      </c>
      <c r="N162" s="10">
        <f t="shared" ref="N162" si="1098">+N163+N166+N167+N172</f>
        <v>42919749.849999994</v>
      </c>
      <c r="O162" s="10">
        <f t="shared" ref="O162" si="1099">+O163+O166+O167+O172</f>
        <v>0</v>
      </c>
      <c r="P162" s="10">
        <f t="shared" ref="P162" si="1100">+P163+P166+P167+P172</f>
        <v>565314513</v>
      </c>
      <c r="Q162" s="10">
        <f t="shared" ref="Q162" si="1101">+Q163+Q166+Q167+Q172</f>
        <v>0</v>
      </c>
      <c r="R162" s="10">
        <f t="shared" ref="R162" si="1102">+R163+R166+R167+R172</f>
        <v>0</v>
      </c>
      <c r="S162" s="10">
        <f t="shared" ref="S162" si="1103">+S163+S166+S167+S172</f>
        <v>0</v>
      </c>
      <c r="T162" s="10">
        <f t="shared" ref="T162" si="1104">+T163+T166+T167+T172</f>
        <v>565314513</v>
      </c>
    </row>
    <row r="163" spans="1:20" s="4" customFormat="1" ht="15" customHeight="1" x14ac:dyDescent="0.25">
      <c r="A163" s="14" t="s">
        <v>257</v>
      </c>
      <c r="B163" s="9" t="s">
        <v>258</v>
      </c>
      <c r="C163" s="10">
        <f t="shared" ref="C163" si="1105">+C164+C165</f>
        <v>800000</v>
      </c>
      <c r="D163" s="10">
        <f t="shared" ref="D163" si="1106">+D164+D165</f>
        <v>0</v>
      </c>
      <c r="E163" s="10">
        <f t="shared" ref="E163" si="1107">+E164+E165</f>
        <v>0</v>
      </c>
      <c r="F163" s="10">
        <f t="shared" ref="F163" si="1108">+F164+F165</f>
        <v>0</v>
      </c>
      <c r="G163" s="10">
        <f t="shared" ref="G163" si="1109">+G164+G165</f>
        <v>0</v>
      </c>
      <c r="H163" s="10">
        <f t="shared" ref="H163" si="1110">+H164+H165</f>
        <v>800000</v>
      </c>
      <c r="I163" s="10">
        <f t="shared" ref="I163" si="1111">+I164+I165</f>
        <v>0</v>
      </c>
      <c r="J163" s="10">
        <f t="shared" ref="J163" si="1112">+J164+J165</f>
        <v>800000</v>
      </c>
      <c r="K163" s="10">
        <f t="shared" ref="K163" si="1113">+K164+K165</f>
        <v>0</v>
      </c>
      <c r="L163" s="10">
        <f t="shared" ref="L163" si="1114">+L164+L165</f>
        <v>0</v>
      </c>
      <c r="M163" s="10">
        <f t="shared" ref="M163" si="1115">+M164+M165</f>
        <v>800000</v>
      </c>
      <c r="N163" s="10">
        <f t="shared" ref="N163" si="1116">+N164+N165</f>
        <v>0</v>
      </c>
      <c r="O163" s="10">
        <f t="shared" ref="O163" si="1117">+O164+O165</f>
        <v>0</v>
      </c>
      <c r="P163" s="10">
        <f t="shared" ref="P163" si="1118">+P164+P165</f>
        <v>800000</v>
      </c>
      <c r="Q163" s="10">
        <f t="shared" ref="Q163" si="1119">+Q164+Q165</f>
        <v>0</v>
      </c>
      <c r="R163" s="10">
        <f t="shared" ref="R163" si="1120">+R164+R165</f>
        <v>0</v>
      </c>
      <c r="S163" s="10">
        <f t="shared" ref="S163" si="1121">+S164+S165</f>
        <v>0</v>
      </c>
      <c r="T163" s="10">
        <f t="shared" ref="T163" si="1122">+T164+T165</f>
        <v>800000</v>
      </c>
    </row>
    <row r="164" spans="1:20" ht="15" customHeight="1" x14ac:dyDescent="0.25">
      <c r="A164" s="13" t="s">
        <v>259</v>
      </c>
      <c r="B164" s="1" t="s">
        <v>260</v>
      </c>
      <c r="C164" s="111">
        <v>600000</v>
      </c>
      <c r="D164" s="191">
        <v>0</v>
      </c>
      <c r="E164" s="191">
        <v>0</v>
      </c>
      <c r="F164" s="191">
        <v>0</v>
      </c>
      <c r="G164" s="188">
        <v>0</v>
      </c>
      <c r="H164" s="111">
        <f t="shared" ref="H164:H166" si="1123">+C164+D164-E164+F164-G164</f>
        <v>600000</v>
      </c>
      <c r="I164" s="198">
        <v>0</v>
      </c>
      <c r="J164" s="198">
        <v>600000</v>
      </c>
      <c r="K164" s="111">
        <f t="shared" ref="K164:K166" si="1124">+H164-J164</f>
        <v>0</v>
      </c>
      <c r="L164" s="198">
        <v>0</v>
      </c>
      <c r="M164" s="198">
        <v>600000</v>
      </c>
      <c r="N164" s="111">
        <f>+J164-M164</f>
        <v>0</v>
      </c>
      <c r="O164" s="198">
        <v>0</v>
      </c>
      <c r="P164" s="198">
        <v>600000</v>
      </c>
      <c r="Q164" s="111">
        <f t="shared" ref="Q164:Q166" si="1125">P164-J164</f>
        <v>0</v>
      </c>
      <c r="R164" s="111">
        <f>+H164-P164</f>
        <v>0</v>
      </c>
      <c r="S164" s="191">
        <f t="shared" ref="S164:S166" si="1126">O164</f>
        <v>0</v>
      </c>
      <c r="T164" s="191">
        <f t="shared" ref="T164:T166" si="1127">P164</f>
        <v>600000</v>
      </c>
    </row>
    <row r="165" spans="1:20" ht="15" customHeight="1" x14ac:dyDescent="0.25">
      <c r="A165" s="13" t="s">
        <v>261</v>
      </c>
      <c r="B165" s="1" t="s">
        <v>262</v>
      </c>
      <c r="C165" s="111">
        <v>200000</v>
      </c>
      <c r="D165" s="191">
        <v>0</v>
      </c>
      <c r="E165" s="191">
        <v>0</v>
      </c>
      <c r="F165" s="191">
        <v>0</v>
      </c>
      <c r="G165" s="188">
        <v>0</v>
      </c>
      <c r="H165" s="111">
        <f t="shared" si="1123"/>
        <v>200000</v>
      </c>
      <c r="I165" s="198">
        <v>0</v>
      </c>
      <c r="J165" s="198">
        <v>200000</v>
      </c>
      <c r="K165" s="111">
        <f t="shared" si="1124"/>
        <v>0</v>
      </c>
      <c r="L165" s="198">
        <v>0</v>
      </c>
      <c r="M165" s="198">
        <v>200000</v>
      </c>
      <c r="N165" s="111">
        <f>+J165-M165</f>
        <v>0</v>
      </c>
      <c r="O165" s="198">
        <v>0</v>
      </c>
      <c r="P165" s="198">
        <v>200000</v>
      </c>
      <c r="Q165" s="111">
        <f t="shared" si="1125"/>
        <v>0</v>
      </c>
      <c r="R165" s="111">
        <f>+H165-P165</f>
        <v>0</v>
      </c>
      <c r="S165" s="191">
        <f t="shared" si="1126"/>
        <v>0</v>
      </c>
      <c r="T165" s="191">
        <f t="shared" si="1127"/>
        <v>200000</v>
      </c>
    </row>
    <row r="166" spans="1:20" ht="15" customHeight="1" x14ac:dyDescent="0.25">
      <c r="A166" s="13" t="s">
        <v>263</v>
      </c>
      <c r="B166" s="1" t="s">
        <v>264</v>
      </c>
      <c r="C166" s="111">
        <v>200000</v>
      </c>
      <c r="D166" s="191">
        <v>0</v>
      </c>
      <c r="E166" s="191">
        <v>0</v>
      </c>
      <c r="F166" s="191">
        <v>0</v>
      </c>
      <c r="G166" s="188">
        <v>0</v>
      </c>
      <c r="H166" s="111">
        <f t="shared" si="1123"/>
        <v>200000</v>
      </c>
      <c r="I166" s="198">
        <v>0</v>
      </c>
      <c r="J166" s="198">
        <v>200000</v>
      </c>
      <c r="K166" s="111">
        <f t="shared" si="1124"/>
        <v>0</v>
      </c>
      <c r="L166" s="198">
        <v>0</v>
      </c>
      <c r="M166" s="198">
        <v>200000</v>
      </c>
      <c r="N166" s="111">
        <f>+J166-M166</f>
        <v>0</v>
      </c>
      <c r="O166" s="198">
        <v>0</v>
      </c>
      <c r="P166" s="198">
        <v>200000</v>
      </c>
      <c r="Q166" s="111">
        <f t="shared" si="1125"/>
        <v>0</v>
      </c>
      <c r="R166" s="111">
        <f>+H166-P166</f>
        <v>0</v>
      </c>
      <c r="S166" s="191">
        <f t="shared" si="1126"/>
        <v>0</v>
      </c>
      <c r="T166" s="191">
        <f t="shared" si="1127"/>
        <v>200000</v>
      </c>
    </row>
    <row r="167" spans="1:20" s="4" customFormat="1" ht="15" customHeight="1" x14ac:dyDescent="0.25">
      <c r="A167" s="14" t="s">
        <v>265</v>
      </c>
      <c r="B167" s="9" t="s">
        <v>266</v>
      </c>
      <c r="C167" s="10">
        <f t="shared" ref="C167" si="1128">+C168+C169+C170+C171</f>
        <v>180505000</v>
      </c>
      <c r="D167" s="10">
        <f t="shared" ref="D167" si="1129">+D168+D169+D170+D171</f>
        <v>50000000</v>
      </c>
      <c r="E167" s="10">
        <f t="shared" ref="E167" si="1130">+E168+E169+E170+E171</f>
        <v>26285900</v>
      </c>
      <c r="F167" s="10">
        <f t="shared" ref="F167" si="1131">+F168+F169+F170+F171</f>
        <v>0</v>
      </c>
      <c r="G167" s="10">
        <f t="shared" ref="G167" si="1132">+G168+G169+G170+G171</f>
        <v>0</v>
      </c>
      <c r="H167" s="10">
        <f t="shared" ref="H167" si="1133">+H168+H169+H170+H171</f>
        <v>204219100</v>
      </c>
      <c r="I167" s="10">
        <f t="shared" ref="I167" si="1134">+I168+I169+I170+I171</f>
        <v>0</v>
      </c>
      <c r="J167" s="10">
        <f t="shared" ref="J167" si="1135">+J168+J169+J170+J171</f>
        <v>204219100</v>
      </c>
      <c r="K167" s="10">
        <f t="shared" ref="K167" si="1136">+K168+K169+K170+K171</f>
        <v>0</v>
      </c>
      <c r="L167" s="10">
        <f t="shared" ref="L167" si="1137">+L168+L169+L170+L171</f>
        <v>50000000</v>
      </c>
      <c r="M167" s="10">
        <f t="shared" ref="M167" si="1138">+M168+M169+M170+M171</f>
        <v>201657510.15000001</v>
      </c>
      <c r="N167" s="10">
        <f t="shared" ref="N167" si="1139">+N168+N169+N170+N171</f>
        <v>2561589.849999994</v>
      </c>
      <c r="O167" s="10">
        <f t="shared" ref="O167" si="1140">+O168+O169+O170+O171</f>
        <v>0</v>
      </c>
      <c r="P167" s="10">
        <f t="shared" ref="P167" si="1141">+P168+P169+P170+P171</f>
        <v>204219100</v>
      </c>
      <c r="Q167" s="10">
        <f t="shared" ref="Q167" si="1142">+Q168+Q169+Q170+Q171</f>
        <v>0</v>
      </c>
      <c r="R167" s="10">
        <f t="shared" ref="R167" si="1143">+R168+R169+R170+R171</f>
        <v>0</v>
      </c>
      <c r="S167" s="10">
        <f t="shared" ref="S167" si="1144">+S168+S169+S170+S171</f>
        <v>0</v>
      </c>
      <c r="T167" s="10">
        <f t="shared" ref="T167" si="1145">+T168+T169+T170+T171</f>
        <v>204219100</v>
      </c>
    </row>
    <row r="168" spans="1:20" ht="15" customHeight="1" x14ac:dyDescent="0.25">
      <c r="A168" s="13" t="s">
        <v>267</v>
      </c>
      <c r="B168" s="1" t="s">
        <v>268</v>
      </c>
      <c r="C168" s="111">
        <v>132000000</v>
      </c>
      <c r="D168" s="191">
        <v>50000000</v>
      </c>
      <c r="E168" s="191">
        <v>0</v>
      </c>
      <c r="F168" s="191">
        <v>0</v>
      </c>
      <c r="G168" s="188">
        <v>0</v>
      </c>
      <c r="H168" s="111">
        <f t="shared" ref="H168:H172" si="1146">+C168+D168-E168+F168-G168</f>
        <v>182000000</v>
      </c>
      <c r="I168" s="198">
        <v>0</v>
      </c>
      <c r="J168" s="198">
        <v>182000000</v>
      </c>
      <c r="K168" s="111">
        <f t="shared" ref="K168:K172" si="1147">+H168-J168</f>
        <v>0</v>
      </c>
      <c r="L168" s="198">
        <v>50000000</v>
      </c>
      <c r="M168" s="198">
        <v>181988324.15000001</v>
      </c>
      <c r="N168" s="111">
        <f>+J168-M168</f>
        <v>11675.84999999404</v>
      </c>
      <c r="O168" s="198">
        <v>0</v>
      </c>
      <c r="P168" s="198">
        <v>182000000</v>
      </c>
      <c r="Q168" s="111">
        <f t="shared" ref="Q168:Q172" si="1148">P168-J168</f>
        <v>0</v>
      </c>
      <c r="R168" s="111">
        <f>+H168-P168</f>
        <v>0</v>
      </c>
      <c r="S168" s="191">
        <f t="shared" ref="S168:S172" si="1149">O168</f>
        <v>0</v>
      </c>
      <c r="T168" s="191">
        <f t="shared" ref="T168:T172" si="1150">P168</f>
        <v>182000000</v>
      </c>
    </row>
    <row r="169" spans="1:20" ht="15" customHeight="1" x14ac:dyDescent="0.25">
      <c r="A169" s="13" t="s">
        <v>269</v>
      </c>
      <c r="B169" s="1" t="s">
        <v>270</v>
      </c>
      <c r="C169" s="111">
        <v>11100000</v>
      </c>
      <c r="D169" s="191">
        <v>0</v>
      </c>
      <c r="E169" s="191">
        <v>10694250</v>
      </c>
      <c r="F169" s="191">
        <v>0</v>
      </c>
      <c r="G169" s="188">
        <v>0</v>
      </c>
      <c r="H169" s="111">
        <f t="shared" si="1146"/>
        <v>405750</v>
      </c>
      <c r="I169" s="198">
        <v>0</v>
      </c>
      <c r="J169" s="198">
        <v>405750</v>
      </c>
      <c r="K169" s="111">
        <f t="shared" si="1147"/>
        <v>0</v>
      </c>
      <c r="L169" s="198">
        <v>0</v>
      </c>
      <c r="M169" s="198">
        <v>405750</v>
      </c>
      <c r="N169" s="111">
        <f>+J169-M169</f>
        <v>0</v>
      </c>
      <c r="O169" s="198">
        <v>0</v>
      </c>
      <c r="P169" s="198">
        <v>405750</v>
      </c>
      <c r="Q169" s="111">
        <f t="shared" si="1148"/>
        <v>0</v>
      </c>
      <c r="R169" s="111">
        <f>+H169-P169</f>
        <v>0</v>
      </c>
      <c r="S169" s="191">
        <f t="shared" si="1149"/>
        <v>0</v>
      </c>
      <c r="T169" s="191">
        <f t="shared" si="1150"/>
        <v>405750</v>
      </c>
    </row>
    <row r="170" spans="1:20" ht="15" customHeight="1" x14ac:dyDescent="0.25">
      <c r="A170" s="13" t="s">
        <v>271</v>
      </c>
      <c r="B170" s="1" t="s">
        <v>272</v>
      </c>
      <c r="C170" s="111">
        <v>16500000</v>
      </c>
      <c r="D170" s="191">
        <v>0</v>
      </c>
      <c r="E170" s="191">
        <v>14229700</v>
      </c>
      <c r="F170" s="191">
        <v>0</v>
      </c>
      <c r="G170" s="188">
        <v>0</v>
      </c>
      <c r="H170" s="111">
        <f t="shared" si="1146"/>
        <v>2270300</v>
      </c>
      <c r="I170" s="198">
        <v>0</v>
      </c>
      <c r="J170" s="198">
        <v>2270300</v>
      </c>
      <c r="K170" s="111">
        <f t="shared" si="1147"/>
        <v>0</v>
      </c>
      <c r="L170" s="198">
        <v>0</v>
      </c>
      <c r="M170" s="198">
        <v>2270300</v>
      </c>
      <c r="N170" s="111">
        <f>+J170-M170</f>
        <v>0</v>
      </c>
      <c r="O170" s="198">
        <v>0</v>
      </c>
      <c r="P170" s="198">
        <v>2270300</v>
      </c>
      <c r="Q170" s="111">
        <f t="shared" si="1148"/>
        <v>0</v>
      </c>
      <c r="R170" s="111">
        <f>+H170-P170</f>
        <v>0</v>
      </c>
      <c r="S170" s="191">
        <f t="shared" si="1149"/>
        <v>0</v>
      </c>
      <c r="T170" s="191">
        <f t="shared" si="1150"/>
        <v>2270300</v>
      </c>
    </row>
    <row r="171" spans="1:20" ht="15" customHeight="1" x14ac:dyDescent="0.25">
      <c r="A171" s="13" t="s">
        <v>273</v>
      </c>
      <c r="B171" s="1" t="s">
        <v>274</v>
      </c>
      <c r="C171" s="111">
        <v>20905000</v>
      </c>
      <c r="D171" s="191">
        <v>0</v>
      </c>
      <c r="E171" s="191">
        <v>1361950</v>
      </c>
      <c r="F171" s="191">
        <v>0</v>
      </c>
      <c r="G171" s="188">
        <v>0</v>
      </c>
      <c r="H171" s="111">
        <f t="shared" si="1146"/>
        <v>19543050</v>
      </c>
      <c r="I171" s="198">
        <v>0</v>
      </c>
      <c r="J171" s="198">
        <v>19543050</v>
      </c>
      <c r="K171" s="111">
        <f t="shared" si="1147"/>
        <v>0</v>
      </c>
      <c r="L171" s="198">
        <v>0</v>
      </c>
      <c r="M171" s="198">
        <v>16993136</v>
      </c>
      <c r="N171" s="111">
        <f>+J171-M171</f>
        <v>2549914</v>
      </c>
      <c r="O171" s="198">
        <v>0</v>
      </c>
      <c r="P171" s="198">
        <v>19543050</v>
      </c>
      <c r="Q171" s="111">
        <f t="shared" si="1148"/>
        <v>0</v>
      </c>
      <c r="R171" s="111">
        <f>+H171-P171</f>
        <v>0</v>
      </c>
      <c r="S171" s="191">
        <f t="shared" si="1149"/>
        <v>0</v>
      </c>
      <c r="T171" s="191">
        <f t="shared" si="1150"/>
        <v>19543050</v>
      </c>
    </row>
    <row r="172" spans="1:20" s="143" customFormat="1" ht="15" customHeight="1" x14ac:dyDescent="0.25">
      <c r="A172" s="13" t="s">
        <v>275</v>
      </c>
      <c r="B172" s="1" t="s">
        <v>276</v>
      </c>
      <c r="C172" s="111">
        <v>360095413</v>
      </c>
      <c r="D172" s="191">
        <v>0</v>
      </c>
      <c r="E172" s="191">
        <v>0</v>
      </c>
      <c r="F172" s="191">
        <v>0</v>
      </c>
      <c r="G172" s="188">
        <v>0</v>
      </c>
      <c r="H172" s="111">
        <f t="shared" si="1146"/>
        <v>360095413</v>
      </c>
      <c r="I172" s="198">
        <v>0</v>
      </c>
      <c r="J172" s="198">
        <v>360095413</v>
      </c>
      <c r="K172" s="111">
        <f t="shared" si="1147"/>
        <v>0</v>
      </c>
      <c r="L172" s="198">
        <v>7820703</v>
      </c>
      <c r="M172" s="198">
        <v>319737253</v>
      </c>
      <c r="N172" s="111">
        <f>+J172-M172</f>
        <v>40358160</v>
      </c>
      <c r="O172" s="198">
        <v>0</v>
      </c>
      <c r="P172" s="198">
        <v>360095413</v>
      </c>
      <c r="Q172" s="111">
        <f t="shared" si="1148"/>
        <v>0</v>
      </c>
      <c r="R172" s="111">
        <f>+H172-P172</f>
        <v>0</v>
      </c>
      <c r="S172" s="191">
        <f t="shared" si="1149"/>
        <v>0</v>
      </c>
      <c r="T172" s="191">
        <f t="shared" si="1150"/>
        <v>360095413</v>
      </c>
    </row>
    <row r="173" spans="1:20" s="4" customFormat="1" ht="15" customHeight="1" x14ac:dyDescent="0.25">
      <c r="A173" s="14" t="s">
        <v>277</v>
      </c>
      <c r="B173" s="9" t="s">
        <v>278</v>
      </c>
      <c r="C173" s="10">
        <f t="shared" ref="C173" si="1151">+C174+C182+C184+C190+C195+C198+C201+C207</f>
        <v>1282361887.7799988</v>
      </c>
      <c r="D173" s="10">
        <f t="shared" ref="D173" si="1152">+D174+D182+D184+D190+D195+D198+D201+D207</f>
        <v>51180000</v>
      </c>
      <c r="E173" s="10">
        <f t="shared" ref="E173" si="1153">+E174+E182+E184+E190+E195+E198+E201+E207</f>
        <v>287922183.89999998</v>
      </c>
      <c r="F173" s="10">
        <f t="shared" ref="F173" si="1154">+F174+F182+F184+F190+F195+F198+F201+F207</f>
        <v>8500000</v>
      </c>
      <c r="G173" s="10">
        <f t="shared" ref="G173" si="1155">+G174+G182+G184+G190+G195+G198+G201+G207</f>
        <v>0</v>
      </c>
      <c r="H173" s="10">
        <f t="shared" ref="H173" si="1156">+H174+H182+H184+H190+H195+H198+H201+H207</f>
        <v>1054119703.8799988</v>
      </c>
      <c r="I173" s="10">
        <f t="shared" ref="I173" si="1157">+I174+I182+I184+I190+I195+I198+I201+I207</f>
        <v>35727400</v>
      </c>
      <c r="J173" s="10">
        <f t="shared" ref="J173" si="1158">+J174+J182+J184+J190+J195+J198+J201+J207</f>
        <v>977499122.98000002</v>
      </c>
      <c r="K173" s="10">
        <f t="shared" ref="K173" si="1159">+K174+K182+K184+K190+K195+K198+K201+K207</f>
        <v>76620580.899999514</v>
      </c>
      <c r="L173" s="10">
        <f t="shared" ref="L173" si="1160">+L174+L182+L184+L190+L195+L198+L201+L207</f>
        <v>197949391.81000006</v>
      </c>
      <c r="M173" s="10">
        <f t="shared" ref="M173" si="1161">+M174+M182+M184+M190+M195+M198+M201+M207</f>
        <v>869141023.91999936</v>
      </c>
      <c r="N173" s="10">
        <f t="shared" ref="N173" si="1162">+N174+N182+N184+N190+N195+N198+N201+N207</f>
        <v>108358099.06000064</v>
      </c>
      <c r="O173" s="10">
        <f t="shared" ref="O173" si="1163">+O174+O182+O184+O190+O195+O198+O201+O207</f>
        <v>4089320</v>
      </c>
      <c r="P173" s="10">
        <f t="shared" ref="P173" si="1164">+P174+P182+P184+P190+P195+P198+P201+P207</f>
        <v>1014173099.5599999</v>
      </c>
      <c r="Q173" s="10">
        <f t="shared" ref="Q173" si="1165">+Q174+Q182+Q184+Q190+Q195+Q198+Q201+Q207</f>
        <v>36673976.579999998</v>
      </c>
      <c r="R173" s="10">
        <f t="shared" ref="R173" si="1166">+R174+R182+R184+R190+R195+R198+R201+R207</f>
        <v>39946604.319999509</v>
      </c>
      <c r="S173" s="10">
        <f t="shared" ref="S173" si="1167">+S174+S182+S184+S190+S195+S198+S201+S207</f>
        <v>4089320</v>
      </c>
      <c r="T173" s="10">
        <f t="shared" ref="T173" si="1168">+T174+T182+T184+T190+T195+T198+T201+T207</f>
        <v>1014173099.5599999</v>
      </c>
    </row>
    <row r="174" spans="1:20" ht="15" customHeight="1" x14ac:dyDescent="0.25">
      <c r="A174" s="14" t="s">
        <v>279</v>
      </c>
      <c r="B174" s="9" t="s">
        <v>280</v>
      </c>
      <c r="C174" s="10">
        <f t="shared" ref="C174" si="1169">+C175+C176+C177+C178+C179+C180+C181</f>
        <v>200039899</v>
      </c>
      <c r="D174" s="10">
        <f t="shared" ref="D174" si="1170">+D175+D176+D177+D178+D179+D180+D181</f>
        <v>0</v>
      </c>
      <c r="E174" s="10">
        <f t="shared" ref="E174" si="1171">+E175+E176+E177+E178+E179+E180+E181</f>
        <v>62170000</v>
      </c>
      <c r="F174" s="10">
        <f t="shared" ref="F174" si="1172">+F175+F176+F177+F178+F179+F180+F181</f>
        <v>1000000</v>
      </c>
      <c r="G174" s="10">
        <f t="shared" ref="G174" si="1173">+G175+G176+G177+G178+G179+G180+G181</f>
        <v>0</v>
      </c>
      <c r="H174" s="10">
        <f t="shared" ref="H174" si="1174">+H175+H176+H177+H178+H179+H180+H181</f>
        <v>138869899</v>
      </c>
      <c r="I174" s="10">
        <f t="shared" ref="I174" si="1175">+I175+I176+I177+I178+I179+I180+I181</f>
        <v>0</v>
      </c>
      <c r="J174" s="10">
        <f t="shared" ref="J174" si="1176">+J175+J176+J177+J178+J179+J180+J181</f>
        <v>91564633</v>
      </c>
      <c r="K174" s="10">
        <f t="shared" ref="K174" si="1177">+K175+K176+K177+K178+K179+K180+K181</f>
        <v>47305266.000000007</v>
      </c>
      <c r="L174" s="10">
        <f t="shared" ref="L174" si="1178">+L175+L176+L177+L178+L179+L180+L181</f>
        <v>9085837.8300000001</v>
      </c>
      <c r="M174" s="10">
        <f t="shared" ref="M174" si="1179">+M175+M176+M177+M178+M179+M180+M181</f>
        <v>82063108</v>
      </c>
      <c r="N174" s="10">
        <f t="shared" ref="N174" si="1180">+N175+N176+N177+N178+N179+N180+N181</f>
        <v>9501525</v>
      </c>
      <c r="O174" s="10">
        <f t="shared" ref="O174" si="1181">+O175+O176+O177+O178+O179+O180+O181</f>
        <v>0</v>
      </c>
      <c r="P174" s="10">
        <f t="shared" ref="P174" si="1182">+P175+P176+P177+P178+P179+P180+P181</f>
        <v>126605281</v>
      </c>
      <c r="Q174" s="10">
        <f t="shared" ref="Q174" si="1183">+Q175+Q176+Q177+Q178+Q179+Q180+Q181</f>
        <v>35040648</v>
      </c>
      <c r="R174" s="10">
        <f t="shared" ref="R174" si="1184">+R175+R176+R177+R178+R179+R180+R181</f>
        <v>12264618</v>
      </c>
      <c r="S174" s="10">
        <f t="shared" ref="S174" si="1185">+S175+S176+S177+S178+S179+S180+S181</f>
        <v>0</v>
      </c>
      <c r="T174" s="10">
        <f t="shared" ref="T174" si="1186">+T175+T176+T177+T178+T179+T180+T181</f>
        <v>126605281</v>
      </c>
    </row>
    <row r="175" spans="1:20" ht="15" customHeight="1" x14ac:dyDescent="0.25">
      <c r="A175" s="13" t="s">
        <v>281</v>
      </c>
      <c r="B175" s="1" t="s">
        <v>282</v>
      </c>
      <c r="C175" s="111">
        <v>34339899</v>
      </c>
      <c r="D175" s="191">
        <v>0</v>
      </c>
      <c r="E175" s="191">
        <v>0</v>
      </c>
      <c r="F175" s="191">
        <v>0</v>
      </c>
      <c r="G175" s="188">
        <v>0</v>
      </c>
      <c r="H175" s="111">
        <f t="shared" ref="H175:H181" si="1187">+C175+D175-E175+F175-G175</f>
        <v>34339899</v>
      </c>
      <c r="I175" s="198">
        <v>0</v>
      </c>
      <c r="J175" s="198">
        <v>20537378</v>
      </c>
      <c r="K175" s="111">
        <f t="shared" ref="K175:K181" si="1188">+H175-J175</f>
        <v>13802521</v>
      </c>
      <c r="L175" s="198">
        <v>9085837.8300000001</v>
      </c>
      <c r="M175" s="198">
        <v>19105553</v>
      </c>
      <c r="N175" s="111">
        <f t="shared" ref="N175:N181" si="1189">+J175-M175</f>
        <v>1431825</v>
      </c>
      <c r="O175" s="198">
        <v>0</v>
      </c>
      <c r="P175" s="198">
        <v>25575281</v>
      </c>
      <c r="Q175" s="111">
        <f t="shared" ref="Q175:Q181" si="1190">P175-J175</f>
        <v>5037903</v>
      </c>
      <c r="R175" s="111">
        <f t="shared" ref="R175:R181" si="1191">+H175-P175</f>
        <v>8764618</v>
      </c>
      <c r="S175" s="191">
        <f t="shared" ref="S175:S181" si="1192">O175</f>
        <v>0</v>
      </c>
      <c r="T175" s="191">
        <f t="shared" ref="T175:T181" si="1193">P175</f>
        <v>25575281</v>
      </c>
    </row>
    <row r="176" spans="1:20" ht="15" customHeight="1" x14ac:dyDescent="0.25">
      <c r="A176" s="13" t="s">
        <v>283</v>
      </c>
      <c r="B176" s="1" t="s">
        <v>284</v>
      </c>
      <c r="C176" s="111">
        <v>45500000</v>
      </c>
      <c r="D176" s="191">
        <v>0</v>
      </c>
      <c r="E176" s="191">
        <v>15500000</v>
      </c>
      <c r="F176" s="191">
        <v>0</v>
      </c>
      <c r="G176" s="188">
        <v>0</v>
      </c>
      <c r="H176" s="111">
        <f t="shared" si="1187"/>
        <v>30000000</v>
      </c>
      <c r="I176" s="198">
        <v>0</v>
      </c>
      <c r="J176" s="198">
        <v>0</v>
      </c>
      <c r="K176" s="111">
        <f t="shared" si="1188"/>
        <v>30000000</v>
      </c>
      <c r="L176" s="198">
        <v>0</v>
      </c>
      <c r="M176" s="198">
        <v>0</v>
      </c>
      <c r="N176" s="111">
        <f t="shared" si="1189"/>
        <v>0</v>
      </c>
      <c r="O176" s="198">
        <v>0</v>
      </c>
      <c r="P176" s="198">
        <v>30000000</v>
      </c>
      <c r="Q176" s="111">
        <f t="shared" si="1190"/>
        <v>30000000</v>
      </c>
      <c r="R176" s="111">
        <f t="shared" si="1191"/>
        <v>0</v>
      </c>
      <c r="S176" s="191">
        <f t="shared" si="1192"/>
        <v>0</v>
      </c>
      <c r="T176" s="191">
        <f t="shared" si="1193"/>
        <v>30000000</v>
      </c>
    </row>
    <row r="177" spans="1:20" ht="15" customHeight="1" x14ac:dyDescent="0.25">
      <c r="A177" s="13" t="s">
        <v>285</v>
      </c>
      <c r="B177" s="25" t="s">
        <v>286</v>
      </c>
      <c r="C177" s="111">
        <v>20000000</v>
      </c>
      <c r="D177" s="191">
        <v>0</v>
      </c>
      <c r="E177" s="191">
        <v>20000000</v>
      </c>
      <c r="F177" s="191">
        <v>0</v>
      </c>
      <c r="G177" s="188">
        <v>0</v>
      </c>
      <c r="H177" s="111">
        <f t="shared" si="1187"/>
        <v>0</v>
      </c>
      <c r="I177" s="198">
        <v>0</v>
      </c>
      <c r="J177" s="198">
        <v>0</v>
      </c>
      <c r="K177" s="111">
        <f t="shared" si="1188"/>
        <v>0</v>
      </c>
      <c r="L177" s="198">
        <v>0</v>
      </c>
      <c r="M177" s="198">
        <v>0</v>
      </c>
      <c r="N177" s="111">
        <f t="shared" si="1189"/>
        <v>0</v>
      </c>
      <c r="O177" s="198">
        <v>0</v>
      </c>
      <c r="P177" s="198">
        <v>0</v>
      </c>
      <c r="Q177" s="111">
        <f t="shared" si="1190"/>
        <v>0</v>
      </c>
      <c r="R177" s="111">
        <f t="shared" si="1191"/>
        <v>0</v>
      </c>
      <c r="S177" s="191">
        <f t="shared" si="1192"/>
        <v>0</v>
      </c>
      <c r="T177" s="191">
        <f t="shared" si="1193"/>
        <v>0</v>
      </c>
    </row>
    <row r="178" spans="1:20" ht="15" customHeight="1" x14ac:dyDescent="0.25">
      <c r="A178" s="13" t="s">
        <v>287</v>
      </c>
      <c r="B178" s="1" t="s">
        <v>288</v>
      </c>
      <c r="C178" s="111">
        <v>12200000</v>
      </c>
      <c r="D178" s="191">
        <v>0</v>
      </c>
      <c r="E178" s="191">
        <v>4250000</v>
      </c>
      <c r="F178" s="191">
        <v>0</v>
      </c>
      <c r="G178" s="188">
        <v>0</v>
      </c>
      <c r="H178" s="111">
        <f t="shared" si="1187"/>
        <v>7950000</v>
      </c>
      <c r="I178" s="198">
        <v>0</v>
      </c>
      <c r="J178" s="198">
        <v>7950000</v>
      </c>
      <c r="K178" s="111">
        <f t="shared" si="1188"/>
        <v>0</v>
      </c>
      <c r="L178" s="198">
        <v>0</v>
      </c>
      <c r="M178" s="198">
        <v>0</v>
      </c>
      <c r="N178" s="111">
        <f t="shared" si="1189"/>
        <v>7950000</v>
      </c>
      <c r="O178" s="198">
        <v>0</v>
      </c>
      <c r="P178" s="198">
        <v>7950000</v>
      </c>
      <c r="Q178" s="111">
        <f t="shared" si="1190"/>
        <v>0</v>
      </c>
      <c r="R178" s="111">
        <f t="shared" si="1191"/>
        <v>0</v>
      </c>
      <c r="S178" s="191">
        <f t="shared" si="1192"/>
        <v>0</v>
      </c>
      <c r="T178" s="191">
        <f t="shared" si="1193"/>
        <v>7950000</v>
      </c>
    </row>
    <row r="179" spans="1:20" ht="15" customHeight="1" x14ac:dyDescent="0.25">
      <c r="A179" s="13" t="s">
        <v>289</v>
      </c>
      <c r="B179" s="25" t="s">
        <v>290</v>
      </c>
      <c r="C179" s="111">
        <v>20000000</v>
      </c>
      <c r="D179" s="191">
        <v>0</v>
      </c>
      <c r="E179" s="191">
        <v>20420000</v>
      </c>
      <c r="F179" s="191">
        <v>1000000</v>
      </c>
      <c r="G179" s="188">
        <v>0</v>
      </c>
      <c r="H179" s="111">
        <f t="shared" si="1187"/>
        <v>580000</v>
      </c>
      <c r="I179" s="198">
        <v>0</v>
      </c>
      <c r="J179" s="198">
        <v>580000</v>
      </c>
      <c r="K179" s="111">
        <f t="shared" si="1188"/>
        <v>0</v>
      </c>
      <c r="L179" s="198">
        <v>0</v>
      </c>
      <c r="M179" s="198">
        <v>580000</v>
      </c>
      <c r="N179" s="111">
        <f t="shared" si="1189"/>
        <v>0</v>
      </c>
      <c r="O179" s="198">
        <v>0</v>
      </c>
      <c r="P179" s="198">
        <v>580000</v>
      </c>
      <c r="Q179" s="111">
        <f t="shared" si="1190"/>
        <v>0</v>
      </c>
      <c r="R179" s="111">
        <f t="shared" si="1191"/>
        <v>0</v>
      </c>
      <c r="S179" s="191">
        <f t="shared" si="1192"/>
        <v>0</v>
      </c>
      <c r="T179" s="191">
        <f t="shared" si="1193"/>
        <v>580000</v>
      </c>
    </row>
    <row r="180" spans="1:20" ht="15" customHeight="1" x14ac:dyDescent="0.25">
      <c r="A180" s="13" t="s">
        <v>291</v>
      </c>
      <c r="B180" s="1" t="s">
        <v>292</v>
      </c>
      <c r="C180" s="111">
        <v>62500000</v>
      </c>
      <c r="D180" s="191">
        <v>0</v>
      </c>
      <c r="E180" s="191">
        <v>0</v>
      </c>
      <c r="F180" s="191">
        <v>0</v>
      </c>
      <c r="G180" s="188">
        <v>0</v>
      </c>
      <c r="H180" s="111">
        <f t="shared" si="1187"/>
        <v>62500000</v>
      </c>
      <c r="I180" s="198">
        <v>0</v>
      </c>
      <c r="J180" s="198">
        <v>62497254.999999993</v>
      </c>
      <c r="K180" s="111">
        <f t="shared" si="1188"/>
        <v>2745.0000000074506</v>
      </c>
      <c r="L180" s="198">
        <v>0</v>
      </c>
      <c r="M180" s="198">
        <v>62377554.999999993</v>
      </c>
      <c r="N180" s="111">
        <f t="shared" si="1189"/>
        <v>119700</v>
      </c>
      <c r="O180" s="198">
        <v>0</v>
      </c>
      <c r="P180" s="198">
        <v>62499999.999999993</v>
      </c>
      <c r="Q180" s="111">
        <f t="shared" si="1190"/>
        <v>2745</v>
      </c>
      <c r="R180" s="111">
        <f t="shared" si="1191"/>
        <v>0</v>
      </c>
      <c r="S180" s="191">
        <f t="shared" si="1192"/>
        <v>0</v>
      </c>
      <c r="T180" s="191">
        <f t="shared" si="1193"/>
        <v>62499999.999999993</v>
      </c>
    </row>
    <row r="181" spans="1:20" s="4" customFormat="1" ht="15" customHeight="1" x14ac:dyDescent="0.25">
      <c r="A181" s="13" t="s">
        <v>293</v>
      </c>
      <c r="B181" s="1" t="s">
        <v>294</v>
      </c>
      <c r="C181" s="111">
        <v>5500000</v>
      </c>
      <c r="D181" s="191">
        <v>0</v>
      </c>
      <c r="E181" s="191">
        <v>2000000</v>
      </c>
      <c r="F181" s="191">
        <v>0</v>
      </c>
      <c r="G181" s="188">
        <v>0</v>
      </c>
      <c r="H181" s="111">
        <f t="shared" si="1187"/>
        <v>3500000</v>
      </c>
      <c r="I181" s="198">
        <v>0</v>
      </c>
      <c r="J181" s="198">
        <v>0</v>
      </c>
      <c r="K181" s="111">
        <f t="shared" si="1188"/>
        <v>3500000</v>
      </c>
      <c r="L181" s="198">
        <v>0</v>
      </c>
      <c r="M181" s="198">
        <v>0</v>
      </c>
      <c r="N181" s="111">
        <f t="shared" si="1189"/>
        <v>0</v>
      </c>
      <c r="O181" s="198">
        <v>0</v>
      </c>
      <c r="P181" s="198">
        <v>0</v>
      </c>
      <c r="Q181" s="111">
        <f t="shared" si="1190"/>
        <v>0</v>
      </c>
      <c r="R181" s="111">
        <f t="shared" si="1191"/>
        <v>3500000</v>
      </c>
      <c r="S181" s="191">
        <f t="shared" si="1192"/>
        <v>0</v>
      </c>
      <c r="T181" s="191">
        <f t="shared" si="1193"/>
        <v>0</v>
      </c>
    </row>
    <row r="182" spans="1:20" ht="15" customHeight="1" x14ac:dyDescent="0.25">
      <c r="A182" s="14" t="s">
        <v>295</v>
      </c>
      <c r="B182" s="9" t="s">
        <v>296</v>
      </c>
      <c r="C182" s="10">
        <f t="shared" ref="C182" si="1194">+C183</f>
        <v>38400000</v>
      </c>
      <c r="D182" s="10">
        <f t="shared" ref="D182" si="1195">+D183</f>
        <v>17400000</v>
      </c>
      <c r="E182" s="10">
        <f t="shared" ref="E182" si="1196">+E183</f>
        <v>2758455</v>
      </c>
      <c r="F182" s="10">
        <f t="shared" ref="F182" si="1197">+F183</f>
        <v>0</v>
      </c>
      <c r="G182" s="10">
        <f t="shared" ref="G182" si="1198">+G183</f>
        <v>0</v>
      </c>
      <c r="H182" s="10">
        <f t="shared" ref="H182" si="1199">+H183</f>
        <v>53041545</v>
      </c>
      <c r="I182" s="10">
        <f t="shared" ref="I182" si="1200">+I183</f>
        <v>0</v>
      </c>
      <c r="J182" s="10">
        <f t="shared" ref="J182" si="1201">+J183</f>
        <v>53041545</v>
      </c>
      <c r="K182" s="10">
        <f t="shared" ref="K182" si="1202">+K183</f>
        <v>0</v>
      </c>
      <c r="L182" s="10">
        <f t="shared" ref="L182" si="1203">+L183</f>
        <v>22209280</v>
      </c>
      <c r="M182" s="10">
        <f t="shared" ref="M182" si="1204">+M183</f>
        <v>53041209</v>
      </c>
      <c r="N182" s="10">
        <f t="shared" ref="N182" si="1205">+N183</f>
        <v>336</v>
      </c>
      <c r="O182" s="10">
        <f t="shared" ref="O182" si="1206">+O183</f>
        <v>0</v>
      </c>
      <c r="P182" s="10">
        <f t="shared" ref="P182" si="1207">+P183</f>
        <v>53041545</v>
      </c>
      <c r="Q182" s="10">
        <f t="shared" ref="Q182" si="1208">+Q183</f>
        <v>0</v>
      </c>
      <c r="R182" s="10">
        <f t="shared" ref="R182" si="1209">+R183</f>
        <v>0</v>
      </c>
      <c r="S182" s="10">
        <f t="shared" ref="S182" si="1210">+S183</f>
        <v>0</v>
      </c>
      <c r="T182" s="10">
        <f t="shared" ref="T182" si="1211">+T183</f>
        <v>53041545</v>
      </c>
    </row>
    <row r="183" spans="1:20" s="4" customFormat="1" ht="15" customHeight="1" x14ac:dyDescent="0.25">
      <c r="A183" s="13" t="s">
        <v>297</v>
      </c>
      <c r="B183" s="1" t="s">
        <v>298</v>
      </c>
      <c r="C183" s="111">
        <v>38400000</v>
      </c>
      <c r="D183" s="191">
        <v>17400000</v>
      </c>
      <c r="E183" s="191">
        <v>2758455</v>
      </c>
      <c r="F183" s="191">
        <v>0</v>
      </c>
      <c r="G183" s="188">
        <v>0</v>
      </c>
      <c r="H183" s="111">
        <f>+C183+D183-E183+F183-G183</f>
        <v>53041545</v>
      </c>
      <c r="I183" s="198">
        <v>0</v>
      </c>
      <c r="J183" s="198">
        <v>53041545</v>
      </c>
      <c r="K183" s="111">
        <f t="shared" ref="K183" si="1212">+H183-J183</f>
        <v>0</v>
      </c>
      <c r="L183" s="198">
        <v>22209280</v>
      </c>
      <c r="M183" s="198">
        <v>53041209</v>
      </c>
      <c r="N183" s="111">
        <f>+J183-M183</f>
        <v>336</v>
      </c>
      <c r="O183" s="198">
        <v>0</v>
      </c>
      <c r="P183" s="198">
        <v>53041545</v>
      </c>
      <c r="Q183" s="111">
        <f>P183-J183</f>
        <v>0</v>
      </c>
      <c r="R183" s="111">
        <f>+H183-P183</f>
        <v>0</v>
      </c>
      <c r="S183" s="191">
        <f>O183</f>
        <v>0</v>
      </c>
      <c r="T183" s="191">
        <f>P183</f>
        <v>53041545</v>
      </c>
    </row>
    <row r="184" spans="1:20" ht="15" customHeight="1" x14ac:dyDescent="0.25">
      <c r="A184" s="14" t="s">
        <v>299</v>
      </c>
      <c r="B184" s="9" t="s">
        <v>300</v>
      </c>
      <c r="C184" s="10">
        <f t="shared" ref="C184" si="1213">+C185+C186+C187+C188+C189</f>
        <v>462097573.77999932</v>
      </c>
      <c r="D184" s="10">
        <f t="shared" ref="D184" si="1214">+D185+D186+D187+D188+D189</f>
        <v>33780000</v>
      </c>
      <c r="E184" s="10">
        <f t="shared" ref="E184" si="1215">+E185+E186+E187+E188+E189</f>
        <v>55643500</v>
      </c>
      <c r="F184" s="10">
        <f t="shared" ref="F184" si="1216">+F185+F186+F187+F188+F189</f>
        <v>0</v>
      </c>
      <c r="G184" s="10">
        <f t="shared" ref="G184" si="1217">+G185+G186+G187+G188+G189</f>
        <v>0</v>
      </c>
      <c r="H184" s="10">
        <f t="shared" ref="H184" si="1218">+H185+H186+H187+H188+H189</f>
        <v>440234073.77999932</v>
      </c>
      <c r="I184" s="10">
        <f t="shared" ref="I184" si="1219">+I185+I186+I187+I188+I189</f>
        <v>33727400</v>
      </c>
      <c r="J184" s="10">
        <f t="shared" ref="J184" si="1220">+J185+J186+J187+J188+J189</f>
        <v>439900734.64999998</v>
      </c>
      <c r="K184" s="10">
        <f t="shared" ref="K184" si="1221">+K185+K186+K187+K188+K189</f>
        <v>333339.13000001013</v>
      </c>
      <c r="L184" s="10">
        <f t="shared" ref="L184" si="1222">+L185+L186+L187+L188+L189</f>
        <v>90502492.690000013</v>
      </c>
      <c r="M184" s="10">
        <f t="shared" ref="M184" si="1223">+M185+M186+M187+M188+M189</f>
        <v>399786439.68999934</v>
      </c>
      <c r="N184" s="10">
        <f t="shared" ref="N184" si="1224">+N185+N186+N187+N188+N189</f>
        <v>40114294.960000679</v>
      </c>
      <c r="O184" s="10">
        <f t="shared" ref="O184" si="1225">+O185+O186+O187+O188+O189</f>
        <v>0</v>
      </c>
      <c r="P184" s="10">
        <f t="shared" ref="P184" si="1226">+P185+P186+P187+P188+P189</f>
        <v>440234073.77999997</v>
      </c>
      <c r="Q184" s="10">
        <f t="shared" ref="Q184" si="1227">+Q185+Q186+Q187+Q188+Q189</f>
        <v>333339.13000001013</v>
      </c>
      <c r="R184" s="10">
        <f t="shared" ref="R184" si="1228">+R185+R186+R187+R188+R189</f>
        <v>0</v>
      </c>
      <c r="S184" s="10">
        <f t="shared" ref="S184" si="1229">+S185+S186+S187+S188+S189</f>
        <v>0</v>
      </c>
      <c r="T184" s="10">
        <f t="shared" ref="T184" si="1230">+T185+T186+T187+T188+T189</f>
        <v>440234073.77999997</v>
      </c>
    </row>
    <row r="185" spans="1:20" s="143" customFormat="1" ht="15" customHeight="1" x14ac:dyDescent="0.25">
      <c r="A185" s="13" t="s">
        <v>301</v>
      </c>
      <c r="B185" s="1" t="s">
        <v>302</v>
      </c>
      <c r="C185" s="111">
        <v>159136770</v>
      </c>
      <c r="D185" s="191">
        <v>0</v>
      </c>
      <c r="E185" s="191">
        <v>44000000</v>
      </c>
      <c r="F185" s="191">
        <v>0</v>
      </c>
      <c r="G185" s="188">
        <v>0</v>
      </c>
      <c r="H185" s="111">
        <f t="shared" ref="H185:H189" si="1231">+C185+D185-E185+F185-G185</f>
        <v>115136770</v>
      </c>
      <c r="I185" s="198">
        <v>0</v>
      </c>
      <c r="J185" s="198">
        <v>114856030.86999999</v>
      </c>
      <c r="K185" s="111">
        <f t="shared" ref="K185:K189" si="1232">+H185-J185</f>
        <v>280739.13000001013</v>
      </c>
      <c r="L185" s="198">
        <v>33658609.930000007</v>
      </c>
      <c r="M185" s="198">
        <v>87422850.430000007</v>
      </c>
      <c r="N185" s="111">
        <f>+J185-M185</f>
        <v>27433180.439999983</v>
      </c>
      <c r="O185" s="198">
        <v>0</v>
      </c>
      <c r="P185" s="198">
        <v>115136770</v>
      </c>
      <c r="Q185" s="111">
        <f t="shared" ref="Q185:Q189" si="1233">P185-J185</f>
        <v>280739.13000001013</v>
      </c>
      <c r="R185" s="111">
        <f>+H185-P185</f>
        <v>0</v>
      </c>
      <c r="S185" s="191">
        <f t="shared" ref="S185:S189" si="1234">O185</f>
        <v>0</v>
      </c>
      <c r="T185" s="191">
        <f t="shared" ref="T185:T189" si="1235">P185</f>
        <v>115136770</v>
      </c>
    </row>
    <row r="186" spans="1:20" ht="15" customHeight="1" x14ac:dyDescent="0.25">
      <c r="A186" s="13" t="s">
        <v>303</v>
      </c>
      <c r="B186" s="1" t="s">
        <v>304</v>
      </c>
      <c r="C186" s="111">
        <v>97160803.779999301</v>
      </c>
      <c r="D186" s="191">
        <v>0</v>
      </c>
      <c r="E186" s="191">
        <v>10843500</v>
      </c>
      <c r="F186" s="191">
        <v>0</v>
      </c>
      <c r="G186" s="188">
        <v>0</v>
      </c>
      <c r="H186" s="111">
        <f t="shared" si="1231"/>
        <v>86317303.779999301</v>
      </c>
      <c r="I186" s="198">
        <v>0</v>
      </c>
      <c r="J186" s="198">
        <v>86317303.780000001</v>
      </c>
      <c r="K186" s="111">
        <v>0</v>
      </c>
      <c r="L186" s="198">
        <v>8267816.7600000054</v>
      </c>
      <c r="M186" s="198">
        <v>73636189.259999305</v>
      </c>
      <c r="N186" s="111">
        <f>+J186-M186</f>
        <v>12681114.520000696</v>
      </c>
      <c r="O186" s="198">
        <v>0</v>
      </c>
      <c r="P186" s="198">
        <v>86317303.780000001</v>
      </c>
      <c r="Q186" s="111">
        <f t="shared" si="1233"/>
        <v>0</v>
      </c>
      <c r="R186" s="111">
        <v>0</v>
      </c>
      <c r="S186" s="191">
        <f t="shared" si="1234"/>
        <v>0</v>
      </c>
      <c r="T186" s="191">
        <f t="shared" si="1235"/>
        <v>86317303.780000001</v>
      </c>
    </row>
    <row r="187" spans="1:20" ht="15" customHeight="1" x14ac:dyDescent="0.25">
      <c r="A187" s="13" t="s">
        <v>305</v>
      </c>
      <c r="B187" s="1" t="s">
        <v>306</v>
      </c>
      <c r="C187" s="111">
        <v>800000</v>
      </c>
      <c r="D187" s="191">
        <v>0</v>
      </c>
      <c r="E187" s="191">
        <v>800000</v>
      </c>
      <c r="F187" s="191">
        <v>0</v>
      </c>
      <c r="G187" s="188">
        <v>0</v>
      </c>
      <c r="H187" s="111">
        <f t="shared" si="1231"/>
        <v>0</v>
      </c>
      <c r="I187" s="198">
        <v>0</v>
      </c>
      <c r="J187" s="198">
        <v>0</v>
      </c>
      <c r="K187" s="111">
        <f t="shared" si="1232"/>
        <v>0</v>
      </c>
      <c r="L187" s="198">
        <v>0</v>
      </c>
      <c r="M187" s="198">
        <v>0</v>
      </c>
      <c r="N187" s="111">
        <f>+J187-M187</f>
        <v>0</v>
      </c>
      <c r="O187" s="198">
        <v>0</v>
      </c>
      <c r="P187" s="198">
        <v>0</v>
      </c>
      <c r="Q187" s="111">
        <f t="shared" si="1233"/>
        <v>0</v>
      </c>
      <c r="R187" s="111">
        <f>+H187-P187</f>
        <v>0</v>
      </c>
      <c r="S187" s="191">
        <f t="shared" si="1234"/>
        <v>0</v>
      </c>
      <c r="T187" s="191">
        <f t="shared" si="1235"/>
        <v>0</v>
      </c>
    </row>
    <row r="188" spans="1:20" ht="15" customHeight="1" x14ac:dyDescent="0.25">
      <c r="A188" s="13" t="s">
        <v>307</v>
      </c>
      <c r="B188" s="1" t="s">
        <v>308</v>
      </c>
      <c r="C188" s="111">
        <v>5000000</v>
      </c>
      <c r="D188" s="191">
        <v>0</v>
      </c>
      <c r="E188" s="191">
        <v>0</v>
      </c>
      <c r="F188" s="191">
        <v>0</v>
      </c>
      <c r="G188" s="188">
        <v>0</v>
      </c>
      <c r="H188" s="111">
        <f t="shared" si="1231"/>
        <v>5000000</v>
      </c>
      <c r="I188" s="198">
        <v>0</v>
      </c>
      <c r="J188" s="198">
        <v>5000000</v>
      </c>
      <c r="K188" s="111">
        <f t="shared" si="1232"/>
        <v>0</v>
      </c>
      <c r="L188" s="198">
        <v>5000000</v>
      </c>
      <c r="M188" s="198">
        <v>5000000</v>
      </c>
      <c r="N188" s="111">
        <f>+J188-M188</f>
        <v>0</v>
      </c>
      <c r="O188" s="198">
        <v>0</v>
      </c>
      <c r="P188" s="198">
        <v>5000000</v>
      </c>
      <c r="Q188" s="111">
        <f t="shared" si="1233"/>
        <v>0</v>
      </c>
      <c r="R188" s="111">
        <f>+H188-P188</f>
        <v>0</v>
      </c>
      <c r="S188" s="191">
        <f t="shared" si="1234"/>
        <v>0</v>
      </c>
      <c r="T188" s="191">
        <f t="shared" si="1235"/>
        <v>5000000</v>
      </c>
    </row>
    <row r="189" spans="1:20" s="4" customFormat="1" ht="15" customHeight="1" x14ac:dyDescent="0.25">
      <c r="A189" s="13" t="s">
        <v>309</v>
      </c>
      <c r="B189" s="1" t="s">
        <v>310</v>
      </c>
      <c r="C189" s="111">
        <v>200000000</v>
      </c>
      <c r="D189" s="191">
        <v>33780000</v>
      </c>
      <c r="E189" s="191">
        <v>0</v>
      </c>
      <c r="F189" s="191">
        <v>0</v>
      </c>
      <c r="G189" s="188">
        <v>0</v>
      </c>
      <c r="H189" s="111">
        <f t="shared" si="1231"/>
        <v>233780000</v>
      </c>
      <c r="I189" s="198">
        <v>33727400</v>
      </c>
      <c r="J189" s="198">
        <v>233727400</v>
      </c>
      <c r="K189" s="111">
        <f t="shared" si="1232"/>
        <v>52600</v>
      </c>
      <c r="L189" s="198">
        <v>43576066</v>
      </c>
      <c r="M189" s="198">
        <v>233727400</v>
      </c>
      <c r="N189" s="111">
        <f>+J189-M189</f>
        <v>0</v>
      </c>
      <c r="O189" s="198">
        <v>0</v>
      </c>
      <c r="P189" s="198">
        <v>233780000</v>
      </c>
      <c r="Q189" s="111">
        <f t="shared" si="1233"/>
        <v>52600</v>
      </c>
      <c r="R189" s="111">
        <f>+H189-P189</f>
        <v>0</v>
      </c>
      <c r="S189" s="191">
        <f t="shared" si="1234"/>
        <v>0</v>
      </c>
      <c r="T189" s="191">
        <f t="shared" si="1235"/>
        <v>233780000</v>
      </c>
    </row>
    <row r="190" spans="1:20" ht="15" customHeight="1" x14ac:dyDescent="0.25">
      <c r="A190" s="14" t="s">
        <v>311</v>
      </c>
      <c r="B190" s="9" t="s">
        <v>312</v>
      </c>
      <c r="C190" s="10">
        <f t="shared" ref="C190" si="1236">+C191+C192+C193+C194</f>
        <v>432990821</v>
      </c>
      <c r="D190" s="10">
        <f t="shared" ref="D190" si="1237">+D191+D192+D193+D194</f>
        <v>0</v>
      </c>
      <c r="E190" s="10">
        <f t="shared" ref="E190" si="1238">+E191+E192+E193+E194</f>
        <v>62201687</v>
      </c>
      <c r="F190" s="10">
        <f t="shared" ref="F190" si="1239">+F191+F192+F193+F194</f>
        <v>2500000</v>
      </c>
      <c r="G190" s="10">
        <f t="shared" ref="G190" si="1240">+G191+G192+G193+G194</f>
        <v>0</v>
      </c>
      <c r="H190" s="10">
        <f t="shared" ref="H190" si="1241">+H191+H192+H193+H194</f>
        <v>373289134</v>
      </c>
      <c r="I190" s="10">
        <f t="shared" ref="I190" si="1242">+I191+I192+I193+I194</f>
        <v>0</v>
      </c>
      <c r="J190" s="10">
        <f t="shared" ref="J190" si="1243">+J191+J192+J193+J194</f>
        <v>366663271.04000002</v>
      </c>
      <c r="K190" s="10">
        <f t="shared" ref="K190" si="1244">+K191+K192+K193+K194</f>
        <v>6625862.9599999785</v>
      </c>
      <c r="L190" s="10">
        <f t="shared" ref="L190" si="1245">+L191+L192+L193+L194</f>
        <v>65128206.290000036</v>
      </c>
      <c r="M190" s="10">
        <f t="shared" ref="M190" si="1246">+M191+M192+M193+M194</f>
        <v>309921327.94000006</v>
      </c>
      <c r="N190" s="10">
        <f t="shared" ref="N190" si="1247">+N191+N192+N193+N194</f>
        <v>56741943.099999964</v>
      </c>
      <c r="O190" s="10">
        <f t="shared" ref="O190" si="1248">+O191+O192+O193+O194</f>
        <v>0</v>
      </c>
      <c r="P190" s="10">
        <f t="shared" ref="P190" si="1249">+P191+P192+P193+P194</f>
        <v>367528267.49000001</v>
      </c>
      <c r="Q190" s="10">
        <f t="shared" ref="Q190" si="1250">+Q191+Q192+Q193+Q194</f>
        <v>864996.44999998808</v>
      </c>
      <c r="R190" s="10">
        <f t="shared" ref="R190" si="1251">+R191+R192+R193+R194</f>
        <v>5760866.5099999905</v>
      </c>
      <c r="S190" s="10">
        <f t="shared" ref="S190" si="1252">+S191+S192+S193+S194</f>
        <v>0</v>
      </c>
      <c r="T190" s="10">
        <f t="shared" ref="T190" si="1253">+T191+T192+T193+T194</f>
        <v>367528267.49000001</v>
      </c>
    </row>
    <row r="191" spans="1:20" ht="15" customHeight="1" x14ac:dyDescent="0.25">
      <c r="A191" s="13" t="s">
        <v>313</v>
      </c>
      <c r="B191" s="1" t="s">
        <v>314</v>
      </c>
      <c r="C191" s="111">
        <v>39099800</v>
      </c>
      <c r="D191" s="191">
        <v>0</v>
      </c>
      <c r="E191" s="191">
        <v>2201687</v>
      </c>
      <c r="F191" s="191">
        <v>0</v>
      </c>
      <c r="G191" s="188">
        <v>0</v>
      </c>
      <c r="H191" s="111">
        <f t="shared" ref="H191:H194" si="1254">+C191+D191-E191+F191-G191</f>
        <v>36898113</v>
      </c>
      <c r="I191" s="198">
        <v>0</v>
      </c>
      <c r="J191" s="111">
        <v>36898113</v>
      </c>
      <c r="K191" s="111">
        <f t="shared" ref="K191:K194" si="1255">+H191-J191</f>
        <v>0</v>
      </c>
      <c r="L191" s="198">
        <v>622858.17000000179</v>
      </c>
      <c r="M191" s="111">
        <v>36898113</v>
      </c>
      <c r="N191" s="111">
        <f>+J191-M191</f>
        <v>0</v>
      </c>
      <c r="O191" s="198">
        <v>0</v>
      </c>
      <c r="P191" s="111">
        <v>36898113</v>
      </c>
      <c r="Q191" s="111">
        <f t="shared" ref="Q191:Q194" si="1256">P191-J191</f>
        <v>0</v>
      </c>
      <c r="R191" s="111">
        <f>+H191-P191</f>
        <v>0</v>
      </c>
      <c r="S191" s="191">
        <f t="shared" ref="S191:S194" si="1257">O191</f>
        <v>0</v>
      </c>
      <c r="T191" s="191">
        <f t="shared" ref="T191:T194" si="1258">P191</f>
        <v>36898113</v>
      </c>
    </row>
    <row r="192" spans="1:20" ht="15" customHeight="1" x14ac:dyDescent="0.25">
      <c r="A192" s="13" t="s">
        <v>315</v>
      </c>
      <c r="B192" s="1" t="s">
        <v>316</v>
      </c>
      <c r="C192" s="111">
        <v>360246000</v>
      </c>
      <c r="D192" s="191">
        <v>0</v>
      </c>
      <c r="E192" s="191">
        <v>30000000</v>
      </c>
      <c r="F192" s="191">
        <v>0</v>
      </c>
      <c r="G192" s="188">
        <v>0</v>
      </c>
      <c r="H192" s="111">
        <f t="shared" si="1254"/>
        <v>330246000</v>
      </c>
      <c r="I192" s="198">
        <v>0</v>
      </c>
      <c r="J192" s="198">
        <v>326070137.04000002</v>
      </c>
      <c r="K192" s="111">
        <f t="shared" si="1255"/>
        <v>4175862.9599999785</v>
      </c>
      <c r="L192" s="198">
        <v>61729149.120000035</v>
      </c>
      <c r="M192" s="198">
        <v>269328193.94000006</v>
      </c>
      <c r="N192" s="111">
        <f>+J192-M192</f>
        <v>56741943.099999964</v>
      </c>
      <c r="O192" s="198">
        <v>0</v>
      </c>
      <c r="P192" s="198">
        <v>326935133.49000001</v>
      </c>
      <c r="Q192" s="111">
        <f t="shared" si="1256"/>
        <v>864996.44999998808</v>
      </c>
      <c r="R192" s="111">
        <f>+H192-P192</f>
        <v>3310866.5099999905</v>
      </c>
      <c r="S192" s="191">
        <f t="shared" si="1257"/>
        <v>0</v>
      </c>
      <c r="T192" s="191">
        <f t="shared" si="1258"/>
        <v>326935133.49000001</v>
      </c>
    </row>
    <row r="193" spans="1:20" ht="15" customHeight="1" x14ac:dyDescent="0.25">
      <c r="A193" s="13" t="s">
        <v>317</v>
      </c>
      <c r="B193" s="1" t="s">
        <v>318</v>
      </c>
      <c r="C193" s="111">
        <v>33395021</v>
      </c>
      <c r="D193" s="191">
        <v>0</v>
      </c>
      <c r="E193" s="191">
        <v>30000000</v>
      </c>
      <c r="F193" s="191">
        <v>2500000</v>
      </c>
      <c r="G193" s="188">
        <v>0</v>
      </c>
      <c r="H193" s="111">
        <f t="shared" si="1254"/>
        <v>5895021</v>
      </c>
      <c r="I193" s="198"/>
      <c r="J193" s="198">
        <v>3695021</v>
      </c>
      <c r="K193" s="111">
        <f t="shared" si="1255"/>
        <v>2200000</v>
      </c>
      <c r="L193" s="198">
        <v>2776199</v>
      </c>
      <c r="M193" s="198">
        <v>3695021</v>
      </c>
      <c r="N193" s="111">
        <f>+J193-M193</f>
        <v>0</v>
      </c>
      <c r="O193" s="198"/>
      <c r="P193" s="198">
        <v>3695021</v>
      </c>
      <c r="Q193" s="111">
        <f t="shared" si="1256"/>
        <v>0</v>
      </c>
      <c r="R193" s="111">
        <f>+H193-P193</f>
        <v>2200000</v>
      </c>
      <c r="S193" s="191">
        <f t="shared" si="1257"/>
        <v>0</v>
      </c>
      <c r="T193" s="191">
        <f t="shared" si="1258"/>
        <v>3695021</v>
      </c>
    </row>
    <row r="194" spans="1:20" s="4" customFormat="1" ht="15" customHeight="1" x14ac:dyDescent="0.25">
      <c r="A194" s="13" t="s">
        <v>319</v>
      </c>
      <c r="B194" s="1" t="s">
        <v>320</v>
      </c>
      <c r="C194" s="111">
        <v>250000</v>
      </c>
      <c r="D194" s="191">
        <v>0</v>
      </c>
      <c r="E194" s="191">
        <v>0</v>
      </c>
      <c r="F194" s="191">
        <v>0</v>
      </c>
      <c r="G194" s="188">
        <v>0</v>
      </c>
      <c r="H194" s="111">
        <f t="shared" si="1254"/>
        <v>250000</v>
      </c>
      <c r="I194" s="198">
        <v>0</v>
      </c>
      <c r="J194" s="198">
        <v>0</v>
      </c>
      <c r="K194" s="111">
        <f t="shared" si="1255"/>
        <v>250000</v>
      </c>
      <c r="L194" s="198">
        <v>0</v>
      </c>
      <c r="M194" s="198">
        <v>0</v>
      </c>
      <c r="N194" s="111">
        <f>+J194-M194</f>
        <v>0</v>
      </c>
      <c r="O194" s="198">
        <v>0</v>
      </c>
      <c r="P194" s="198">
        <v>0</v>
      </c>
      <c r="Q194" s="111">
        <f t="shared" si="1256"/>
        <v>0</v>
      </c>
      <c r="R194" s="111">
        <f>+H194-P194</f>
        <v>250000</v>
      </c>
      <c r="S194" s="191">
        <f t="shared" si="1257"/>
        <v>0</v>
      </c>
      <c r="T194" s="191">
        <f t="shared" si="1258"/>
        <v>0</v>
      </c>
    </row>
    <row r="195" spans="1:20" ht="15" customHeight="1" x14ac:dyDescent="0.25">
      <c r="A195" s="14" t="s">
        <v>321</v>
      </c>
      <c r="B195" s="9" t="s">
        <v>322</v>
      </c>
      <c r="C195" s="10">
        <f t="shared" ref="C195" si="1259">+C196+C197</f>
        <v>36300000</v>
      </c>
      <c r="D195" s="10">
        <f t="shared" ref="D195" si="1260">+D196+D197</f>
        <v>0</v>
      </c>
      <c r="E195" s="10">
        <f t="shared" ref="E195" si="1261">+E196+E197</f>
        <v>20397549</v>
      </c>
      <c r="F195" s="10">
        <f t="shared" ref="F195" si="1262">+F196+F197</f>
        <v>2500000</v>
      </c>
      <c r="G195" s="10">
        <f t="shared" ref="G195" si="1263">+G196+G197</f>
        <v>0</v>
      </c>
      <c r="H195" s="10">
        <f t="shared" ref="H195" si="1264">+H196+H197</f>
        <v>18402451</v>
      </c>
      <c r="I195" s="10">
        <f t="shared" ref="I195" si="1265">+I196+I197</f>
        <v>0</v>
      </c>
      <c r="J195" s="10">
        <f t="shared" ref="J195" si="1266">+J196+J197</f>
        <v>14201137.289999999</v>
      </c>
      <c r="K195" s="10">
        <f t="shared" ref="K195" si="1267">+K196+K197</f>
        <v>4201313.7100000009</v>
      </c>
      <c r="L195" s="10">
        <f t="shared" ref="L195" si="1268">+L196+L197</f>
        <v>11023575</v>
      </c>
      <c r="M195" s="10">
        <f t="shared" ref="M195" si="1269">+M196+M197</f>
        <v>14201137.289999999</v>
      </c>
      <c r="N195" s="10">
        <f t="shared" ref="N195" si="1270">+N196+N197</f>
        <v>0</v>
      </c>
      <c r="O195" s="10">
        <f t="shared" ref="O195" si="1271">+O196+O197</f>
        <v>4089320</v>
      </c>
      <c r="P195" s="10">
        <f t="shared" ref="P195" si="1272">+P196+P197</f>
        <v>14636130.289999999</v>
      </c>
      <c r="Q195" s="10">
        <f t="shared" ref="Q195" si="1273">+Q196+Q197</f>
        <v>434993</v>
      </c>
      <c r="R195" s="10">
        <f t="shared" ref="R195" si="1274">+R196+R197</f>
        <v>3766320.7100000009</v>
      </c>
      <c r="S195" s="10">
        <f t="shared" ref="S195" si="1275">+S196+S197</f>
        <v>4089320</v>
      </c>
      <c r="T195" s="10">
        <f t="shared" ref="T195" si="1276">+T196+T197</f>
        <v>14636130.289999999</v>
      </c>
    </row>
    <row r="196" spans="1:20" ht="15" customHeight="1" x14ac:dyDescent="0.25">
      <c r="A196" s="13" t="s">
        <v>323</v>
      </c>
      <c r="B196" s="1" t="s">
        <v>324</v>
      </c>
      <c r="C196" s="111">
        <v>20000000</v>
      </c>
      <c r="D196" s="191">
        <v>0</v>
      </c>
      <c r="E196" s="191">
        <v>20000000</v>
      </c>
      <c r="F196" s="191">
        <v>0</v>
      </c>
      <c r="G196" s="188">
        <v>0</v>
      </c>
      <c r="H196" s="111">
        <f t="shared" ref="H196:H197" si="1277">+C196+D196-E196+F196-G196</f>
        <v>0</v>
      </c>
      <c r="I196" s="198">
        <v>0</v>
      </c>
      <c r="J196" s="198">
        <v>0</v>
      </c>
      <c r="K196" s="111">
        <f t="shared" ref="K196:K197" si="1278">+H196-J196</f>
        <v>0</v>
      </c>
      <c r="L196" s="198">
        <v>0</v>
      </c>
      <c r="M196" s="198">
        <v>0</v>
      </c>
      <c r="N196" s="111">
        <f>+J196-M196</f>
        <v>0</v>
      </c>
      <c r="O196" s="198">
        <v>0</v>
      </c>
      <c r="P196" s="198">
        <v>0</v>
      </c>
      <c r="Q196" s="111">
        <f t="shared" ref="Q196:Q197" si="1279">P196-J196</f>
        <v>0</v>
      </c>
      <c r="R196" s="111">
        <f>+H196-P196</f>
        <v>0</v>
      </c>
      <c r="S196" s="191">
        <f t="shared" ref="S196:S197" si="1280">O196</f>
        <v>0</v>
      </c>
      <c r="T196" s="191">
        <f t="shared" ref="T196:T197" si="1281">P196</f>
        <v>0</v>
      </c>
    </row>
    <row r="197" spans="1:20" s="4" customFormat="1" ht="15" customHeight="1" x14ac:dyDescent="0.25">
      <c r="A197" s="13" t="s">
        <v>325</v>
      </c>
      <c r="B197" s="1" t="s">
        <v>326</v>
      </c>
      <c r="C197" s="111">
        <v>16300000</v>
      </c>
      <c r="D197" s="191">
        <v>0</v>
      </c>
      <c r="E197" s="191">
        <v>397549</v>
      </c>
      <c r="F197" s="191">
        <v>2500000</v>
      </c>
      <c r="G197" s="188">
        <v>0</v>
      </c>
      <c r="H197" s="111">
        <f t="shared" si="1277"/>
        <v>18402451</v>
      </c>
      <c r="I197" s="198">
        <v>0</v>
      </c>
      <c r="J197" s="198">
        <v>14201137.289999999</v>
      </c>
      <c r="K197" s="111">
        <f t="shared" si="1278"/>
        <v>4201313.7100000009</v>
      </c>
      <c r="L197" s="198">
        <v>11023575</v>
      </c>
      <c r="M197" s="198">
        <v>14201137.289999999</v>
      </c>
      <c r="N197" s="111">
        <f>+J197-M197</f>
        <v>0</v>
      </c>
      <c r="O197" s="198">
        <v>4089320</v>
      </c>
      <c r="P197" s="198">
        <v>14636130.289999999</v>
      </c>
      <c r="Q197" s="111">
        <f t="shared" si="1279"/>
        <v>434993</v>
      </c>
      <c r="R197" s="111">
        <f>+H197-P197</f>
        <v>3766320.7100000009</v>
      </c>
      <c r="S197" s="191">
        <f t="shared" si="1280"/>
        <v>4089320</v>
      </c>
      <c r="T197" s="191">
        <f t="shared" si="1281"/>
        <v>14636130.289999999</v>
      </c>
    </row>
    <row r="198" spans="1:20" ht="15" customHeight="1" x14ac:dyDescent="0.25">
      <c r="A198" s="14" t="s">
        <v>327</v>
      </c>
      <c r="B198" s="9" t="s">
        <v>328</v>
      </c>
      <c r="C198" s="10">
        <f t="shared" ref="C198" si="1282">+C199+C200</f>
        <v>43000000</v>
      </c>
      <c r="D198" s="10">
        <f t="shared" ref="D198" si="1283">+D199+D200</f>
        <v>0</v>
      </c>
      <c r="E198" s="10">
        <f t="shared" ref="E198" si="1284">+E199+E200</f>
        <v>40610066</v>
      </c>
      <c r="F198" s="10">
        <f t="shared" ref="F198" si="1285">+F199+F200</f>
        <v>2500000</v>
      </c>
      <c r="G198" s="10">
        <f t="shared" ref="G198" si="1286">+G199+G200</f>
        <v>0</v>
      </c>
      <c r="H198" s="10">
        <f t="shared" ref="H198" si="1287">+H199+H200</f>
        <v>4889934</v>
      </c>
      <c r="I198" s="10">
        <f t="shared" ref="I198" si="1288">+I199+I200</f>
        <v>0</v>
      </c>
      <c r="J198" s="10">
        <f t="shared" ref="J198" si="1289">+J199+J200</f>
        <v>4889934</v>
      </c>
      <c r="K198" s="10">
        <f t="shared" ref="K198" si="1290">+K199+K200</f>
        <v>0</v>
      </c>
      <c r="L198" s="10">
        <f t="shared" ref="L198" si="1291">+L199+L200</f>
        <v>0</v>
      </c>
      <c r="M198" s="10">
        <f t="shared" ref="M198" si="1292">+M199+M200</f>
        <v>4889934</v>
      </c>
      <c r="N198" s="10">
        <f t="shared" ref="N198" si="1293">+N199+N200</f>
        <v>0</v>
      </c>
      <c r="O198" s="10">
        <f t="shared" ref="O198" si="1294">+O199+O200</f>
        <v>0</v>
      </c>
      <c r="P198" s="10">
        <f t="shared" ref="P198" si="1295">+P199+P200</f>
        <v>4889934</v>
      </c>
      <c r="Q198" s="10">
        <f t="shared" ref="Q198" si="1296">+Q199+Q200</f>
        <v>0</v>
      </c>
      <c r="R198" s="10">
        <f t="shared" ref="R198" si="1297">+R199+R200</f>
        <v>0</v>
      </c>
      <c r="S198" s="10">
        <f t="shared" ref="S198" si="1298">+S199+S200</f>
        <v>0</v>
      </c>
      <c r="T198" s="10">
        <f t="shared" ref="T198" si="1299">+T199+T200</f>
        <v>4889934</v>
      </c>
    </row>
    <row r="199" spans="1:20" ht="15" customHeight="1" x14ac:dyDescent="0.25">
      <c r="A199" s="13" t="s">
        <v>329</v>
      </c>
      <c r="B199" s="1" t="s">
        <v>330</v>
      </c>
      <c r="C199" s="111">
        <v>3000000</v>
      </c>
      <c r="D199" s="191">
        <v>0</v>
      </c>
      <c r="E199" s="191">
        <v>5200000</v>
      </c>
      <c r="F199" s="191">
        <v>2500000</v>
      </c>
      <c r="G199" s="188">
        <v>0</v>
      </c>
      <c r="H199" s="111">
        <f t="shared" ref="H199:H200" si="1300">+C199+D199-E199+F199-G199</f>
        <v>300000</v>
      </c>
      <c r="I199" s="198">
        <v>0</v>
      </c>
      <c r="J199" s="198">
        <v>300000</v>
      </c>
      <c r="K199" s="111">
        <f t="shared" ref="K199:K200" si="1301">+H199-J199</f>
        <v>0</v>
      </c>
      <c r="L199" s="198">
        <v>0</v>
      </c>
      <c r="M199" s="198">
        <v>300000</v>
      </c>
      <c r="N199" s="111">
        <f>+J199-M199</f>
        <v>0</v>
      </c>
      <c r="O199" s="198">
        <v>0</v>
      </c>
      <c r="P199" s="198">
        <v>300000</v>
      </c>
      <c r="Q199" s="111">
        <f t="shared" ref="Q199:Q200" si="1302">P199-J199</f>
        <v>0</v>
      </c>
      <c r="R199" s="111">
        <f>+H199-P199</f>
        <v>0</v>
      </c>
      <c r="S199" s="191">
        <f t="shared" ref="S199:S200" si="1303">O199</f>
        <v>0</v>
      </c>
      <c r="T199" s="191">
        <f t="shared" ref="T199:T200" si="1304">P199</f>
        <v>300000</v>
      </c>
    </row>
    <row r="200" spans="1:20" s="4" customFormat="1" ht="15" customHeight="1" x14ac:dyDescent="0.25">
      <c r="A200" s="13" t="s">
        <v>331</v>
      </c>
      <c r="B200" s="25" t="s">
        <v>332</v>
      </c>
      <c r="C200" s="111">
        <v>40000000</v>
      </c>
      <c r="D200" s="191">
        <v>0</v>
      </c>
      <c r="E200" s="191">
        <v>35410066</v>
      </c>
      <c r="F200" s="191">
        <v>0</v>
      </c>
      <c r="G200" s="188">
        <v>0</v>
      </c>
      <c r="H200" s="111">
        <f t="shared" si="1300"/>
        <v>4589934</v>
      </c>
      <c r="I200" s="198">
        <v>0</v>
      </c>
      <c r="J200" s="198">
        <v>4589934</v>
      </c>
      <c r="K200" s="111">
        <f t="shared" si="1301"/>
        <v>0</v>
      </c>
      <c r="L200" s="198">
        <v>0</v>
      </c>
      <c r="M200" s="198">
        <v>4589934</v>
      </c>
      <c r="N200" s="111">
        <f>+J200-M200</f>
        <v>0</v>
      </c>
      <c r="O200" s="198">
        <v>0</v>
      </c>
      <c r="P200" s="198">
        <v>4589934</v>
      </c>
      <c r="Q200" s="111">
        <f t="shared" si="1302"/>
        <v>0</v>
      </c>
      <c r="R200" s="111">
        <f>+H200-P200</f>
        <v>0</v>
      </c>
      <c r="S200" s="191">
        <f t="shared" si="1303"/>
        <v>0</v>
      </c>
      <c r="T200" s="191">
        <f t="shared" si="1304"/>
        <v>4589934</v>
      </c>
    </row>
    <row r="201" spans="1:20" s="4" customFormat="1" ht="15" customHeight="1" x14ac:dyDescent="0.25">
      <c r="A201" s="14" t="s">
        <v>333</v>
      </c>
      <c r="B201" s="9" t="s">
        <v>334</v>
      </c>
      <c r="C201" s="10">
        <f t="shared" ref="C201" si="1305">+C202+C205+C206</f>
        <v>66154799</v>
      </c>
      <c r="D201" s="10">
        <f t="shared" ref="D201" si="1306">+D202+D205+D206</f>
        <v>0</v>
      </c>
      <c r="E201" s="10">
        <f t="shared" ref="E201" si="1307">+E202+E205+E206</f>
        <v>40762132</v>
      </c>
      <c r="F201" s="10">
        <f t="shared" ref="F201" si="1308">+F202+F205+F206</f>
        <v>0</v>
      </c>
      <c r="G201" s="10">
        <f t="shared" ref="G201" si="1309">+G202+G205+G206</f>
        <v>0</v>
      </c>
      <c r="H201" s="10">
        <f t="shared" ref="H201" si="1310">+H202+H205+H206</f>
        <v>25392667</v>
      </c>
      <c r="I201" s="10">
        <f t="shared" ref="I201" si="1311">+I202+I205+I206</f>
        <v>2000000</v>
      </c>
      <c r="J201" s="10">
        <f t="shared" ref="J201" si="1312">+J202+J205+J206</f>
        <v>7237868</v>
      </c>
      <c r="K201" s="10">
        <f t="shared" ref="K201" si="1313">+K202+K205+K206</f>
        <v>18154799</v>
      </c>
      <c r="L201" s="10">
        <f t="shared" ref="L201" si="1314">+L202+L205+L206</f>
        <v>0</v>
      </c>
      <c r="M201" s="10">
        <f t="shared" ref="M201" si="1315">+M202+M205+M206</f>
        <v>5237868</v>
      </c>
      <c r="N201" s="10">
        <f t="shared" ref="N201" si="1316">+N202+N205+N206</f>
        <v>2000000</v>
      </c>
      <c r="O201" s="10">
        <f t="shared" ref="O201" si="1317">+O202+O205+O206</f>
        <v>0</v>
      </c>
      <c r="P201" s="10">
        <f t="shared" ref="P201" si="1318">+P202+P205+P206</f>
        <v>7237868</v>
      </c>
      <c r="Q201" s="10">
        <f t="shared" ref="Q201" si="1319">+Q202+Q205+Q206</f>
        <v>0</v>
      </c>
      <c r="R201" s="10">
        <f t="shared" ref="R201" si="1320">+R202+R205+R206</f>
        <v>18154799</v>
      </c>
      <c r="S201" s="10">
        <f t="shared" ref="S201" si="1321">+S202+S205+S206</f>
        <v>0</v>
      </c>
      <c r="T201" s="10">
        <f t="shared" ref="T201" si="1322">+T202+T205+T206</f>
        <v>7237868</v>
      </c>
    </row>
    <row r="202" spans="1:20" ht="15" customHeight="1" x14ac:dyDescent="0.25">
      <c r="A202" s="14" t="s">
        <v>335</v>
      </c>
      <c r="B202" s="9" t="s">
        <v>146</v>
      </c>
      <c r="C202" s="10">
        <f t="shared" ref="C202" si="1323">+C203+C204</f>
        <v>24000000</v>
      </c>
      <c r="D202" s="10">
        <f t="shared" ref="D202" si="1324">+D203+D204</f>
        <v>0</v>
      </c>
      <c r="E202" s="10">
        <f t="shared" ref="E202" si="1325">+E203+E204</f>
        <v>17392900</v>
      </c>
      <c r="F202" s="10">
        <f t="shared" ref="F202" si="1326">+F203+F204</f>
        <v>0</v>
      </c>
      <c r="G202" s="10">
        <f t="shared" ref="G202" si="1327">+G203+G204</f>
        <v>0</v>
      </c>
      <c r="H202" s="10">
        <f t="shared" ref="H202" si="1328">+H203+H204</f>
        <v>6607100</v>
      </c>
      <c r="I202" s="10">
        <f t="shared" ref="I202" si="1329">+I203+I204</f>
        <v>2000000</v>
      </c>
      <c r="J202" s="10">
        <f t="shared" ref="J202" si="1330">+J203+J204</f>
        <v>4607100</v>
      </c>
      <c r="K202" s="10">
        <f t="shared" ref="K202" si="1331">+K203+K204</f>
        <v>2000000</v>
      </c>
      <c r="L202" s="10">
        <f t="shared" ref="L202" si="1332">+L203+L204</f>
        <v>0</v>
      </c>
      <c r="M202" s="10">
        <f t="shared" ref="M202" si="1333">+M203+M204</f>
        <v>2607100</v>
      </c>
      <c r="N202" s="10">
        <f t="shared" ref="N202" si="1334">+N203+N204</f>
        <v>2000000</v>
      </c>
      <c r="O202" s="10">
        <f t="shared" ref="O202" si="1335">+O203+O204</f>
        <v>0</v>
      </c>
      <c r="P202" s="10">
        <f t="shared" ref="P202" si="1336">+P203+P204</f>
        <v>4607100</v>
      </c>
      <c r="Q202" s="10">
        <f t="shared" ref="Q202" si="1337">+Q203+Q204</f>
        <v>0</v>
      </c>
      <c r="R202" s="10">
        <f t="shared" ref="R202" si="1338">+R203+R204</f>
        <v>2000000</v>
      </c>
      <c r="S202" s="10">
        <f t="shared" ref="S202" si="1339">+S203+S204</f>
        <v>0</v>
      </c>
      <c r="T202" s="10">
        <f t="shared" ref="T202" si="1340">+T203+T204</f>
        <v>4607100</v>
      </c>
    </row>
    <row r="203" spans="1:20" ht="15" customHeight="1" x14ac:dyDescent="0.25">
      <c r="A203" s="13" t="s">
        <v>336</v>
      </c>
      <c r="B203" s="1" t="s">
        <v>148</v>
      </c>
      <c r="C203" s="111">
        <v>4000000</v>
      </c>
      <c r="D203" s="191">
        <v>0</v>
      </c>
      <c r="E203" s="191">
        <v>0</v>
      </c>
      <c r="F203" s="191">
        <v>0</v>
      </c>
      <c r="G203" s="188">
        <v>0</v>
      </c>
      <c r="H203" s="111">
        <f t="shared" ref="H203:H207" si="1341">+C203+D203-E203+F203-G203</f>
        <v>4000000</v>
      </c>
      <c r="I203" s="198">
        <v>2000000</v>
      </c>
      <c r="J203" s="198">
        <v>2000000</v>
      </c>
      <c r="K203" s="111">
        <f t="shared" ref="K203:K207" si="1342">+H203-J203</f>
        <v>2000000</v>
      </c>
      <c r="L203" s="198">
        <v>0</v>
      </c>
      <c r="M203" s="198">
        <v>0</v>
      </c>
      <c r="N203" s="111">
        <f>+J203-M203</f>
        <v>2000000</v>
      </c>
      <c r="O203" s="198">
        <v>0</v>
      </c>
      <c r="P203" s="198">
        <v>2000000</v>
      </c>
      <c r="Q203" s="111">
        <f t="shared" ref="Q203:Q207" si="1343">P203-J203</f>
        <v>0</v>
      </c>
      <c r="R203" s="111">
        <f>+H203-P203</f>
        <v>2000000</v>
      </c>
      <c r="S203" s="191">
        <f t="shared" ref="S203:S207" si="1344">O203</f>
        <v>0</v>
      </c>
      <c r="T203" s="191">
        <f t="shared" ref="T203:T207" si="1345">P203</f>
        <v>2000000</v>
      </c>
    </row>
    <row r="204" spans="1:20" ht="15" customHeight="1" x14ac:dyDescent="0.25">
      <c r="A204" s="13" t="s">
        <v>337</v>
      </c>
      <c r="B204" s="1" t="s">
        <v>338</v>
      </c>
      <c r="C204" s="111">
        <v>20000000</v>
      </c>
      <c r="D204" s="191">
        <v>0</v>
      </c>
      <c r="E204" s="191">
        <v>17392900</v>
      </c>
      <c r="F204" s="191">
        <v>0</v>
      </c>
      <c r="G204" s="188">
        <v>0</v>
      </c>
      <c r="H204" s="111">
        <f t="shared" si="1341"/>
        <v>2607100</v>
      </c>
      <c r="I204" s="198">
        <v>0</v>
      </c>
      <c r="J204" s="198">
        <v>2607100</v>
      </c>
      <c r="K204" s="111">
        <f t="shared" si="1342"/>
        <v>0</v>
      </c>
      <c r="L204" s="198">
        <v>0</v>
      </c>
      <c r="M204" s="198">
        <v>2607100</v>
      </c>
      <c r="N204" s="111">
        <f>+J204-M204</f>
        <v>0</v>
      </c>
      <c r="O204" s="198">
        <v>0</v>
      </c>
      <c r="P204" s="198">
        <v>2607100</v>
      </c>
      <c r="Q204" s="111">
        <f t="shared" si="1343"/>
        <v>0</v>
      </c>
      <c r="R204" s="111">
        <f>+H204-P204</f>
        <v>0</v>
      </c>
      <c r="S204" s="191">
        <f t="shared" si="1344"/>
        <v>0</v>
      </c>
      <c r="T204" s="191">
        <f t="shared" si="1345"/>
        <v>2607100</v>
      </c>
    </row>
    <row r="205" spans="1:20" ht="15" customHeight="1" x14ac:dyDescent="0.25">
      <c r="A205" s="13" t="s">
        <v>339</v>
      </c>
      <c r="B205" s="1" t="s">
        <v>340</v>
      </c>
      <c r="C205" s="111">
        <v>8000000</v>
      </c>
      <c r="D205" s="191">
        <v>0</v>
      </c>
      <c r="E205" s="191">
        <v>8000000</v>
      </c>
      <c r="F205" s="191">
        <v>0</v>
      </c>
      <c r="G205" s="188">
        <v>0</v>
      </c>
      <c r="H205" s="111">
        <f t="shared" si="1341"/>
        <v>0</v>
      </c>
      <c r="I205" s="198">
        <v>0</v>
      </c>
      <c r="J205" s="198">
        <v>0</v>
      </c>
      <c r="K205" s="111">
        <f t="shared" si="1342"/>
        <v>0</v>
      </c>
      <c r="L205" s="198">
        <v>0</v>
      </c>
      <c r="M205" s="198">
        <v>0</v>
      </c>
      <c r="N205" s="111">
        <f>+J205-M205</f>
        <v>0</v>
      </c>
      <c r="O205" s="198">
        <v>0</v>
      </c>
      <c r="P205" s="198">
        <v>0</v>
      </c>
      <c r="Q205" s="111">
        <f t="shared" si="1343"/>
        <v>0</v>
      </c>
      <c r="R205" s="111">
        <f>+H205-P205</f>
        <v>0</v>
      </c>
      <c r="S205" s="191">
        <f t="shared" si="1344"/>
        <v>0</v>
      </c>
      <c r="T205" s="191">
        <f t="shared" si="1345"/>
        <v>0</v>
      </c>
    </row>
    <row r="206" spans="1:20" ht="15" customHeight="1" x14ac:dyDescent="0.25">
      <c r="A206" s="13" t="s">
        <v>341</v>
      </c>
      <c r="B206" s="1" t="s">
        <v>342</v>
      </c>
      <c r="C206" s="111">
        <v>34154799</v>
      </c>
      <c r="D206" s="191">
        <v>0</v>
      </c>
      <c r="E206" s="191">
        <v>15369232</v>
      </c>
      <c r="F206" s="191">
        <v>0</v>
      </c>
      <c r="G206" s="188">
        <v>0</v>
      </c>
      <c r="H206" s="111">
        <f t="shared" si="1341"/>
        <v>18785567</v>
      </c>
      <c r="I206" s="198">
        <v>0</v>
      </c>
      <c r="J206" s="198">
        <v>2630768</v>
      </c>
      <c r="K206" s="111">
        <f t="shared" si="1342"/>
        <v>16154799</v>
      </c>
      <c r="L206" s="198">
        <v>0</v>
      </c>
      <c r="M206" s="198">
        <v>2630768</v>
      </c>
      <c r="N206" s="111">
        <f>+J206-M206</f>
        <v>0</v>
      </c>
      <c r="O206" s="198">
        <v>0</v>
      </c>
      <c r="P206" s="198">
        <v>2630768</v>
      </c>
      <c r="Q206" s="111">
        <f t="shared" si="1343"/>
        <v>0</v>
      </c>
      <c r="R206" s="111">
        <f>+H206-P206</f>
        <v>16154799</v>
      </c>
      <c r="S206" s="191">
        <f t="shared" si="1344"/>
        <v>0</v>
      </c>
      <c r="T206" s="191">
        <f t="shared" si="1345"/>
        <v>2630768</v>
      </c>
    </row>
    <row r="207" spans="1:20" s="4" customFormat="1" ht="15" customHeight="1" x14ac:dyDescent="0.25">
      <c r="A207" s="13" t="s">
        <v>343</v>
      </c>
      <c r="B207" s="1" t="s">
        <v>344</v>
      </c>
      <c r="C207" s="111">
        <v>3378794.9999995199</v>
      </c>
      <c r="D207" s="191">
        <v>0</v>
      </c>
      <c r="E207" s="191">
        <v>3378794.9</v>
      </c>
      <c r="F207" s="191">
        <v>0</v>
      </c>
      <c r="G207" s="188">
        <v>0</v>
      </c>
      <c r="H207" s="111">
        <f t="shared" si="1341"/>
        <v>9.9999519996345043E-2</v>
      </c>
      <c r="I207" s="198">
        <v>0</v>
      </c>
      <c r="J207" s="198">
        <v>0</v>
      </c>
      <c r="K207" s="111">
        <f t="shared" si="1342"/>
        <v>9.9999519996345043E-2</v>
      </c>
      <c r="L207" s="198">
        <v>0</v>
      </c>
      <c r="M207" s="198">
        <v>0</v>
      </c>
      <c r="N207" s="111">
        <f>+J207-M207</f>
        <v>0</v>
      </c>
      <c r="O207" s="198">
        <v>0</v>
      </c>
      <c r="P207" s="198">
        <v>0</v>
      </c>
      <c r="Q207" s="111">
        <f t="shared" si="1343"/>
        <v>0</v>
      </c>
      <c r="R207" s="111">
        <f>+H207-P207</f>
        <v>9.9999519996345043E-2</v>
      </c>
      <c r="S207" s="191">
        <f t="shared" si="1344"/>
        <v>0</v>
      </c>
      <c r="T207" s="191">
        <f t="shared" si="1345"/>
        <v>0</v>
      </c>
    </row>
    <row r="208" spans="1:20" s="4" customFormat="1" ht="15" customHeight="1" x14ac:dyDescent="0.25">
      <c r="A208" s="14" t="s">
        <v>345</v>
      </c>
      <c r="B208" s="9" t="s">
        <v>346</v>
      </c>
      <c r="C208" s="10">
        <f t="shared" ref="C208" si="1346">+C211+C214+C217+C219+C209</f>
        <v>102161256</v>
      </c>
      <c r="D208" s="10">
        <f t="shared" ref="D208" si="1347">+D211+D214+D217+D219+D209</f>
        <v>0</v>
      </c>
      <c r="E208" s="10">
        <f t="shared" ref="E208" si="1348">+E211+E214+E217+E219+E209</f>
        <v>94495013</v>
      </c>
      <c r="F208" s="10">
        <f t="shared" ref="F208" si="1349">+F211+F214+F217+F219+F209</f>
        <v>1500000</v>
      </c>
      <c r="G208" s="10">
        <f t="shared" ref="G208" si="1350">+G211+G214+G217+G219+G209</f>
        <v>0</v>
      </c>
      <c r="H208" s="10">
        <f t="shared" ref="H208" si="1351">+H211+H214+H217+H219+H209</f>
        <v>9166243</v>
      </c>
      <c r="I208" s="10">
        <f t="shared" ref="I208" si="1352">+I211+I214+I217+I219+I209</f>
        <v>0</v>
      </c>
      <c r="J208" s="10">
        <f t="shared" ref="J208" si="1353">+J211+J214+J217+J219+J209</f>
        <v>8800288</v>
      </c>
      <c r="K208" s="10">
        <f t="shared" ref="K208" si="1354">+K211+K214+K217+K219+K209</f>
        <v>365955</v>
      </c>
      <c r="L208" s="10">
        <f t="shared" ref="L208" si="1355">+L211+L214+L217+L219+L209</f>
        <v>0</v>
      </c>
      <c r="M208" s="10">
        <f t="shared" ref="M208" si="1356">+M211+M214+M217+M219+M209</f>
        <v>8800288</v>
      </c>
      <c r="N208" s="10">
        <f t="shared" ref="N208" si="1357">+N211+N214+N217+N219+N209</f>
        <v>0</v>
      </c>
      <c r="O208" s="10">
        <f t="shared" ref="O208" si="1358">+O211+O214+O217+O219+O209</f>
        <v>6000000</v>
      </c>
      <c r="P208" s="10">
        <f t="shared" ref="P208" si="1359">+P211+P214+P217+P219+P209</f>
        <v>8800288</v>
      </c>
      <c r="Q208" s="10">
        <f t="shared" ref="Q208" si="1360">+Q211+Q214+Q217+Q219+Q209</f>
        <v>0</v>
      </c>
      <c r="R208" s="10">
        <f t="shared" ref="R208" si="1361">+R211+R214+R217+R219+R209</f>
        <v>365955</v>
      </c>
      <c r="S208" s="10">
        <f t="shared" ref="S208" si="1362">+S211+S214+S217+S219+S209</f>
        <v>6000000</v>
      </c>
      <c r="T208" s="10">
        <f t="shared" ref="T208" si="1363">+T211+T214+T217+T219+T209</f>
        <v>8800288</v>
      </c>
    </row>
    <row r="209" spans="1:20" ht="15" customHeight="1" x14ac:dyDescent="0.25">
      <c r="A209" s="14" t="s">
        <v>1606</v>
      </c>
      <c r="B209" s="9" t="s">
        <v>154</v>
      </c>
      <c r="C209" s="10">
        <f t="shared" ref="C209:T209" si="1364">+C210</f>
        <v>0</v>
      </c>
      <c r="D209" s="10">
        <f t="shared" si="1364"/>
        <v>0</v>
      </c>
      <c r="E209" s="10">
        <f t="shared" si="1364"/>
        <v>1500000</v>
      </c>
      <c r="F209" s="10">
        <f t="shared" si="1364"/>
        <v>1500000</v>
      </c>
      <c r="G209" s="10">
        <f t="shared" si="1364"/>
        <v>0</v>
      </c>
      <c r="H209" s="10">
        <f t="shared" si="1364"/>
        <v>0</v>
      </c>
      <c r="I209" s="10">
        <f t="shared" si="1364"/>
        <v>0</v>
      </c>
      <c r="J209" s="10">
        <f t="shared" si="1364"/>
        <v>0</v>
      </c>
      <c r="K209" s="10">
        <f t="shared" si="1364"/>
        <v>0</v>
      </c>
      <c r="L209" s="10">
        <f t="shared" si="1364"/>
        <v>0</v>
      </c>
      <c r="M209" s="10">
        <f t="shared" si="1364"/>
        <v>0</v>
      </c>
      <c r="N209" s="10">
        <f t="shared" si="1364"/>
        <v>0</v>
      </c>
      <c r="O209" s="10">
        <f t="shared" si="1364"/>
        <v>0</v>
      </c>
      <c r="P209" s="10">
        <f t="shared" si="1364"/>
        <v>0</v>
      </c>
      <c r="Q209" s="10">
        <f t="shared" si="1364"/>
        <v>0</v>
      </c>
      <c r="R209" s="10">
        <f t="shared" si="1364"/>
        <v>0</v>
      </c>
      <c r="S209" s="10">
        <f t="shared" si="1364"/>
        <v>0</v>
      </c>
      <c r="T209" s="10">
        <f t="shared" si="1364"/>
        <v>0</v>
      </c>
    </row>
    <row r="210" spans="1:20" ht="15" customHeight="1" x14ac:dyDescent="0.25">
      <c r="A210" s="13" t="s">
        <v>1607</v>
      </c>
      <c r="B210" s="25" t="s">
        <v>158</v>
      </c>
      <c r="C210" s="111">
        <v>0</v>
      </c>
      <c r="D210" s="191">
        <v>0</v>
      </c>
      <c r="E210" s="191">
        <v>1500000</v>
      </c>
      <c r="F210" s="191">
        <v>1500000</v>
      </c>
      <c r="G210" s="188">
        <v>0</v>
      </c>
      <c r="H210" s="111">
        <f>+C210+D210-E210+F210-G210</f>
        <v>0</v>
      </c>
      <c r="I210" s="198">
        <v>0</v>
      </c>
      <c r="J210" s="198">
        <v>0</v>
      </c>
      <c r="K210" s="111">
        <f t="shared" ref="K210" si="1365">+H210-J210</f>
        <v>0</v>
      </c>
      <c r="L210" s="198">
        <v>0</v>
      </c>
      <c r="M210" s="198">
        <v>0</v>
      </c>
      <c r="N210" s="111">
        <f>+J210-M210</f>
        <v>0</v>
      </c>
      <c r="O210" s="198">
        <v>0</v>
      </c>
      <c r="P210" s="198">
        <v>0</v>
      </c>
      <c r="Q210" s="111">
        <f>P210-J210</f>
        <v>0</v>
      </c>
      <c r="R210" s="111">
        <f>+H210-P210</f>
        <v>0</v>
      </c>
      <c r="S210" s="191">
        <f>O210</f>
        <v>0</v>
      </c>
      <c r="T210" s="191">
        <f>P210</f>
        <v>0</v>
      </c>
    </row>
    <row r="211" spans="1:20" s="4" customFormat="1" ht="15" customHeight="1" x14ac:dyDescent="0.25">
      <c r="A211" s="14" t="s">
        <v>347</v>
      </c>
      <c r="B211" s="9" t="s">
        <v>162</v>
      </c>
      <c r="C211" s="10">
        <f t="shared" ref="C211" si="1366">+C212+C213</f>
        <v>27000000</v>
      </c>
      <c r="D211" s="10">
        <f t="shared" ref="D211" si="1367">+D212+D213</f>
        <v>0</v>
      </c>
      <c r="E211" s="10">
        <f t="shared" ref="E211" si="1368">+E212+E213</f>
        <v>27000000</v>
      </c>
      <c r="F211" s="10">
        <f t="shared" ref="F211" si="1369">+F212+F213</f>
        <v>0</v>
      </c>
      <c r="G211" s="10">
        <f t="shared" ref="G211" si="1370">+G212+G213</f>
        <v>0</v>
      </c>
      <c r="H211" s="10">
        <f t="shared" ref="H211" si="1371">+H212+H213</f>
        <v>0</v>
      </c>
      <c r="I211" s="10">
        <f t="shared" ref="I211" si="1372">+I212+I213</f>
        <v>0</v>
      </c>
      <c r="J211" s="10">
        <f t="shared" ref="J211" si="1373">+J212+J213</f>
        <v>0</v>
      </c>
      <c r="K211" s="10">
        <f t="shared" ref="K211" si="1374">+K212+K213</f>
        <v>0</v>
      </c>
      <c r="L211" s="10">
        <f t="shared" ref="L211" si="1375">+L212+L213</f>
        <v>0</v>
      </c>
      <c r="M211" s="10">
        <f t="shared" ref="M211" si="1376">+M212+M213</f>
        <v>0</v>
      </c>
      <c r="N211" s="10">
        <f t="shared" ref="N211" si="1377">+N212+N213</f>
        <v>0</v>
      </c>
      <c r="O211" s="10">
        <f t="shared" ref="O211" si="1378">+O212+O213</f>
        <v>0</v>
      </c>
      <c r="P211" s="10">
        <f t="shared" ref="P211" si="1379">+P212+P213</f>
        <v>0</v>
      </c>
      <c r="Q211" s="10">
        <f t="shared" ref="Q211" si="1380">+Q212+Q213</f>
        <v>0</v>
      </c>
      <c r="R211" s="10">
        <f t="shared" ref="R211" si="1381">+R212+R213</f>
        <v>0</v>
      </c>
      <c r="S211" s="10">
        <f t="shared" ref="S211" si="1382">+S212+S213</f>
        <v>0</v>
      </c>
      <c r="T211" s="10">
        <f t="shared" ref="T211" si="1383">+T212+T213</f>
        <v>0</v>
      </c>
    </row>
    <row r="212" spans="1:20" ht="15" customHeight="1" x14ac:dyDescent="0.25">
      <c r="A212" s="13" t="s">
        <v>348</v>
      </c>
      <c r="B212" s="1" t="s">
        <v>349</v>
      </c>
      <c r="C212" s="111">
        <v>22000000</v>
      </c>
      <c r="D212" s="191">
        <v>0</v>
      </c>
      <c r="E212" s="191">
        <v>22000000</v>
      </c>
      <c r="F212" s="191">
        <v>0</v>
      </c>
      <c r="G212" s="188">
        <v>0</v>
      </c>
      <c r="H212" s="111">
        <f t="shared" ref="H212:H213" si="1384">+C212+D212-E212+F212-G212</f>
        <v>0</v>
      </c>
      <c r="I212" s="198">
        <v>0</v>
      </c>
      <c r="J212" s="198">
        <v>0</v>
      </c>
      <c r="K212" s="111">
        <f t="shared" ref="K212:K213" si="1385">+H212-J212</f>
        <v>0</v>
      </c>
      <c r="L212" s="198">
        <v>0</v>
      </c>
      <c r="M212" s="198">
        <v>0</v>
      </c>
      <c r="N212" s="111">
        <f>+J212-M212</f>
        <v>0</v>
      </c>
      <c r="O212" s="198">
        <v>0</v>
      </c>
      <c r="P212" s="198">
        <v>0</v>
      </c>
      <c r="Q212" s="111">
        <f t="shared" ref="Q212:Q213" si="1386">P212-J212</f>
        <v>0</v>
      </c>
      <c r="R212" s="111">
        <f>+H212-P212</f>
        <v>0</v>
      </c>
      <c r="S212" s="191">
        <f t="shared" ref="S212:S213" si="1387">O212</f>
        <v>0</v>
      </c>
      <c r="T212" s="191">
        <f t="shared" ref="T212:T213" si="1388">P212</f>
        <v>0</v>
      </c>
    </row>
    <row r="213" spans="1:20" ht="15" customHeight="1" x14ac:dyDescent="0.25">
      <c r="A213" s="13" t="s">
        <v>350</v>
      </c>
      <c r="B213" s="1" t="s">
        <v>170</v>
      </c>
      <c r="C213" s="111">
        <v>5000000</v>
      </c>
      <c r="D213" s="191">
        <v>0</v>
      </c>
      <c r="E213" s="191">
        <v>5000000</v>
      </c>
      <c r="F213" s="191">
        <v>0</v>
      </c>
      <c r="G213" s="188">
        <v>0</v>
      </c>
      <c r="H213" s="111">
        <f t="shared" si="1384"/>
        <v>0</v>
      </c>
      <c r="I213" s="198">
        <v>0</v>
      </c>
      <c r="J213" s="198">
        <v>0</v>
      </c>
      <c r="K213" s="111">
        <f t="shared" si="1385"/>
        <v>0</v>
      </c>
      <c r="L213" s="198">
        <v>0</v>
      </c>
      <c r="M213" s="198">
        <v>0</v>
      </c>
      <c r="N213" s="111">
        <f>+J213-M213</f>
        <v>0</v>
      </c>
      <c r="O213" s="198">
        <v>0</v>
      </c>
      <c r="P213" s="198">
        <v>0</v>
      </c>
      <c r="Q213" s="111">
        <f t="shared" si="1386"/>
        <v>0</v>
      </c>
      <c r="R213" s="111">
        <f>+H213-P213</f>
        <v>0</v>
      </c>
      <c r="S213" s="191">
        <f t="shared" si="1387"/>
        <v>0</v>
      </c>
      <c r="T213" s="191">
        <f t="shared" si="1388"/>
        <v>0</v>
      </c>
    </row>
    <row r="214" spans="1:20" s="4" customFormat="1" ht="15" customHeight="1" x14ac:dyDescent="0.25">
      <c r="A214" s="14" t="s">
        <v>351</v>
      </c>
      <c r="B214" s="9" t="s">
        <v>172</v>
      </c>
      <c r="C214" s="10">
        <f t="shared" ref="C214" si="1389">+C215+C216</f>
        <v>69995013</v>
      </c>
      <c r="D214" s="10">
        <f t="shared" ref="D214" si="1390">+D215+D216</f>
        <v>0</v>
      </c>
      <c r="E214" s="10">
        <f t="shared" ref="E214" si="1391">+E215+E216</f>
        <v>60995013</v>
      </c>
      <c r="F214" s="10">
        <f t="shared" ref="F214" si="1392">+F215+F216</f>
        <v>0</v>
      </c>
      <c r="G214" s="10">
        <f t="shared" ref="G214" si="1393">+G215+G216</f>
        <v>0</v>
      </c>
      <c r="H214" s="10">
        <f t="shared" ref="H214" si="1394">+H215+H216</f>
        <v>9000000</v>
      </c>
      <c r="I214" s="10">
        <f t="shared" ref="I214" si="1395">+I215+I216</f>
        <v>0</v>
      </c>
      <c r="J214" s="10">
        <f t="shared" ref="J214" si="1396">+J215+J216</f>
        <v>8800288</v>
      </c>
      <c r="K214" s="10">
        <f t="shared" ref="K214" si="1397">+K215+K216</f>
        <v>199712</v>
      </c>
      <c r="L214" s="10">
        <f t="shared" ref="L214" si="1398">+L215+L216</f>
        <v>0</v>
      </c>
      <c r="M214" s="10">
        <f t="shared" ref="M214" si="1399">+M215+M216</f>
        <v>8800288</v>
      </c>
      <c r="N214" s="10">
        <f t="shared" ref="N214" si="1400">+N215+N216</f>
        <v>0</v>
      </c>
      <c r="O214" s="10">
        <f t="shared" ref="O214" si="1401">+O215+O216</f>
        <v>6000000</v>
      </c>
      <c r="P214" s="10">
        <f t="shared" ref="P214" si="1402">+P215+P216</f>
        <v>8800288</v>
      </c>
      <c r="Q214" s="10">
        <f t="shared" ref="Q214" si="1403">+Q215+Q216</f>
        <v>0</v>
      </c>
      <c r="R214" s="10">
        <f t="shared" ref="R214" si="1404">+R215+R216</f>
        <v>199712</v>
      </c>
      <c r="S214" s="10">
        <f t="shared" ref="S214" si="1405">+S215+S216</f>
        <v>6000000</v>
      </c>
      <c r="T214" s="10">
        <f t="shared" ref="T214" si="1406">+T215+T216</f>
        <v>8800288</v>
      </c>
    </row>
    <row r="215" spans="1:20" ht="15" customHeight="1" x14ac:dyDescent="0.25">
      <c r="A215" s="13" t="s">
        <v>352</v>
      </c>
      <c r="B215" s="25" t="s">
        <v>353</v>
      </c>
      <c r="C215" s="111">
        <v>16495013</v>
      </c>
      <c r="D215" s="191">
        <v>0</v>
      </c>
      <c r="E215" s="191">
        <v>16495013</v>
      </c>
      <c r="F215" s="191">
        <v>0</v>
      </c>
      <c r="G215" s="188">
        <v>0</v>
      </c>
      <c r="H215" s="111">
        <f t="shared" ref="H215:H216" si="1407">+C215+D215-E215+F215-G215</f>
        <v>0</v>
      </c>
      <c r="I215" s="198">
        <v>0</v>
      </c>
      <c r="J215" s="198">
        <v>0</v>
      </c>
      <c r="K215" s="111">
        <f t="shared" ref="K215:K216" si="1408">+H215-J215</f>
        <v>0</v>
      </c>
      <c r="L215" s="198">
        <v>0</v>
      </c>
      <c r="M215" s="198">
        <v>0</v>
      </c>
      <c r="N215" s="111">
        <f>+J215-M215</f>
        <v>0</v>
      </c>
      <c r="O215" s="198">
        <v>0</v>
      </c>
      <c r="P215" s="198">
        <v>0</v>
      </c>
      <c r="Q215" s="111">
        <f t="shared" ref="Q215:Q216" si="1409">P215-J215</f>
        <v>0</v>
      </c>
      <c r="R215" s="111">
        <f>+H215-P215</f>
        <v>0</v>
      </c>
      <c r="S215" s="191">
        <f t="shared" ref="S215:S216" si="1410">O215</f>
        <v>0</v>
      </c>
      <c r="T215" s="191">
        <f t="shared" ref="T215:T216" si="1411">P215</f>
        <v>0</v>
      </c>
    </row>
    <row r="216" spans="1:20" s="4" customFormat="1" ht="15" customHeight="1" x14ac:dyDescent="0.25">
      <c r="A216" s="13" t="s">
        <v>354</v>
      </c>
      <c r="B216" s="25" t="s">
        <v>174</v>
      </c>
      <c r="C216" s="111">
        <v>53500000</v>
      </c>
      <c r="D216" s="191">
        <v>0</v>
      </c>
      <c r="E216" s="191">
        <v>44500000</v>
      </c>
      <c r="F216" s="191">
        <v>0</v>
      </c>
      <c r="G216" s="188">
        <v>0</v>
      </c>
      <c r="H216" s="111">
        <f t="shared" si="1407"/>
        <v>9000000</v>
      </c>
      <c r="I216" s="198">
        <v>0</v>
      </c>
      <c r="J216" s="198">
        <v>8800288</v>
      </c>
      <c r="K216" s="111">
        <f t="shared" si="1408"/>
        <v>199712</v>
      </c>
      <c r="L216" s="198">
        <v>0</v>
      </c>
      <c r="M216" s="198">
        <v>8800288</v>
      </c>
      <c r="N216" s="111">
        <f>+J216-M216</f>
        <v>0</v>
      </c>
      <c r="O216" s="198">
        <v>6000000</v>
      </c>
      <c r="P216" s="198">
        <v>8800288</v>
      </c>
      <c r="Q216" s="111">
        <f t="shared" si="1409"/>
        <v>0</v>
      </c>
      <c r="R216" s="111">
        <f>+H216-P216</f>
        <v>199712</v>
      </c>
      <c r="S216" s="191">
        <f t="shared" si="1410"/>
        <v>6000000</v>
      </c>
      <c r="T216" s="191">
        <f t="shared" si="1411"/>
        <v>8800288</v>
      </c>
    </row>
    <row r="217" spans="1:20" ht="15" customHeight="1" x14ac:dyDescent="0.25">
      <c r="A217" s="14" t="s">
        <v>355</v>
      </c>
      <c r="B217" s="9" t="s">
        <v>176</v>
      </c>
      <c r="C217" s="10">
        <f t="shared" ref="C217" si="1412">+C218</f>
        <v>166243</v>
      </c>
      <c r="D217" s="10">
        <f t="shared" ref="D217" si="1413">+D218</f>
        <v>0</v>
      </c>
      <c r="E217" s="10">
        <f t="shared" ref="E217" si="1414">+E218</f>
        <v>0</v>
      </c>
      <c r="F217" s="10">
        <f t="shared" ref="F217" si="1415">+F218</f>
        <v>0</v>
      </c>
      <c r="G217" s="10">
        <f t="shared" ref="G217" si="1416">+G218</f>
        <v>0</v>
      </c>
      <c r="H217" s="10">
        <f t="shared" ref="H217" si="1417">+H218</f>
        <v>166243</v>
      </c>
      <c r="I217" s="10">
        <f t="shared" ref="I217" si="1418">+I218</f>
        <v>0</v>
      </c>
      <c r="J217" s="10">
        <f t="shared" ref="J217" si="1419">+J218</f>
        <v>0</v>
      </c>
      <c r="K217" s="10">
        <f t="shared" ref="K217" si="1420">+K218</f>
        <v>166243</v>
      </c>
      <c r="L217" s="10">
        <f t="shared" ref="L217" si="1421">+L218</f>
        <v>0</v>
      </c>
      <c r="M217" s="10">
        <f t="shared" ref="M217" si="1422">+M218</f>
        <v>0</v>
      </c>
      <c r="N217" s="10">
        <f t="shared" ref="N217" si="1423">+N218</f>
        <v>0</v>
      </c>
      <c r="O217" s="10">
        <f t="shared" ref="O217" si="1424">+O218</f>
        <v>0</v>
      </c>
      <c r="P217" s="10">
        <f t="shared" ref="P217" si="1425">+P218</f>
        <v>0</v>
      </c>
      <c r="Q217" s="10">
        <f t="shared" ref="Q217" si="1426">+Q218</f>
        <v>0</v>
      </c>
      <c r="R217" s="10">
        <f t="shared" ref="R217" si="1427">+R218</f>
        <v>166243</v>
      </c>
      <c r="S217" s="10">
        <f t="shared" ref="S217" si="1428">+S218</f>
        <v>0</v>
      </c>
      <c r="T217" s="10">
        <f t="shared" ref="T217" si="1429">+T218</f>
        <v>0</v>
      </c>
    </row>
    <row r="218" spans="1:20" s="4" customFormat="1" ht="15" customHeight="1" x14ac:dyDescent="0.25">
      <c r="A218" s="13" t="s">
        <v>356</v>
      </c>
      <c r="B218" s="25" t="s">
        <v>186</v>
      </c>
      <c r="C218" s="111">
        <v>166243</v>
      </c>
      <c r="D218" s="191">
        <v>0</v>
      </c>
      <c r="E218" s="191">
        <v>0</v>
      </c>
      <c r="F218" s="191">
        <v>0</v>
      </c>
      <c r="G218" s="188">
        <v>0</v>
      </c>
      <c r="H218" s="111">
        <f>+C218+D218-E218+F218-G218</f>
        <v>166243</v>
      </c>
      <c r="I218" s="198">
        <v>0</v>
      </c>
      <c r="J218" s="198">
        <v>0</v>
      </c>
      <c r="K218" s="111">
        <f t="shared" ref="K218" si="1430">+H218-J218</f>
        <v>166243</v>
      </c>
      <c r="L218" s="198">
        <v>0</v>
      </c>
      <c r="M218" s="198">
        <v>0</v>
      </c>
      <c r="N218" s="111">
        <f>+J218-M218</f>
        <v>0</v>
      </c>
      <c r="O218" s="198">
        <v>0</v>
      </c>
      <c r="P218" s="198">
        <v>0</v>
      </c>
      <c r="Q218" s="111">
        <f>P218-J218</f>
        <v>0</v>
      </c>
      <c r="R218" s="111">
        <f>+H218-P218</f>
        <v>166243</v>
      </c>
      <c r="S218" s="191">
        <f>O218</f>
        <v>0</v>
      </c>
      <c r="T218" s="191">
        <f>P218</f>
        <v>0</v>
      </c>
    </row>
    <row r="219" spans="1:20" s="4" customFormat="1" ht="15" customHeight="1" x14ac:dyDescent="0.25">
      <c r="A219" s="14" t="s">
        <v>357</v>
      </c>
      <c r="B219" s="9" t="s">
        <v>188</v>
      </c>
      <c r="C219" s="10">
        <f t="shared" ref="C219" si="1431">+C220</f>
        <v>5000000</v>
      </c>
      <c r="D219" s="10">
        <f t="shared" ref="D219" si="1432">+D220</f>
        <v>0</v>
      </c>
      <c r="E219" s="10">
        <f t="shared" ref="E219" si="1433">+E220</f>
        <v>5000000</v>
      </c>
      <c r="F219" s="10">
        <f t="shared" ref="F219" si="1434">+F220</f>
        <v>0</v>
      </c>
      <c r="G219" s="10">
        <f t="shared" ref="G219" si="1435">+G220</f>
        <v>0</v>
      </c>
      <c r="H219" s="10">
        <f t="shared" ref="H219" si="1436">+H220</f>
        <v>0</v>
      </c>
      <c r="I219" s="10">
        <f t="shared" ref="I219" si="1437">+I220</f>
        <v>0</v>
      </c>
      <c r="J219" s="10">
        <f t="shared" ref="J219" si="1438">+J220</f>
        <v>0</v>
      </c>
      <c r="K219" s="10">
        <f t="shared" ref="K219" si="1439">+K220</f>
        <v>0</v>
      </c>
      <c r="L219" s="10">
        <f t="shared" ref="L219" si="1440">+L220</f>
        <v>0</v>
      </c>
      <c r="M219" s="10">
        <f t="shared" ref="M219" si="1441">+M220</f>
        <v>0</v>
      </c>
      <c r="N219" s="10">
        <f t="shared" ref="N219" si="1442">+N220</f>
        <v>0</v>
      </c>
      <c r="O219" s="10">
        <f t="shared" ref="O219" si="1443">+O220</f>
        <v>0</v>
      </c>
      <c r="P219" s="10">
        <f t="shared" ref="P219" si="1444">+P220</f>
        <v>0</v>
      </c>
      <c r="Q219" s="10">
        <f t="shared" ref="Q219" si="1445">+Q220</f>
        <v>0</v>
      </c>
      <c r="R219" s="10">
        <f t="shared" ref="R219" si="1446">+R220</f>
        <v>0</v>
      </c>
      <c r="S219" s="10">
        <f t="shared" ref="S219" si="1447">+S220</f>
        <v>0</v>
      </c>
      <c r="T219" s="10">
        <f t="shared" ref="T219" si="1448">+T220</f>
        <v>0</v>
      </c>
    </row>
    <row r="220" spans="1:20" s="4" customFormat="1" ht="15" customHeight="1" x14ac:dyDescent="0.25">
      <c r="A220" s="13" t="s">
        <v>358</v>
      </c>
      <c r="B220" s="25" t="s">
        <v>190</v>
      </c>
      <c r="C220" s="111">
        <v>5000000</v>
      </c>
      <c r="D220" s="191">
        <v>0</v>
      </c>
      <c r="E220" s="191">
        <v>5000000</v>
      </c>
      <c r="F220" s="191">
        <v>0</v>
      </c>
      <c r="G220" s="188">
        <v>0</v>
      </c>
      <c r="H220" s="111">
        <f>+C220+D220-E220+F220-G220</f>
        <v>0</v>
      </c>
      <c r="I220" s="198">
        <v>0</v>
      </c>
      <c r="J220" s="198">
        <v>0</v>
      </c>
      <c r="K220" s="111">
        <f t="shared" ref="K220" si="1449">+H220-J220</f>
        <v>0</v>
      </c>
      <c r="L220" s="198">
        <v>0</v>
      </c>
      <c r="M220" s="198">
        <v>0</v>
      </c>
      <c r="N220" s="111">
        <f>+J220-M220</f>
        <v>0</v>
      </c>
      <c r="O220" s="198">
        <v>0</v>
      </c>
      <c r="P220" s="198">
        <v>0</v>
      </c>
      <c r="Q220" s="111">
        <f>P220-J220</f>
        <v>0</v>
      </c>
      <c r="R220" s="111">
        <f>+H220-P220</f>
        <v>0</v>
      </c>
      <c r="S220" s="191">
        <f>O220</f>
        <v>0</v>
      </c>
      <c r="T220" s="191">
        <f>P220</f>
        <v>0</v>
      </c>
    </row>
    <row r="221" spans="1:20" ht="15" customHeight="1" x14ac:dyDescent="0.25">
      <c r="A221" s="11" t="s">
        <v>359</v>
      </c>
      <c r="B221" s="5" t="s">
        <v>360</v>
      </c>
      <c r="C221" s="6">
        <f t="shared" ref="C221" si="1450">+C222+C238+C265+C303+C314</f>
        <v>11664687030.445</v>
      </c>
      <c r="D221" s="6">
        <f t="shared" ref="D221:T221" si="1451">+D222+D238+D265+D303+D314</f>
        <v>2247865885.7800002</v>
      </c>
      <c r="E221" s="6">
        <f t="shared" si="1451"/>
        <v>1414304788.8499999</v>
      </c>
      <c r="F221" s="6">
        <f t="shared" si="1451"/>
        <v>1519640718</v>
      </c>
      <c r="G221" s="6">
        <f t="shared" si="1451"/>
        <v>61598740.090000004</v>
      </c>
      <c r="H221" s="6">
        <f t="shared" si="1451"/>
        <v>13956290105.284998</v>
      </c>
      <c r="I221" s="6">
        <f t="shared" si="1451"/>
        <v>949061850.47000003</v>
      </c>
      <c r="J221" s="6">
        <f t="shared" si="1451"/>
        <v>13375291171.596001</v>
      </c>
      <c r="K221" s="6">
        <f t="shared" si="1451"/>
        <v>580998933.68899965</v>
      </c>
      <c r="L221" s="6">
        <f t="shared" si="1451"/>
        <v>1482604584.2370002</v>
      </c>
      <c r="M221" s="6">
        <f t="shared" si="1451"/>
        <v>12062835214.246</v>
      </c>
      <c r="N221" s="6">
        <f t="shared" si="1451"/>
        <v>643740146.35000014</v>
      </c>
      <c r="O221" s="6">
        <f t="shared" ref="O221:P221" si="1452">+O222+O238+O265+O303+O314</f>
        <v>258457707.13</v>
      </c>
      <c r="P221" s="6">
        <f t="shared" si="1452"/>
        <v>13716896570.818001</v>
      </c>
      <c r="Q221" s="6">
        <f t="shared" si="1451"/>
        <v>341605399.222</v>
      </c>
      <c r="R221" s="6">
        <f t="shared" si="1451"/>
        <v>239393534.46700004</v>
      </c>
      <c r="S221" s="6">
        <f t="shared" si="1451"/>
        <v>258457707.13</v>
      </c>
      <c r="T221" s="6">
        <f t="shared" si="1451"/>
        <v>13716896570.818001</v>
      </c>
    </row>
    <row r="222" spans="1:20" ht="15" customHeight="1" x14ac:dyDescent="0.25">
      <c r="A222" s="11" t="s">
        <v>361</v>
      </c>
      <c r="B222" s="5" t="s">
        <v>362</v>
      </c>
      <c r="C222" s="6">
        <f t="shared" ref="C222" si="1453">+C223+C231+C234+C235+C230+C228</f>
        <v>1282091421.5550001</v>
      </c>
      <c r="D222" s="6">
        <f t="shared" ref="D222" si="1454">+D223+D231+D234+D235+D230+D228</f>
        <v>87301574</v>
      </c>
      <c r="E222" s="6">
        <f t="shared" ref="E222" si="1455">+E223+E231+E234+E235+E230+E228</f>
        <v>37138204</v>
      </c>
      <c r="F222" s="6">
        <f t="shared" ref="F222" si="1456">+F223+F231+F234+F235+F230+F228</f>
        <v>315869991.25999999</v>
      </c>
      <c r="G222" s="6">
        <f t="shared" ref="G222" si="1457">+G223+G231+G234+G235+G230+G228</f>
        <v>0</v>
      </c>
      <c r="H222" s="6">
        <f t="shared" ref="H222" si="1458">+H223+H231+H234+H235+H230+H228</f>
        <v>1648124782.8150001</v>
      </c>
      <c r="I222" s="6">
        <f t="shared" ref="I222" si="1459">+I223+I231+I234+I235+I230+I228</f>
        <v>130022518.53999999</v>
      </c>
      <c r="J222" s="6">
        <f t="shared" ref="J222" si="1460">+J223+J231+J234+J235+J230+J228</f>
        <v>1638421839</v>
      </c>
      <c r="K222" s="6">
        <f t="shared" ref="K222" si="1461">+K223+K231+K234+K235+K230+K228</f>
        <v>9702943.8149999976</v>
      </c>
      <c r="L222" s="6">
        <f t="shared" ref="L222" si="1462">+L223+L231+L234+L235+L230+L228</f>
        <v>150748017.53999999</v>
      </c>
      <c r="M222" s="6">
        <f t="shared" ref="M222" si="1463">+M223+M231+M234+M235+M230+M228</f>
        <v>1615919611</v>
      </c>
      <c r="N222" s="6">
        <f t="shared" ref="N222" si="1464">+N223+N231+N234+N235+N230+N228</f>
        <v>22502228</v>
      </c>
      <c r="O222" s="6">
        <f t="shared" ref="O222" si="1465">+O223+O231+O234+O235+O230+O228</f>
        <v>115203957</v>
      </c>
      <c r="P222" s="6">
        <f t="shared" ref="P222" si="1466">+P223+P231+P234+P235+P230+P228</f>
        <v>1647328827</v>
      </c>
      <c r="Q222" s="6">
        <f t="shared" ref="Q222" si="1467">+Q223+Q231+Q234+Q235+Q230+Q228</f>
        <v>8906988</v>
      </c>
      <c r="R222" s="6">
        <f t="shared" ref="R222" si="1468">+R223+R231+R234+R235+R230+R228</f>
        <v>795955.81499999762</v>
      </c>
      <c r="S222" s="6">
        <f t="shared" ref="S222" si="1469">+S223+S231+S234+S235+S230+S228</f>
        <v>115203957</v>
      </c>
      <c r="T222" s="6">
        <f t="shared" ref="T222" si="1470">+T223+T231+T234+T235+T230+T228</f>
        <v>1647328827</v>
      </c>
    </row>
    <row r="223" spans="1:20" ht="15" customHeight="1" x14ac:dyDescent="0.25">
      <c r="A223" s="14" t="s">
        <v>363</v>
      </c>
      <c r="B223" s="9" t="s">
        <v>364</v>
      </c>
      <c r="C223" s="10">
        <f t="shared" ref="C223" si="1471">+C224+C225+C226+C227</f>
        <v>153400118.03999999</v>
      </c>
      <c r="D223" s="10">
        <f t="shared" ref="D223" si="1472">+D224+D225+D226+D227</f>
        <v>7301574</v>
      </c>
      <c r="E223" s="10">
        <f t="shared" ref="E223" si="1473">+E224+E225+E226+E227</f>
        <v>1738686</v>
      </c>
      <c r="F223" s="10">
        <f t="shared" ref="F223" si="1474">+F224+F225+F226+F227</f>
        <v>0</v>
      </c>
      <c r="G223" s="10">
        <f t="shared" ref="G223" si="1475">+G224+G225+G226+G227</f>
        <v>0</v>
      </c>
      <c r="H223" s="10">
        <f t="shared" ref="H223" si="1476">+H224+H225+H226+H227</f>
        <v>158963006.03999999</v>
      </c>
      <c r="I223" s="10">
        <f t="shared" ref="I223" si="1477">+I224+I225+I226+I227</f>
        <v>0</v>
      </c>
      <c r="J223" s="10">
        <f t="shared" ref="J223" si="1478">+J224+J225+J226+J227</f>
        <v>158464732</v>
      </c>
      <c r="K223" s="10">
        <f t="shared" ref="K223" si="1479">+K224+K225+K226+K227</f>
        <v>498274.03999999911</v>
      </c>
      <c r="L223" s="10">
        <f t="shared" ref="L223" si="1480">+L224+L225+L226+L227</f>
        <v>0</v>
      </c>
      <c r="M223" s="10">
        <f t="shared" ref="M223" si="1481">+M224+M225+M226+M227</f>
        <v>158464732</v>
      </c>
      <c r="N223" s="10">
        <f t="shared" ref="N223" si="1482">+N224+N225+N226+N227</f>
        <v>0</v>
      </c>
      <c r="O223" s="10">
        <f t="shared" ref="O223" si="1483">+O224+O225+O226+O227</f>
        <v>0</v>
      </c>
      <c r="P223" s="10">
        <f t="shared" ref="P223" si="1484">+P224+P225+P226+P227</f>
        <v>158464732</v>
      </c>
      <c r="Q223" s="10">
        <f t="shared" ref="Q223" si="1485">+Q224+Q225+Q226+Q227</f>
        <v>0</v>
      </c>
      <c r="R223" s="10">
        <f t="shared" ref="R223" si="1486">+R224+R225+R226+R227</f>
        <v>498274.03999999911</v>
      </c>
      <c r="S223" s="10">
        <f t="shared" ref="S223" si="1487">+S224+S225+S226+S227</f>
        <v>0</v>
      </c>
      <c r="T223" s="10">
        <f t="shared" ref="T223" si="1488">+T224+T225+T226+T227</f>
        <v>158464732</v>
      </c>
    </row>
    <row r="224" spans="1:20" ht="15" customHeight="1" x14ac:dyDescent="0.25">
      <c r="A224" s="13" t="s">
        <v>365</v>
      </c>
      <c r="B224" s="1" t="s">
        <v>366</v>
      </c>
      <c r="C224" s="111">
        <v>43308686.039999999</v>
      </c>
      <c r="D224" s="191">
        <v>0</v>
      </c>
      <c r="E224" s="191">
        <v>1738686</v>
      </c>
      <c r="F224" s="191">
        <v>0</v>
      </c>
      <c r="G224" s="188">
        <v>0</v>
      </c>
      <c r="H224" s="111">
        <f t="shared" ref="H224:H227" si="1489">+C224+D224-E224+F224-G224</f>
        <v>41570000.039999999</v>
      </c>
      <c r="I224" s="198">
        <v>0</v>
      </c>
      <c r="J224" s="198">
        <v>41570000</v>
      </c>
      <c r="K224" s="111">
        <f t="shared" ref="K224:K227" si="1490">+H224-J224</f>
        <v>3.9999999105930328E-2</v>
      </c>
      <c r="L224" s="198">
        <v>0</v>
      </c>
      <c r="M224" s="198">
        <v>41570000</v>
      </c>
      <c r="N224" s="111">
        <f>+J224-M224</f>
        <v>0</v>
      </c>
      <c r="O224" s="198">
        <v>0</v>
      </c>
      <c r="P224" s="198">
        <v>41570000</v>
      </c>
      <c r="Q224" s="111">
        <f t="shared" ref="Q224:Q227" si="1491">P224-J224</f>
        <v>0</v>
      </c>
      <c r="R224" s="111">
        <f>+H224-P224</f>
        <v>3.9999999105930328E-2</v>
      </c>
      <c r="S224" s="191">
        <f t="shared" ref="S224:S227" si="1492">O224</f>
        <v>0</v>
      </c>
      <c r="T224" s="191">
        <f t="shared" ref="T224:T227" si="1493">P224</f>
        <v>41570000</v>
      </c>
    </row>
    <row r="225" spans="1:20" s="4" customFormat="1" ht="15" customHeight="1" x14ac:dyDescent="0.25">
      <c r="A225" s="13" t="s">
        <v>367</v>
      </c>
      <c r="B225" s="25" t="s">
        <v>368</v>
      </c>
      <c r="C225" s="111">
        <v>25000000</v>
      </c>
      <c r="D225" s="191">
        <v>0</v>
      </c>
      <c r="E225" s="191">
        <v>0</v>
      </c>
      <c r="F225" s="191">
        <v>0</v>
      </c>
      <c r="G225" s="188">
        <v>0</v>
      </c>
      <c r="H225" s="111">
        <f t="shared" si="1489"/>
        <v>25000000</v>
      </c>
      <c r="I225" s="198">
        <v>0</v>
      </c>
      <c r="J225" s="198">
        <v>25000000</v>
      </c>
      <c r="K225" s="111">
        <f t="shared" si="1490"/>
        <v>0</v>
      </c>
      <c r="L225" s="198">
        <v>0</v>
      </c>
      <c r="M225" s="198">
        <v>25000000</v>
      </c>
      <c r="N225" s="111">
        <f>+J225-M225</f>
        <v>0</v>
      </c>
      <c r="O225" s="198">
        <v>0</v>
      </c>
      <c r="P225" s="198">
        <v>25000000</v>
      </c>
      <c r="Q225" s="111">
        <f t="shared" si="1491"/>
        <v>0</v>
      </c>
      <c r="R225" s="111">
        <f>+H225-P225</f>
        <v>0</v>
      </c>
      <c r="S225" s="191">
        <f t="shared" si="1492"/>
        <v>0</v>
      </c>
      <c r="T225" s="191">
        <f t="shared" si="1493"/>
        <v>25000000</v>
      </c>
    </row>
    <row r="226" spans="1:20" ht="15" customHeight="1" x14ac:dyDescent="0.25">
      <c r="A226" s="13" t="s">
        <v>369</v>
      </c>
      <c r="B226" s="1" t="s">
        <v>370</v>
      </c>
      <c r="C226" s="111">
        <v>60091432</v>
      </c>
      <c r="D226" s="191">
        <v>7301574</v>
      </c>
      <c r="E226" s="191">
        <v>0</v>
      </c>
      <c r="F226" s="191">
        <v>0</v>
      </c>
      <c r="G226" s="188">
        <v>0</v>
      </c>
      <c r="H226" s="111">
        <f t="shared" si="1489"/>
        <v>67393006</v>
      </c>
      <c r="I226" s="198">
        <v>0</v>
      </c>
      <c r="J226" s="198">
        <v>66894732</v>
      </c>
      <c r="K226" s="111">
        <f t="shared" si="1490"/>
        <v>498274</v>
      </c>
      <c r="L226" s="198">
        <v>0</v>
      </c>
      <c r="M226" s="198">
        <v>66894732</v>
      </c>
      <c r="N226" s="111">
        <f>+J226-M226</f>
        <v>0</v>
      </c>
      <c r="O226" s="198">
        <v>0</v>
      </c>
      <c r="P226" s="198">
        <v>66894732</v>
      </c>
      <c r="Q226" s="111">
        <f t="shared" si="1491"/>
        <v>0</v>
      </c>
      <c r="R226" s="111">
        <f>+H226-P226</f>
        <v>498274</v>
      </c>
      <c r="S226" s="191">
        <f t="shared" si="1492"/>
        <v>0</v>
      </c>
      <c r="T226" s="191">
        <f t="shared" si="1493"/>
        <v>66894732</v>
      </c>
    </row>
    <row r="227" spans="1:20" ht="15" customHeight="1" x14ac:dyDescent="0.25">
      <c r="A227" s="13" t="s">
        <v>371</v>
      </c>
      <c r="B227" s="25" t="s">
        <v>372</v>
      </c>
      <c r="C227" s="111">
        <v>25000000</v>
      </c>
      <c r="D227" s="191">
        <v>0</v>
      </c>
      <c r="E227" s="191">
        <v>0</v>
      </c>
      <c r="F227" s="191">
        <v>0</v>
      </c>
      <c r="G227" s="188">
        <v>0</v>
      </c>
      <c r="H227" s="111">
        <f t="shared" si="1489"/>
        <v>25000000</v>
      </c>
      <c r="I227" s="198">
        <v>0</v>
      </c>
      <c r="J227" s="198">
        <v>25000000</v>
      </c>
      <c r="K227" s="111">
        <f t="shared" si="1490"/>
        <v>0</v>
      </c>
      <c r="L227" s="198">
        <v>0</v>
      </c>
      <c r="M227" s="198">
        <v>25000000</v>
      </c>
      <c r="N227" s="111">
        <f>+J227-M227</f>
        <v>0</v>
      </c>
      <c r="O227" s="198">
        <v>0</v>
      </c>
      <c r="P227" s="198">
        <v>25000000</v>
      </c>
      <c r="Q227" s="111">
        <f t="shared" si="1491"/>
        <v>0</v>
      </c>
      <c r="R227" s="111">
        <f>+H227-P227</f>
        <v>0</v>
      </c>
      <c r="S227" s="191">
        <f t="shared" si="1492"/>
        <v>0</v>
      </c>
      <c r="T227" s="191">
        <f t="shared" si="1493"/>
        <v>25000000</v>
      </c>
    </row>
    <row r="228" spans="1:20" ht="15" customHeight="1" x14ac:dyDescent="0.25">
      <c r="A228" s="14" t="s">
        <v>1599</v>
      </c>
      <c r="B228" s="9" t="s">
        <v>1255</v>
      </c>
      <c r="C228" s="10">
        <f t="shared" ref="C228" si="1494">+C229</f>
        <v>0</v>
      </c>
      <c r="D228" s="10">
        <f t="shared" ref="D228" si="1495">+D229</f>
        <v>0</v>
      </c>
      <c r="E228" s="10">
        <f t="shared" ref="E228" si="1496">+E229</f>
        <v>2500000</v>
      </c>
      <c r="F228" s="10">
        <f t="shared" ref="F228" si="1497">+F229</f>
        <v>2500000</v>
      </c>
      <c r="G228" s="10">
        <f t="shared" ref="G228" si="1498">+G229</f>
        <v>0</v>
      </c>
      <c r="H228" s="10">
        <f t="shared" ref="H228" si="1499">+H229</f>
        <v>0</v>
      </c>
      <c r="I228" s="10">
        <f t="shared" ref="I228" si="1500">+I229</f>
        <v>0</v>
      </c>
      <c r="J228" s="10">
        <f t="shared" ref="J228" si="1501">+J229</f>
        <v>0</v>
      </c>
      <c r="K228" s="10">
        <f t="shared" ref="K228" si="1502">+K229</f>
        <v>0</v>
      </c>
      <c r="L228" s="10">
        <f t="shared" ref="L228" si="1503">+L229</f>
        <v>0</v>
      </c>
      <c r="M228" s="10">
        <f t="shared" ref="M228" si="1504">+M229</f>
        <v>0</v>
      </c>
      <c r="N228" s="10">
        <f t="shared" ref="N228" si="1505">+N229</f>
        <v>0</v>
      </c>
      <c r="O228" s="10">
        <f t="shared" ref="O228" si="1506">+O229</f>
        <v>0</v>
      </c>
      <c r="P228" s="10">
        <f t="shared" ref="P228" si="1507">+P229</f>
        <v>0</v>
      </c>
      <c r="Q228" s="10">
        <f t="shared" ref="Q228" si="1508">+Q229</f>
        <v>0</v>
      </c>
      <c r="R228" s="10">
        <f t="shared" ref="R228" si="1509">+R229</f>
        <v>0</v>
      </c>
      <c r="S228" s="10">
        <f t="shared" ref="S228" si="1510">+S229</f>
        <v>0</v>
      </c>
      <c r="T228" s="10">
        <f t="shared" ref="T228" si="1511">+T229</f>
        <v>0</v>
      </c>
    </row>
    <row r="229" spans="1:20" s="4" customFormat="1" ht="15" customHeight="1" x14ac:dyDescent="0.25">
      <c r="A229" s="146" t="s">
        <v>1600</v>
      </c>
      <c r="B229" s="144" t="s">
        <v>1256</v>
      </c>
      <c r="C229" s="131">
        <v>0</v>
      </c>
      <c r="D229" s="191">
        <v>0</v>
      </c>
      <c r="E229" s="191">
        <v>2500000</v>
      </c>
      <c r="F229" s="191">
        <v>2500000</v>
      </c>
      <c r="G229" s="188">
        <v>0</v>
      </c>
      <c r="H229" s="111">
        <f t="shared" ref="H229:H230" si="1512">+C229+D229-E229+F229-G229</f>
        <v>0</v>
      </c>
      <c r="I229" s="198">
        <v>0</v>
      </c>
      <c r="J229" s="198">
        <v>0</v>
      </c>
      <c r="K229" s="111">
        <f t="shared" ref="K229:K230" si="1513">+H229-J229</f>
        <v>0</v>
      </c>
      <c r="L229" s="198">
        <v>0</v>
      </c>
      <c r="M229" s="198">
        <v>0</v>
      </c>
      <c r="N229" s="131">
        <f>+J229-M229</f>
        <v>0</v>
      </c>
      <c r="O229" s="198">
        <v>0</v>
      </c>
      <c r="P229" s="198">
        <v>0</v>
      </c>
      <c r="Q229" s="111">
        <f t="shared" ref="Q229:Q230" si="1514">P229-J229</f>
        <v>0</v>
      </c>
      <c r="R229" s="131">
        <f>+H229-P229</f>
        <v>0</v>
      </c>
      <c r="S229" s="191">
        <f t="shared" ref="S229:S230" si="1515">O229</f>
        <v>0</v>
      </c>
      <c r="T229" s="191">
        <f t="shared" ref="T229:T230" si="1516">P229</f>
        <v>0</v>
      </c>
    </row>
    <row r="230" spans="1:20" ht="15" customHeight="1" x14ac:dyDescent="0.25">
      <c r="A230" s="13" t="s">
        <v>373</v>
      </c>
      <c r="B230" s="16" t="s">
        <v>374</v>
      </c>
      <c r="C230" s="111">
        <v>0</v>
      </c>
      <c r="D230" s="191">
        <v>15000000</v>
      </c>
      <c r="E230" s="191">
        <v>14500000</v>
      </c>
      <c r="F230" s="191">
        <v>2500000</v>
      </c>
      <c r="G230" s="188">
        <v>0</v>
      </c>
      <c r="H230" s="111">
        <f t="shared" si="1512"/>
        <v>3000000</v>
      </c>
      <c r="I230" s="198">
        <v>0</v>
      </c>
      <c r="J230" s="198">
        <v>3000000</v>
      </c>
      <c r="K230" s="111">
        <f t="shared" si="1513"/>
        <v>0</v>
      </c>
      <c r="L230" s="198">
        <v>0</v>
      </c>
      <c r="M230" s="198">
        <v>3000000</v>
      </c>
      <c r="N230" s="111">
        <f>+J230-M230</f>
        <v>0</v>
      </c>
      <c r="O230" s="198">
        <v>0</v>
      </c>
      <c r="P230" s="198">
        <v>3000000</v>
      </c>
      <c r="Q230" s="111">
        <f t="shared" si="1514"/>
        <v>0</v>
      </c>
      <c r="R230" s="111">
        <f>+H230-P230</f>
        <v>0</v>
      </c>
      <c r="S230" s="191">
        <f t="shared" si="1515"/>
        <v>0</v>
      </c>
      <c r="T230" s="191">
        <f t="shared" si="1516"/>
        <v>3000000</v>
      </c>
    </row>
    <row r="231" spans="1:20" ht="15" customHeight="1" x14ac:dyDescent="0.25">
      <c r="A231" s="14" t="s">
        <v>375</v>
      </c>
      <c r="B231" s="9" t="s">
        <v>376</v>
      </c>
      <c r="C231" s="10">
        <f t="shared" ref="C231" si="1517">+C232+C233</f>
        <v>46312145</v>
      </c>
      <c r="D231" s="10">
        <f t="shared" ref="D231" si="1518">+D232+D233</f>
        <v>15000000</v>
      </c>
      <c r="E231" s="10">
        <f t="shared" ref="E231" si="1519">+E232+E233</f>
        <v>13312145</v>
      </c>
      <c r="F231" s="10">
        <f t="shared" ref="F231" si="1520">+F232+F233</f>
        <v>0</v>
      </c>
      <c r="G231" s="10">
        <f t="shared" ref="G231" si="1521">+G232+G233</f>
        <v>0</v>
      </c>
      <c r="H231" s="10">
        <f t="shared" ref="H231" si="1522">+H232+H233</f>
        <v>48000000</v>
      </c>
      <c r="I231" s="10">
        <f t="shared" ref="I231" si="1523">+I232+I233</f>
        <v>0</v>
      </c>
      <c r="J231" s="10">
        <f t="shared" ref="J231" si="1524">+J232+J233</f>
        <v>48000000</v>
      </c>
      <c r="K231" s="10">
        <f t="shared" ref="K231" si="1525">+K232+K233</f>
        <v>0</v>
      </c>
      <c r="L231" s="10">
        <f t="shared" ref="L231" si="1526">+L232+L233</f>
        <v>20496249</v>
      </c>
      <c r="M231" s="10">
        <f t="shared" ref="M231" si="1527">+M232+M233</f>
        <v>25973887</v>
      </c>
      <c r="N231" s="10">
        <f t="shared" ref="N231" si="1528">+N232+N233</f>
        <v>22026113</v>
      </c>
      <c r="O231" s="10">
        <f t="shared" ref="O231" si="1529">+O232+O233</f>
        <v>0</v>
      </c>
      <c r="P231" s="10">
        <f t="shared" ref="P231" si="1530">+P232+P233</f>
        <v>48000000</v>
      </c>
      <c r="Q231" s="10">
        <f t="shared" ref="Q231" si="1531">+Q232+Q233</f>
        <v>0</v>
      </c>
      <c r="R231" s="10">
        <f t="shared" ref="R231" si="1532">+R232+R233</f>
        <v>0</v>
      </c>
      <c r="S231" s="10">
        <f t="shared" ref="S231" si="1533">+S232+S233</f>
        <v>0</v>
      </c>
      <c r="T231" s="10">
        <f t="shared" ref="T231" si="1534">+T232+T233</f>
        <v>48000000</v>
      </c>
    </row>
    <row r="232" spans="1:20" s="4" customFormat="1" ht="15" customHeight="1" x14ac:dyDescent="0.25">
      <c r="A232" s="13" t="s">
        <v>377</v>
      </c>
      <c r="B232" s="25" t="s">
        <v>378</v>
      </c>
      <c r="C232" s="111">
        <v>6000000</v>
      </c>
      <c r="D232" s="191">
        <v>0</v>
      </c>
      <c r="E232" s="191">
        <v>6000000</v>
      </c>
      <c r="F232" s="191">
        <v>0</v>
      </c>
      <c r="G232" s="188">
        <v>0</v>
      </c>
      <c r="H232" s="111">
        <f t="shared" ref="H232:H234" si="1535">+C232+D232-E232+F232-G232</f>
        <v>0</v>
      </c>
      <c r="I232" s="198">
        <v>0</v>
      </c>
      <c r="J232" s="198">
        <v>0</v>
      </c>
      <c r="K232" s="111">
        <f t="shared" ref="K232:K234" si="1536">+H232-J232</f>
        <v>0</v>
      </c>
      <c r="L232" s="198">
        <v>0</v>
      </c>
      <c r="M232" s="198">
        <v>0</v>
      </c>
      <c r="N232" s="111">
        <f>+J232-M232</f>
        <v>0</v>
      </c>
      <c r="O232" s="198">
        <v>0</v>
      </c>
      <c r="P232" s="198">
        <v>0</v>
      </c>
      <c r="Q232" s="111">
        <f t="shared" ref="Q232:Q234" si="1537">P232-J232</f>
        <v>0</v>
      </c>
      <c r="R232" s="111">
        <f>+H232-P232</f>
        <v>0</v>
      </c>
      <c r="S232" s="191">
        <f t="shared" ref="S232:S234" si="1538">O232</f>
        <v>0</v>
      </c>
      <c r="T232" s="191">
        <f t="shared" ref="T232:T234" si="1539">P232</f>
        <v>0</v>
      </c>
    </row>
    <row r="233" spans="1:20" s="4" customFormat="1" ht="15" customHeight="1" x14ac:dyDescent="0.25">
      <c r="A233" s="13" t="s">
        <v>379</v>
      </c>
      <c r="B233" s="1" t="s">
        <v>380</v>
      </c>
      <c r="C233" s="111">
        <v>40312145</v>
      </c>
      <c r="D233" s="191">
        <v>15000000</v>
      </c>
      <c r="E233" s="191">
        <v>7312145</v>
      </c>
      <c r="F233" s="191">
        <v>0</v>
      </c>
      <c r="G233" s="188">
        <v>0</v>
      </c>
      <c r="H233" s="111">
        <f t="shared" si="1535"/>
        <v>48000000</v>
      </c>
      <c r="I233" s="198">
        <v>0</v>
      </c>
      <c r="J233" s="198">
        <v>48000000</v>
      </c>
      <c r="K233" s="111">
        <f t="shared" si="1536"/>
        <v>0</v>
      </c>
      <c r="L233" s="198">
        <v>20496249</v>
      </c>
      <c r="M233" s="198">
        <v>25973887</v>
      </c>
      <c r="N233" s="111">
        <f>+J233-M233</f>
        <v>22026113</v>
      </c>
      <c r="O233" s="198">
        <v>0</v>
      </c>
      <c r="P233" s="198">
        <v>48000000</v>
      </c>
      <c r="Q233" s="111">
        <f t="shared" si="1537"/>
        <v>0</v>
      </c>
      <c r="R233" s="111">
        <f>+H233-P233</f>
        <v>0</v>
      </c>
      <c r="S233" s="191">
        <f t="shared" si="1538"/>
        <v>0</v>
      </c>
      <c r="T233" s="191">
        <f t="shared" si="1539"/>
        <v>48000000</v>
      </c>
    </row>
    <row r="234" spans="1:20" s="4" customFormat="1" ht="15" customHeight="1" x14ac:dyDescent="0.25">
      <c r="A234" s="13" t="s">
        <v>381</v>
      </c>
      <c r="B234" s="1" t="s">
        <v>382</v>
      </c>
      <c r="C234" s="111">
        <v>59149653.774999999</v>
      </c>
      <c r="D234" s="191">
        <v>0</v>
      </c>
      <c r="E234" s="191">
        <v>5087373</v>
      </c>
      <c r="F234" s="191">
        <v>0</v>
      </c>
      <c r="G234" s="188">
        <v>0</v>
      </c>
      <c r="H234" s="111">
        <f t="shared" si="1535"/>
        <v>54062280.774999999</v>
      </c>
      <c r="I234" s="198">
        <v>22407147.539999999</v>
      </c>
      <c r="J234" s="198">
        <v>54062280</v>
      </c>
      <c r="K234" s="111">
        <f t="shared" si="1536"/>
        <v>0.77499999850988388</v>
      </c>
      <c r="L234" s="198">
        <v>22407147.539999999</v>
      </c>
      <c r="M234" s="198">
        <v>54062280</v>
      </c>
      <c r="N234" s="111">
        <f>+J234-M234</f>
        <v>0</v>
      </c>
      <c r="O234" s="198">
        <v>22407148</v>
      </c>
      <c r="P234" s="198">
        <v>54062280</v>
      </c>
      <c r="Q234" s="111">
        <f t="shared" si="1537"/>
        <v>0</v>
      </c>
      <c r="R234" s="111">
        <f>+H234-P234</f>
        <v>0.77499999850988388</v>
      </c>
      <c r="S234" s="191">
        <f t="shared" si="1538"/>
        <v>22407148</v>
      </c>
      <c r="T234" s="191">
        <f t="shared" si="1539"/>
        <v>54062280</v>
      </c>
    </row>
    <row r="235" spans="1:20" ht="15" customHeight="1" x14ac:dyDescent="0.25">
      <c r="A235" s="14" t="s">
        <v>383</v>
      </c>
      <c r="B235" s="9" t="s">
        <v>384</v>
      </c>
      <c r="C235" s="10">
        <f t="shared" ref="C235" si="1540">+C236+C237</f>
        <v>1023229504.74</v>
      </c>
      <c r="D235" s="10">
        <f t="shared" ref="D235" si="1541">+D236+D237</f>
        <v>50000000</v>
      </c>
      <c r="E235" s="10">
        <f t="shared" ref="E235" si="1542">+E236+E237</f>
        <v>0</v>
      </c>
      <c r="F235" s="10">
        <f t="shared" ref="F235" si="1543">+F236+F237</f>
        <v>310869991.25999999</v>
      </c>
      <c r="G235" s="10">
        <f t="shared" ref="G235" si="1544">+G236+G237</f>
        <v>0</v>
      </c>
      <c r="H235" s="10">
        <f t="shared" ref="H235" si="1545">+H236+H237</f>
        <v>1384099496</v>
      </c>
      <c r="I235" s="10">
        <f t="shared" ref="I235" si="1546">+I236+I237</f>
        <v>107615371</v>
      </c>
      <c r="J235" s="10">
        <f t="shared" ref="J235" si="1547">+J236+J237</f>
        <v>1374894827</v>
      </c>
      <c r="K235" s="10">
        <f t="shared" ref="K235" si="1548">+K236+K237</f>
        <v>9204669</v>
      </c>
      <c r="L235" s="10">
        <f t="shared" ref="L235" si="1549">+L236+L237</f>
        <v>107844621</v>
      </c>
      <c r="M235" s="10">
        <f t="shared" ref="M235" si="1550">+M236+M237</f>
        <v>1374418712</v>
      </c>
      <c r="N235" s="10">
        <f t="shared" ref="N235" si="1551">+N236+N237</f>
        <v>476115</v>
      </c>
      <c r="O235" s="10">
        <f t="shared" ref="O235" si="1552">+O236+O237</f>
        <v>92796809</v>
      </c>
      <c r="P235" s="10">
        <f t="shared" ref="P235" si="1553">+P236+P237</f>
        <v>1383801815</v>
      </c>
      <c r="Q235" s="10">
        <f t="shared" ref="Q235" si="1554">+Q236+Q237</f>
        <v>8906988</v>
      </c>
      <c r="R235" s="10">
        <f t="shared" ref="R235" si="1555">+R236+R237</f>
        <v>297681</v>
      </c>
      <c r="S235" s="10">
        <f t="shared" ref="S235" si="1556">+S236+S237</f>
        <v>92796809</v>
      </c>
      <c r="T235" s="10">
        <f t="shared" ref="T235" si="1557">+T236+T237</f>
        <v>1383801815</v>
      </c>
    </row>
    <row r="236" spans="1:20" ht="15" customHeight="1" x14ac:dyDescent="0.25">
      <c r="A236" s="13" t="s">
        <v>385</v>
      </c>
      <c r="B236" s="1" t="s">
        <v>386</v>
      </c>
      <c r="C236" s="111">
        <v>836629504.74000001</v>
      </c>
      <c r="D236" s="191">
        <v>0</v>
      </c>
      <c r="E236" s="191">
        <v>0</v>
      </c>
      <c r="F236" s="191">
        <v>140123091.25999999</v>
      </c>
      <c r="G236" s="188">
        <v>0</v>
      </c>
      <c r="H236" s="111">
        <f t="shared" ref="H236:H237" si="1558">+C236+D236-E236+F236-G236</f>
        <v>976752596</v>
      </c>
      <c r="I236" s="198">
        <v>67850331</v>
      </c>
      <c r="J236" s="198">
        <v>967949358</v>
      </c>
      <c r="K236" s="111">
        <f t="shared" ref="K236:K237" si="1559">+H236-J236</f>
        <v>8803238</v>
      </c>
      <c r="L236" s="198">
        <v>67850331</v>
      </c>
      <c r="M236" s="198">
        <v>967949358</v>
      </c>
      <c r="N236" s="111">
        <f>+J236-M236</f>
        <v>0</v>
      </c>
      <c r="O236" s="198">
        <v>53353569</v>
      </c>
      <c r="P236" s="198">
        <v>976752596</v>
      </c>
      <c r="Q236" s="111">
        <f t="shared" ref="Q236:Q237" si="1560">P236-J236</f>
        <v>8803238</v>
      </c>
      <c r="R236" s="111">
        <f>+H236-P236</f>
        <v>0</v>
      </c>
      <c r="S236" s="191">
        <f t="shared" ref="S236:S237" si="1561">O236</f>
        <v>53353569</v>
      </c>
      <c r="T236" s="191">
        <f t="shared" ref="T236:T237" si="1562">P236</f>
        <v>976752596</v>
      </c>
    </row>
    <row r="237" spans="1:20" s="157" customFormat="1" ht="15" customHeight="1" x14ac:dyDescent="0.25">
      <c r="A237" s="13" t="s">
        <v>387</v>
      </c>
      <c r="B237" s="1" t="s">
        <v>388</v>
      </c>
      <c r="C237" s="111">
        <v>186600000</v>
      </c>
      <c r="D237" s="191">
        <v>50000000</v>
      </c>
      <c r="E237" s="191">
        <v>0</v>
      </c>
      <c r="F237" s="191">
        <v>170746900</v>
      </c>
      <c r="G237" s="188">
        <v>0</v>
      </c>
      <c r="H237" s="111">
        <f t="shared" si="1558"/>
        <v>407346900</v>
      </c>
      <c r="I237" s="198">
        <v>39765040</v>
      </c>
      <c r="J237" s="198">
        <v>406945469</v>
      </c>
      <c r="K237" s="111">
        <f t="shared" si="1559"/>
        <v>401431</v>
      </c>
      <c r="L237" s="198">
        <v>39994290</v>
      </c>
      <c r="M237" s="198">
        <v>406469354</v>
      </c>
      <c r="N237" s="111">
        <f>+J237-M237</f>
        <v>476115</v>
      </c>
      <c r="O237" s="198">
        <v>39443240</v>
      </c>
      <c r="P237" s="198">
        <v>407049219</v>
      </c>
      <c r="Q237" s="111">
        <f t="shared" si="1560"/>
        <v>103750</v>
      </c>
      <c r="R237" s="111">
        <f>+H237-P237</f>
        <v>297681</v>
      </c>
      <c r="S237" s="191">
        <f t="shared" si="1561"/>
        <v>39443240</v>
      </c>
      <c r="T237" s="191">
        <f t="shared" si="1562"/>
        <v>407049219</v>
      </c>
    </row>
    <row r="238" spans="1:20" s="157" customFormat="1" ht="15" customHeight="1" x14ac:dyDescent="0.25">
      <c r="A238" s="11" t="s">
        <v>389</v>
      </c>
      <c r="B238" s="5" t="s">
        <v>390</v>
      </c>
      <c r="C238" s="6">
        <f t="shared" ref="C238:T238" si="1563">+C239+C257+C262</f>
        <v>3569675305.7749996</v>
      </c>
      <c r="D238" s="6">
        <f t="shared" si="1563"/>
        <v>728715811</v>
      </c>
      <c r="E238" s="6">
        <f t="shared" si="1563"/>
        <v>808700531</v>
      </c>
      <c r="F238" s="6">
        <f t="shared" si="1563"/>
        <v>370007360</v>
      </c>
      <c r="G238" s="6">
        <f t="shared" si="1563"/>
        <v>0</v>
      </c>
      <c r="H238" s="6">
        <f t="shared" si="1563"/>
        <v>3859697945.7749996</v>
      </c>
      <c r="I238" s="6">
        <f t="shared" si="1563"/>
        <v>708661447.43000007</v>
      </c>
      <c r="J238" s="6">
        <f t="shared" si="1563"/>
        <v>3642342241.5050001</v>
      </c>
      <c r="K238" s="6">
        <f t="shared" si="1563"/>
        <v>217355704.26999992</v>
      </c>
      <c r="L238" s="6">
        <f t="shared" si="1563"/>
        <v>352709136.83000004</v>
      </c>
      <c r="M238" s="6">
        <f t="shared" si="1563"/>
        <v>2918632883.9949999</v>
      </c>
      <c r="N238" s="6">
        <f t="shared" si="1563"/>
        <v>54993546.51000005</v>
      </c>
      <c r="O238" s="6">
        <f t="shared" si="1563"/>
        <v>60120374.629999995</v>
      </c>
      <c r="P238" s="6">
        <f t="shared" si="1563"/>
        <v>3849879160.8970003</v>
      </c>
      <c r="Q238" s="6">
        <f t="shared" si="1563"/>
        <v>207536919.39199999</v>
      </c>
      <c r="R238" s="6">
        <f t="shared" si="1563"/>
        <v>9818784.877999939</v>
      </c>
      <c r="S238" s="6">
        <f t="shared" si="1563"/>
        <v>60120374.629999995</v>
      </c>
      <c r="T238" s="6">
        <f t="shared" si="1563"/>
        <v>3849879160.8970003</v>
      </c>
    </row>
    <row r="239" spans="1:20" s="4" customFormat="1" ht="15" customHeight="1" x14ac:dyDescent="0.25">
      <c r="A239" s="14" t="s">
        <v>391</v>
      </c>
      <c r="B239" s="9" t="s">
        <v>392</v>
      </c>
      <c r="C239" s="10">
        <f t="shared" ref="C239" si="1564">+C240+C244+C256</f>
        <v>1654658334.905</v>
      </c>
      <c r="D239" s="10">
        <f t="shared" ref="D239:T239" si="1565">+D240+D244+D256</f>
        <v>728715811</v>
      </c>
      <c r="E239" s="10">
        <f t="shared" si="1565"/>
        <v>248438603</v>
      </c>
      <c r="F239" s="10">
        <f t="shared" si="1565"/>
        <v>165000000</v>
      </c>
      <c r="G239" s="10">
        <f t="shared" si="1565"/>
        <v>0</v>
      </c>
      <c r="H239" s="10">
        <f t="shared" si="1565"/>
        <v>2299935542.9049997</v>
      </c>
      <c r="I239" s="10">
        <f t="shared" si="1565"/>
        <v>708661447.43000007</v>
      </c>
      <c r="J239" s="10">
        <f t="shared" si="1565"/>
        <v>2239019840.5050001</v>
      </c>
      <c r="K239" s="10">
        <f t="shared" si="1565"/>
        <v>60915702.399999984</v>
      </c>
      <c r="L239" s="10">
        <f t="shared" si="1565"/>
        <v>40854671.830000013</v>
      </c>
      <c r="M239" s="10">
        <f t="shared" si="1565"/>
        <v>1551963839.9949999</v>
      </c>
      <c r="N239" s="10">
        <f t="shared" si="1565"/>
        <v>18340189.51000005</v>
      </c>
      <c r="O239" s="10">
        <f t="shared" ref="O239:P239" si="1566">+O240+O244+O256</f>
        <v>60120374.629999995</v>
      </c>
      <c r="P239" s="10">
        <f t="shared" si="1566"/>
        <v>2290116759.895</v>
      </c>
      <c r="Q239" s="10">
        <f t="shared" si="1565"/>
        <v>51096919.389999956</v>
      </c>
      <c r="R239" s="10">
        <f t="shared" si="1565"/>
        <v>9818783.0100000277</v>
      </c>
      <c r="S239" s="10">
        <f t="shared" si="1565"/>
        <v>60120374.629999995</v>
      </c>
      <c r="T239" s="10">
        <f t="shared" si="1565"/>
        <v>2290116759.895</v>
      </c>
    </row>
    <row r="240" spans="1:20" ht="15" customHeight="1" x14ac:dyDescent="0.25">
      <c r="A240" s="14" t="s">
        <v>393</v>
      </c>
      <c r="B240" s="9" t="s">
        <v>394</v>
      </c>
      <c r="C240" s="10">
        <f t="shared" ref="C240" si="1567">+C241+C243+C242</f>
        <v>179069883.30000001</v>
      </c>
      <c r="D240" s="10">
        <f t="shared" ref="D240" si="1568">+D241+D243+D242</f>
        <v>728715811</v>
      </c>
      <c r="E240" s="10">
        <f t="shared" ref="E240" si="1569">+E241+E243+E242</f>
        <v>0</v>
      </c>
      <c r="F240" s="10">
        <f t="shared" ref="F240" si="1570">+F241+F243+F242</f>
        <v>0</v>
      </c>
      <c r="G240" s="10">
        <f t="shared" ref="G240" si="1571">+G241+G243+G242</f>
        <v>0</v>
      </c>
      <c r="H240" s="10">
        <f t="shared" ref="H240" si="1572">+H241+H243+H242</f>
        <v>907785694.29999995</v>
      </c>
      <c r="I240" s="10">
        <f t="shared" ref="I240" si="1573">+I241+I243+I242</f>
        <v>708661447.43000007</v>
      </c>
      <c r="J240" s="10">
        <f t="shared" ref="J240" si="1574">+J241+J243+J242</f>
        <v>854469205.56000006</v>
      </c>
      <c r="K240" s="10">
        <f t="shared" ref="K240" si="1575">+K241+K243+K242</f>
        <v>53316488.73999998</v>
      </c>
      <c r="L240" s="10">
        <f t="shared" ref="L240" si="1576">+L241+L243+L242</f>
        <v>39825171.800000012</v>
      </c>
      <c r="M240" s="10">
        <f t="shared" ref="M240" si="1577">+M241+M243+M242</f>
        <v>183982928.04000002</v>
      </c>
      <c r="N240" s="10">
        <f t="shared" ref="N240" si="1578">+N241+N243+N242</f>
        <v>1770466.5200000107</v>
      </c>
      <c r="O240" s="10">
        <f t="shared" ref="O240" si="1579">+O241+O243+O242</f>
        <v>60120374.629999995</v>
      </c>
      <c r="P240" s="10">
        <f t="shared" ref="P240" si="1580">+P241+P243+P242</f>
        <v>897966911.88999999</v>
      </c>
      <c r="Q240" s="10">
        <f t="shared" ref="Q240" si="1581">+Q241+Q243+Q242</f>
        <v>43497706.329999954</v>
      </c>
      <c r="R240" s="10">
        <f t="shared" ref="R240" si="1582">+R241+R243+R242</f>
        <v>9818782.4100000262</v>
      </c>
      <c r="S240" s="10">
        <f t="shared" ref="S240" si="1583">+S241+S243+S242</f>
        <v>60120374.629999995</v>
      </c>
      <c r="T240" s="10">
        <f t="shared" ref="T240" si="1584">+T241+T243+T242</f>
        <v>897966911.88999999</v>
      </c>
    </row>
    <row r="241" spans="1:20" ht="15" customHeight="1" x14ac:dyDescent="0.25">
      <c r="A241" s="13" t="s">
        <v>395</v>
      </c>
      <c r="B241" s="1" t="s">
        <v>394</v>
      </c>
      <c r="C241" s="111">
        <v>177869883.30000001</v>
      </c>
      <c r="D241" s="191">
        <v>60000000</v>
      </c>
      <c r="E241" s="191">
        <v>0</v>
      </c>
      <c r="F241" s="191">
        <v>0</v>
      </c>
      <c r="G241" s="188">
        <v>0</v>
      </c>
      <c r="H241" s="111">
        <f t="shared" ref="H241:H243" si="1585">+C241+D241-E241+F241-G241</f>
        <v>237869883.30000001</v>
      </c>
      <c r="I241" s="198">
        <v>39945636.430000007</v>
      </c>
      <c r="J241" s="198">
        <v>185453394.56000003</v>
      </c>
      <c r="K241" s="111">
        <f t="shared" ref="K241:K243" si="1586">+H241-J241</f>
        <v>52416488.73999998</v>
      </c>
      <c r="L241" s="198">
        <v>39825171.800000012</v>
      </c>
      <c r="M241" s="198">
        <v>183682928.04000002</v>
      </c>
      <c r="N241" s="111">
        <f>+J241-M241</f>
        <v>1770466.5200000107</v>
      </c>
      <c r="O241" s="198">
        <v>60120374.629999995</v>
      </c>
      <c r="P241" s="198">
        <v>228951100.88999999</v>
      </c>
      <c r="Q241" s="111">
        <f t="shared" ref="Q241:Q243" si="1587">P241-J241</f>
        <v>43497706.329999954</v>
      </c>
      <c r="R241" s="111">
        <f>+H241-P241</f>
        <v>8918782.4100000262</v>
      </c>
      <c r="S241" s="191">
        <f t="shared" ref="S241:S243" si="1588">O241</f>
        <v>60120374.629999995</v>
      </c>
      <c r="T241" s="191">
        <f t="shared" ref="T241:T243" si="1589">P241</f>
        <v>228951100.88999999</v>
      </c>
    </row>
    <row r="242" spans="1:20" ht="15" customHeight="1" x14ac:dyDescent="0.25">
      <c r="A242" s="185" t="s">
        <v>1647</v>
      </c>
      <c r="B242" s="183" t="s">
        <v>1642</v>
      </c>
      <c r="C242" s="168"/>
      <c r="D242" s="191">
        <v>668715811</v>
      </c>
      <c r="E242" s="191">
        <v>0</v>
      </c>
      <c r="F242" s="191">
        <v>0</v>
      </c>
      <c r="G242" s="188">
        <v>0</v>
      </c>
      <c r="H242" s="111">
        <f t="shared" si="1585"/>
        <v>668715811</v>
      </c>
      <c r="I242" s="198">
        <v>668715811</v>
      </c>
      <c r="J242" s="198">
        <v>668715811</v>
      </c>
      <c r="K242" s="111">
        <f t="shared" si="1586"/>
        <v>0</v>
      </c>
      <c r="L242" s="198">
        <v>0</v>
      </c>
      <c r="M242" s="198">
        <v>0</v>
      </c>
      <c r="N242" s="168"/>
      <c r="O242" s="198">
        <v>0</v>
      </c>
      <c r="P242" s="198">
        <v>668715811</v>
      </c>
      <c r="Q242" s="111">
        <f t="shared" si="1587"/>
        <v>0</v>
      </c>
      <c r="R242" s="111">
        <f>+H242-P242</f>
        <v>0</v>
      </c>
      <c r="S242" s="191">
        <f t="shared" si="1588"/>
        <v>0</v>
      </c>
      <c r="T242" s="191">
        <f t="shared" si="1589"/>
        <v>668715811</v>
      </c>
    </row>
    <row r="243" spans="1:20" ht="15" customHeight="1" x14ac:dyDescent="0.25">
      <c r="A243" s="13" t="s">
        <v>396</v>
      </c>
      <c r="B243" s="1" t="s">
        <v>397</v>
      </c>
      <c r="C243" s="111">
        <v>1200000</v>
      </c>
      <c r="D243" s="191">
        <v>0</v>
      </c>
      <c r="E243" s="191">
        <v>0</v>
      </c>
      <c r="F243" s="191">
        <v>0</v>
      </c>
      <c r="G243" s="188">
        <v>0</v>
      </c>
      <c r="H243" s="111">
        <f t="shared" si="1585"/>
        <v>1200000</v>
      </c>
      <c r="I243" s="198">
        <v>0</v>
      </c>
      <c r="J243" s="198">
        <v>300000</v>
      </c>
      <c r="K243" s="111">
        <f t="shared" si="1586"/>
        <v>900000</v>
      </c>
      <c r="L243" s="198">
        <v>0</v>
      </c>
      <c r="M243" s="198">
        <v>300000</v>
      </c>
      <c r="N243" s="111">
        <f>+J243-M243</f>
        <v>0</v>
      </c>
      <c r="O243" s="198">
        <v>0</v>
      </c>
      <c r="P243" s="198">
        <v>300000</v>
      </c>
      <c r="Q243" s="111">
        <f t="shared" si="1587"/>
        <v>0</v>
      </c>
      <c r="R243" s="111">
        <f>+H243-P243</f>
        <v>900000</v>
      </c>
      <c r="S243" s="191">
        <f t="shared" si="1588"/>
        <v>0</v>
      </c>
      <c r="T243" s="191">
        <f t="shared" si="1589"/>
        <v>300000</v>
      </c>
    </row>
    <row r="244" spans="1:20" ht="15" customHeight="1" x14ac:dyDescent="0.25">
      <c r="A244" s="14" t="s">
        <v>398</v>
      </c>
      <c r="B244" s="9" t="s">
        <v>399</v>
      </c>
      <c r="C244" s="10">
        <f t="shared" ref="C244" si="1590">+C245+C246</f>
        <v>1447080451.605</v>
      </c>
      <c r="D244" s="10">
        <f t="shared" ref="D244" si="1591">+D245+D246</f>
        <v>0</v>
      </c>
      <c r="E244" s="10">
        <f t="shared" ref="E244" si="1592">+E245+E246</f>
        <v>219930603</v>
      </c>
      <c r="F244" s="10">
        <f t="shared" ref="F244" si="1593">+F245+F246</f>
        <v>165000000</v>
      </c>
      <c r="G244" s="10">
        <f t="shared" ref="G244" si="1594">+G245+G246</f>
        <v>0</v>
      </c>
      <c r="H244" s="10">
        <f t="shared" ref="H244" si="1595">+H245+H246</f>
        <v>1392149848.605</v>
      </c>
      <c r="I244" s="10">
        <f t="shared" ref="I244" si="1596">+I245+I246</f>
        <v>0</v>
      </c>
      <c r="J244" s="10">
        <f t="shared" ref="J244" si="1597">+J245+J246</f>
        <v>1384550634.9450002</v>
      </c>
      <c r="K244" s="10">
        <f t="shared" ref="K244" si="1598">+K245+K246</f>
        <v>7599213.6600000011</v>
      </c>
      <c r="L244" s="10">
        <f t="shared" ref="L244" si="1599">+L245+L246</f>
        <v>1029500.0300000012</v>
      </c>
      <c r="M244" s="10">
        <f t="shared" ref="M244" si="1600">+M245+M246</f>
        <v>1367980911.9549999</v>
      </c>
      <c r="N244" s="10">
        <f t="shared" ref="N244" si="1601">+N245+N246</f>
        <v>16569722.990000039</v>
      </c>
      <c r="O244" s="10">
        <f t="shared" ref="O244" si="1602">+O245+O246</f>
        <v>0</v>
      </c>
      <c r="P244" s="10">
        <f t="shared" ref="P244" si="1603">+P245+P246</f>
        <v>1392149848.0050001</v>
      </c>
      <c r="Q244" s="10">
        <f t="shared" ref="Q244" si="1604">+Q245+Q246</f>
        <v>7599213.0599999996</v>
      </c>
      <c r="R244" s="10">
        <f t="shared" ref="R244" si="1605">+R245+R246</f>
        <v>0.60000000149011612</v>
      </c>
      <c r="S244" s="10">
        <f t="shared" ref="S244" si="1606">+S245+S246</f>
        <v>0</v>
      </c>
      <c r="T244" s="10">
        <f t="shared" ref="T244" si="1607">+T245+T246</f>
        <v>1392149848.0050001</v>
      </c>
    </row>
    <row r="245" spans="1:20" ht="15" customHeight="1" x14ac:dyDescent="0.25">
      <c r="A245" s="13" t="s">
        <v>400</v>
      </c>
      <c r="B245" s="1" t="s">
        <v>401</v>
      </c>
      <c r="C245" s="111">
        <v>400000000</v>
      </c>
      <c r="D245" s="191">
        <v>0</v>
      </c>
      <c r="E245" s="191">
        <v>0</v>
      </c>
      <c r="F245" s="191">
        <v>0</v>
      </c>
      <c r="G245" s="188">
        <v>0</v>
      </c>
      <c r="H245" s="111">
        <f>+C245+D245-E245+F245-G245</f>
        <v>400000000</v>
      </c>
      <c r="I245" s="198">
        <v>0</v>
      </c>
      <c r="J245" s="198">
        <v>400000000</v>
      </c>
      <c r="K245" s="111">
        <f t="shared" ref="K245" si="1608">+H245-J245</f>
        <v>0</v>
      </c>
      <c r="L245" s="198">
        <v>0</v>
      </c>
      <c r="M245" s="198">
        <v>386856400</v>
      </c>
      <c r="N245" s="111">
        <f>+J245-M245</f>
        <v>13143600</v>
      </c>
      <c r="O245" s="198">
        <v>0</v>
      </c>
      <c r="P245" s="198">
        <v>400000000</v>
      </c>
      <c r="Q245" s="111">
        <f>P245-J245</f>
        <v>0</v>
      </c>
      <c r="R245" s="111">
        <f>+H245-P245</f>
        <v>0</v>
      </c>
      <c r="S245" s="191">
        <f>O245</f>
        <v>0</v>
      </c>
      <c r="T245" s="191">
        <f>P245</f>
        <v>400000000</v>
      </c>
    </row>
    <row r="246" spans="1:20" s="4" customFormat="1" ht="15" customHeight="1" x14ac:dyDescent="0.25">
      <c r="A246" s="14" t="s">
        <v>402</v>
      </c>
      <c r="B246" s="9" t="s">
        <v>403</v>
      </c>
      <c r="C246" s="10">
        <f t="shared" ref="C246" si="1609">+C247+C248+C249+C250+C251+C252+C253+C254+C255</f>
        <v>1047080451.605</v>
      </c>
      <c r="D246" s="10">
        <f t="shared" ref="D246" si="1610">+D247+D248+D249+D250+D251+D252+D253+D254+D255</f>
        <v>0</v>
      </c>
      <c r="E246" s="10">
        <f t="shared" ref="E246" si="1611">+E247+E248+E249+E250+E251+E252+E253+E254+E255</f>
        <v>219930603</v>
      </c>
      <c r="F246" s="10">
        <f t="shared" ref="F246" si="1612">+F247+F248+F249+F250+F251+F252+F253+F254+F255</f>
        <v>165000000</v>
      </c>
      <c r="G246" s="10">
        <f t="shared" ref="G246" si="1613">+G247+G248+G249+G250+G251+G252+G253+G254+G255</f>
        <v>0</v>
      </c>
      <c r="H246" s="10">
        <f t="shared" ref="H246" si="1614">+H247+H248+H249+H250+H251+H252+H253+H254+H255</f>
        <v>992149848.60500002</v>
      </c>
      <c r="I246" s="10">
        <f t="shared" ref="I246" si="1615">+I247+I248+I249+I250+I251+I252+I253+I254+I255</f>
        <v>0</v>
      </c>
      <c r="J246" s="10">
        <f t="shared" ref="J246" si="1616">+J247+J248+J249+J250+J251+J252+J253+J254+J255</f>
        <v>984550634.94500005</v>
      </c>
      <c r="K246" s="10">
        <f t="shared" ref="K246" si="1617">+K247+K248+K249+K250+K251+K252+K253+K254+K255</f>
        <v>7599213.6600000011</v>
      </c>
      <c r="L246" s="10">
        <f t="shared" ref="L246" si="1618">+L247+L248+L249+L250+L251+L252+L253+L254+L255</f>
        <v>1029500.0300000012</v>
      </c>
      <c r="M246" s="10">
        <f t="shared" ref="M246" si="1619">+M247+M248+M249+M250+M251+M252+M253+M254+M255</f>
        <v>981124511.95500004</v>
      </c>
      <c r="N246" s="10">
        <f t="shared" ref="N246" si="1620">+N247+N248+N249+N250+N251+N252+N253+N254+N255</f>
        <v>3426122.9900000393</v>
      </c>
      <c r="O246" s="10">
        <f t="shared" ref="O246" si="1621">+O247+O248+O249+O250+O251+O252+O253+O254+O255</f>
        <v>0</v>
      </c>
      <c r="P246" s="10">
        <f t="shared" ref="P246" si="1622">+P247+P248+P249+P250+P251+P252+P253+P254+P255</f>
        <v>992149848.005</v>
      </c>
      <c r="Q246" s="10">
        <f t="shared" ref="Q246" si="1623">+Q247+Q248+Q249+Q250+Q251+Q252+Q253+Q254+Q255</f>
        <v>7599213.0599999996</v>
      </c>
      <c r="R246" s="10">
        <f t="shared" ref="R246" si="1624">+R247+R248+R249+R250+R251+R252+R253+R254+R255</f>
        <v>0.60000000149011612</v>
      </c>
      <c r="S246" s="10">
        <f t="shared" ref="S246" si="1625">+S247+S248+S249+S250+S251+S252+S253+S254+S255</f>
        <v>0</v>
      </c>
      <c r="T246" s="10">
        <f t="shared" ref="T246" si="1626">+T247+T248+T249+T250+T251+T252+T253+T254+T255</f>
        <v>992149848.005</v>
      </c>
    </row>
    <row r="247" spans="1:20" s="4" customFormat="1" ht="15" customHeight="1" x14ac:dyDescent="0.25">
      <c r="A247" s="13" t="s">
        <v>404</v>
      </c>
      <c r="B247" s="1" t="s">
        <v>405</v>
      </c>
      <c r="C247" s="111">
        <v>250000000</v>
      </c>
      <c r="D247" s="191">
        <v>0</v>
      </c>
      <c r="E247" s="191">
        <v>0</v>
      </c>
      <c r="F247" s="191">
        <v>0</v>
      </c>
      <c r="G247" s="188">
        <v>0</v>
      </c>
      <c r="H247" s="111">
        <f t="shared" ref="H247:H256" si="1627">+C247+D247-E247+F247-G247</f>
        <v>250000000</v>
      </c>
      <c r="I247" s="198">
        <v>0</v>
      </c>
      <c r="J247" s="198">
        <v>250000000</v>
      </c>
      <c r="K247" s="111">
        <f t="shared" ref="K247:K256" si="1628">+H247-J247</f>
        <v>0</v>
      </c>
      <c r="L247" s="198">
        <v>0</v>
      </c>
      <c r="M247" s="198">
        <v>250000000</v>
      </c>
      <c r="N247" s="111">
        <f t="shared" ref="N247:N256" si="1629">+J247-M247</f>
        <v>0</v>
      </c>
      <c r="O247" s="198">
        <v>0</v>
      </c>
      <c r="P247" s="198">
        <v>250000000</v>
      </c>
      <c r="Q247" s="111">
        <f t="shared" ref="Q247:Q256" si="1630">P247-J247</f>
        <v>0</v>
      </c>
      <c r="R247" s="111">
        <f t="shared" ref="R247:R256" si="1631">+H247-P247</f>
        <v>0</v>
      </c>
      <c r="S247" s="191">
        <f t="shared" ref="S247:S256" si="1632">O247</f>
        <v>0</v>
      </c>
      <c r="T247" s="191">
        <f t="shared" ref="T247:T256" si="1633">P247</f>
        <v>250000000</v>
      </c>
    </row>
    <row r="248" spans="1:20" s="4" customFormat="1" ht="15" customHeight="1" x14ac:dyDescent="0.25">
      <c r="A248" s="13" t="s">
        <v>406</v>
      </c>
      <c r="B248" s="1" t="s">
        <v>407</v>
      </c>
      <c r="C248" s="111">
        <v>8000000</v>
      </c>
      <c r="D248" s="191">
        <v>0</v>
      </c>
      <c r="E248" s="191">
        <v>0</v>
      </c>
      <c r="F248" s="191">
        <v>0</v>
      </c>
      <c r="G248" s="188">
        <v>0</v>
      </c>
      <c r="H248" s="111">
        <f t="shared" si="1627"/>
        <v>8000000</v>
      </c>
      <c r="I248" s="198">
        <v>0</v>
      </c>
      <c r="J248" s="198">
        <v>8000000</v>
      </c>
      <c r="K248" s="111">
        <f t="shared" si="1628"/>
        <v>0</v>
      </c>
      <c r="L248" s="198">
        <v>0</v>
      </c>
      <c r="M248" s="198">
        <v>8000000</v>
      </c>
      <c r="N248" s="111">
        <f t="shared" si="1629"/>
        <v>0</v>
      </c>
      <c r="O248" s="198">
        <v>0</v>
      </c>
      <c r="P248" s="198">
        <v>8000000</v>
      </c>
      <c r="Q248" s="111">
        <f t="shared" si="1630"/>
        <v>0</v>
      </c>
      <c r="R248" s="111">
        <f t="shared" si="1631"/>
        <v>0</v>
      </c>
      <c r="S248" s="191">
        <f t="shared" si="1632"/>
        <v>0</v>
      </c>
      <c r="T248" s="191">
        <f t="shared" si="1633"/>
        <v>8000000</v>
      </c>
    </row>
    <row r="249" spans="1:20" s="4" customFormat="1" ht="15" customHeight="1" x14ac:dyDescent="0.25">
      <c r="A249" s="13" t="s">
        <v>408</v>
      </c>
      <c r="B249" s="1" t="s">
        <v>409</v>
      </c>
      <c r="C249" s="111">
        <v>300000000</v>
      </c>
      <c r="D249" s="191">
        <v>0</v>
      </c>
      <c r="E249" s="191">
        <v>0</v>
      </c>
      <c r="F249" s="191">
        <v>0</v>
      </c>
      <c r="G249" s="188">
        <v>0</v>
      </c>
      <c r="H249" s="111">
        <f t="shared" si="1627"/>
        <v>300000000</v>
      </c>
      <c r="I249" s="198">
        <v>0</v>
      </c>
      <c r="J249" s="198">
        <v>300000000</v>
      </c>
      <c r="K249" s="111">
        <f t="shared" si="1628"/>
        <v>0</v>
      </c>
      <c r="L249" s="198">
        <v>0</v>
      </c>
      <c r="M249" s="198">
        <v>298343092.66999996</v>
      </c>
      <c r="N249" s="111">
        <f t="shared" si="1629"/>
        <v>1656907.3300000429</v>
      </c>
      <c r="O249" s="198">
        <v>0</v>
      </c>
      <c r="P249" s="198">
        <v>300000000</v>
      </c>
      <c r="Q249" s="111">
        <f t="shared" si="1630"/>
        <v>0</v>
      </c>
      <c r="R249" s="111">
        <f t="shared" si="1631"/>
        <v>0</v>
      </c>
      <c r="S249" s="191">
        <f t="shared" si="1632"/>
        <v>0</v>
      </c>
      <c r="T249" s="191">
        <f t="shared" si="1633"/>
        <v>300000000</v>
      </c>
    </row>
    <row r="250" spans="1:20" s="4" customFormat="1" ht="15" customHeight="1" x14ac:dyDescent="0.25">
      <c r="A250" s="13" t="s">
        <v>410</v>
      </c>
      <c r="B250" s="1" t="s">
        <v>411</v>
      </c>
      <c r="C250" s="111">
        <v>252680451.60499999</v>
      </c>
      <c r="D250" s="191">
        <v>0</v>
      </c>
      <c r="E250" s="191">
        <v>0</v>
      </c>
      <c r="F250" s="191">
        <v>0</v>
      </c>
      <c r="G250" s="188">
        <v>0</v>
      </c>
      <c r="H250" s="111">
        <f t="shared" si="1627"/>
        <v>252680451.60499999</v>
      </c>
      <c r="I250" s="198">
        <v>0</v>
      </c>
      <c r="J250" s="198">
        <v>252680451.60499999</v>
      </c>
      <c r="K250" s="111">
        <f t="shared" si="1628"/>
        <v>0</v>
      </c>
      <c r="L250" s="198">
        <v>0</v>
      </c>
      <c r="M250" s="198">
        <v>252680451.60499999</v>
      </c>
      <c r="N250" s="111">
        <f t="shared" si="1629"/>
        <v>0</v>
      </c>
      <c r="O250" s="198">
        <v>0</v>
      </c>
      <c r="P250" s="198">
        <v>252680451.60499999</v>
      </c>
      <c r="Q250" s="111">
        <f t="shared" si="1630"/>
        <v>0</v>
      </c>
      <c r="R250" s="111">
        <f t="shared" si="1631"/>
        <v>0</v>
      </c>
      <c r="S250" s="191">
        <f t="shared" si="1632"/>
        <v>0</v>
      </c>
      <c r="T250" s="191">
        <f t="shared" si="1633"/>
        <v>252680451.60499999</v>
      </c>
    </row>
    <row r="251" spans="1:20" s="4" customFormat="1" ht="15" customHeight="1" x14ac:dyDescent="0.25">
      <c r="A251" s="13" t="s">
        <v>412</v>
      </c>
      <c r="B251" s="1" t="s">
        <v>413</v>
      </c>
      <c r="C251" s="111">
        <v>8000000</v>
      </c>
      <c r="D251" s="191">
        <v>0</v>
      </c>
      <c r="E251" s="191">
        <v>0</v>
      </c>
      <c r="F251" s="191">
        <v>0</v>
      </c>
      <c r="G251" s="188">
        <v>0</v>
      </c>
      <c r="H251" s="111">
        <f t="shared" si="1627"/>
        <v>8000000</v>
      </c>
      <c r="I251" s="198">
        <v>0</v>
      </c>
      <c r="J251" s="198">
        <v>5783941</v>
      </c>
      <c r="K251" s="111">
        <f t="shared" si="1628"/>
        <v>2216059</v>
      </c>
      <c r="L251" s="198">
        <v>0</v>
      </c>
      <c r="M251" s="198">
        <v>5783941</v>
      </c>
      <c r="N251" s="111">
        <f t="shared" si="1629"/>
        <v>0</v>
      </c>
      <c r="O251" s="198">
        <v>0</v>
      </c>
      <c r="P251" s="198">
        <v>8000000</v>
      </c>
      <c r="Q251" s="111">
        <f t="shared" si="1630"/>
        <v>2216059</v>
      </c>
      <c r="R251" s="111">
        <f t="shared" si="1631"/>
        <v>0</v>
      </c>
      <c r="S251" s="191">
        <f t="shared" si="1632"/>
        <v>0</v>
      </c>
      <c r="T251" s="191">
        <f t="shared" si="1633"/>
        <v>8000000</v>
      </c>
    </row>
    <row r="252" spans="1:20" ht="15" customHeight="1" x14ac:dyDescent="0.25">
      <c r="A252" s="13" t="s">
        <v>414</v>
      </c>
      <c r="B252" s="25" t="s">
        <v>415</v>
      </c>
      <c r="C252" s="111">
        <v>35400000</v>
      </c>
      <c r="D252" s="191">
        <v>0</v>
      </c>
      <c r="E252" s="191">
        <v>30000000</v>
      </c>
      <c r="F252" s="191">
        <v>0</v>
      </c>
      <c r="G252" s="188">
        <v>0</v>
      </c>
      <c r="H252" s="111">
        <f t="shared" si="1627"/>
        <v>5400000</v>
      </c>
      <c r="I252" s="198">
        <v>0</v>
      </c>
      <c r="J252" s="198">
        <v>16845.939999999999</v>
      </c>
      <c r="K252" s="111">
        <f t="shared" si="1628"/>
        <v>5383154.0599999996</v>
      </c>
      <c r="L252" s="198">
        <v>0</v>
      </c>
      <c r="M252" s="198">
        <v>16845.939999999999</v>
      </c>
      <c r="N252" s="111">
        <f t="shared" si="1629"/>
        <v>0</v>
      </c>
      <c r="O252" s="198">
        <v>0</v>
      </c>
      <c r="P252" s="198">
        <v>5400000</v>
      </c>
      <c r="Q252" s="111">
        <f t="shared" si="1630"/>
        <v>5383154.0599999996</v>
      </c>
      <c r="R252" s="111">
        <f t="shared" si="1631"/>
        <v>0</v>
      </c>
      <c r="S252" s="191">
        <f t="shared" si="1632"/>
        <v>0</v>
      </c>
      <c r="T252" s="191">
        <f t="shared" si="1633"/>
        <v>5400000</v>
      </c>
    </row>
    <row r="253" spans="1:20" ht="15" customHeight="1" x14ac:dyDescent="0.25">
      <c r="A253" s="13" t="s">
        <v>416</v>
      </c>
      <c r="B253" s="1" t="s">
        <v>417</v>
      </c>
      <c r="C253" s="111">
        <v>40000000</v>
      </c>
      <c r="D253" s="191">
        <v>0</v>
      </c>
      <c r="E253" s="191">
        <v>0</v>
      </c>
      <c r="F253" s="191">
        <v>0</v>
      </c>
      <c r="G253" s="188">
        <v>0</v>
      </c>
      <c r="H253" s="111">
        <f t="shared" si="1627"/>
        <v>40000000</v>
      </c>
      <c r="I253" s="198">
        <v>0</v>
      </c>
      <c r="J253" s="198">
        <v>40000000</v>
      </c>
      <c r="K253" s="111">
        <f t="shared" si="1628"/>
        <v>0</v>
      </c>
      <c r="L253" s="198">
        <v>0</v>
      </c>
      <c r="M253" s="198">
        <v>40000000</v>
      </c>
      <c r="N253" s="111">
        <f t="shared" si="1629"/>
        <v>0</v>
      </c>
      <c r="O253" s="198">
        <v>0</v>
      </c>
      <c r="P253" s="198">
        <v>40000000</v>
      </c>
      <c r="Q253" s="111">
        <f t="shared" si="1630"/>
        <v>0</v>
      </c>
      <c r="R253" s="111">
        <f t="shared" si="1631"/>
        <v>0</v>
      </c>
      <c r="S253" s="191">
        <f t="shared" si="1632"/>
        <v>0</v>
      </c>
      <c r="T253" s="191">
        <f t="shared" si="1633"/>
        <v>40000000</v>
      </c>
    </row>
    <row r="254" spans="1:20" s="4" customFormat="1" ht="15" customHeight="1" x14ac:dyDescent="0.25">
      <c r="A254" s="13" t="s">
        <v>418</v>
      </c>
      <c r="B254" s="25" t="s">
        <v>419</v>
      </c>
      <c r="C254" s="111">
        <v>80000000</v>
      </c>
      <c r="D254" s="191">
        <v>0</v>
      </c>
      <c r="E254" s="191">
        <v>165000000</v>
      </c>
      <c r="F254" s="191">
        <v>165000000</v>
      </c>
      <c r="G254" s="188">
        <v>0</v>
      </c>
      <c r="H254" s="111">
        <f t="shared" si="1627"/>
        <v>80000000</v>
      </c>
      <c r="I254" s="198">
        <v>0</v>
      </c>
      <c r="J254" s="198">
        <v>80000000</v>
      </c>
      <c r="K254" s="111">
        <f t="shared" si="1628"/>
        <v>0</v>
      </c>
      <c r="L254" s="198">
        <v>1029500.0300000012</v>
      </c>
      <c r="M254" s="198">
        <v>78231100.109999999</v>
      </c>
      <c r="N254" s="111">
        <f t="shared" si="1629"/>
        <v>1768899.8900000006</v>
      </c>
      <c r="O254" s="198">
        <v>0</v>
      </c>
      <c r="P254" s="198">
        <v>80000000</v>
      </c>
      <c r="Q254" s="111">
        <f t="shared" si="1630"/>
        <v>0</v>
      </c>
      <c r="R254" s="111">
        <f t="shared" si="1631"/>
        <v>0</v>
      </c>
      <c r="S254" s="191">
        <f t="shared" si="1632"/>
        <v>0</v>
      </c>
      <c r="T254" s="191">
        <f t="shared" si="1633"/>
        <v>80000000</v>
      </c>
    </row>
    <row r="255" spans="1:20" s="4" customFormat="1" ht="15" customHeight="1" x14ac:dyDescent="0.25">
      <c r="A255" s="13" t="s">
        <v>420</v>
      </c>
      <c r="B255" s="25" t="s">
        <v>421</v>
      </c>
      <c r="C255" s="111">
        <v>73000000</v>
      </c>
      <c r="D255" s="191">
        <v>0</v>
      </c>
      <c r="E255" s="191">
        <v>24930603</v>
      </c>
      <c r="F255" s="191">
        <v>0</v>
      </c>
      <c r="G255" s="188">
        <v>0</v>
      </c>
      <c r="H255" s="111">
        <f t="shared" si="1627"/>
        <v>48069397</v>
      </c>
      <c r="I255" s="198">
        <v>0</v>
      </c>
      <c r="J255" s="198">
        <v>48069396.399999999</v>
      </c>
      <c r="K255" s="111">
        <f t="shared" si="1628"/>
        <v>0.60000000149011612</v>
      </c>
      <c r="L255" s="198">
        <v>0</v>
      </c>
      <c r="M255" s="198">
        <v>48069080.630000003</v>
      </c>
      <c r="N255" s="111">
        <f t="shared" si="1629"/>
        <v>315.76999999582767</v>
      </c>
      <c r="O255" s="198">
        <v>0</v>
      </c>
      <c r="P255" s="198">
        <v>48069396.399999999</v>
      </c>
      <c r="Q255" s="111">
        <f t="shared" si="1630"/>
        <v>0</v>
      </c>
      <c r="R255" s="111">
        <f t="shared" si="1631"/>
        <v>0.60000000149011612</v>
      </c>
      <c r="S255" s="191">
        <f t="shared" si="1632"/>
        <v>0</v>
      </c>
      <c r="T255" s="191">
        <f t="shared" si="1633"/>
        <v>48069396.399999999</v>
      </c>
    </row>
    <row r="256" spans="1:20" ht="15" customHeight="1" x14ac:dyDescent="0.25">
      <c r="A256" s="13" t="s">
        <v>422</v>
      </c>
      <c r="B256" s="25" t="s">
        <v>423</v>
      </c>
      <c r="C256" s="111">
        <v>28508000</v>
      </c>
      <c r="D256" s="191">
        <v>0</v>
      </c>
      <c r="E256" s="191">
        <v>28508000</v>
      </c>
      <c r="F256" s="191">
        <v>0</v>
      </c>
      <c r="G256" s="188">
        <v>0</v>
      </c>
      <c r="H256" s="111">
        <f t="shared" si="1627"/>
        <v>0</v>
      </c>
      <c r="I256" s="198">
        <v>0</v>
      </c>
      <c r="J256" s="198">
        <v>0</v>
      </c>
      <c r="K256" s="111">
        <f t="shared" si="1628"/>
        <v>0</v>
      </c>
      <c r="L256" s="198">
        <v>0</v>
      </c>
      <c r="M256" s="198">
        <v>0</v>
      </c>
      <c r="N256" s="111">
        <f t="shared" si="1629"/>
        <v>0</v>
      </c>
      <c r="O256" s="198">
        <v>0</v>
      </c>
      <c r="P256" s="198">
        <v>0</v>
      </c>
      <c r="Q256" s="111">
        <f t="shared" si="1630"/>
        <v>0</v>
      </c>
      <c r="R256" s="111">
        <f t="shared" si="1631"/>
        <v>0</v>
      </c>
      <c r="S256" s="191">
        <f t="shared" si="1632"/>
        <v>0</v>
      </c>
      <c r="T256" s="191">
        <f t="shared" si="1633"/>
        <v>0</v>
      </c>
    </row>
    <row r="257" spans="1:20" s="4" customFormat="1" ht="15" customHeight="1" x14ac:dyDescent="0.25">
      <c r="A257" s="14" t="s">
        <v>424</v>
      </c>
      <c r="B257" s="9" t="s">
        <v>425</v>
      </c>
      <c r="C257" s="10">
        <f t="shared" ref="C257" si="1634">+C258+C260</f>
        <v>1899016970.8699999</v>
      </c>
      <c r="D257" s="10">
        <f t="shared" ref="D257" si="1635">+D258+D260</f>
        <v>0</v>
      </c>
      <c r="E257" s="10">
        <f t="shared" ref="E257" si="1636">+E258+E260</f>
        <v>543861928</v>
      </c>
      <c r="F257" s="10">
        <f t="shared" ref="F257" si="1637">+F258+F260</f>
        <v>203007360</v>
      </c>
      <c r="G257" s="10">
        <f t="shared" ref="G257" si="1638">+G258+G260</f>
        <v>0</v>
      </c>
      <c r="H257" s="10">
        <f t="shared" ref="H257" si="1639">+H258+H260</f>
        <v>1558162402.8699999</v>
      </c>
      <c r="I257" s="10">
        <f t="shared" ref="I257" si="1640">+I258+I260</f>
        <v>0</v>
      </c>
      <c r="J257" s="10">
        <f t="shared" ref="J257" si="1641">+J258+J260</f>
        <v>1401722401</v>
      </c>
      <c r="K257" s="10">
        <f t="shared" ref="K257" si="1642">+K258+K260</f>
        <v>156440001.86999995</v>
      </c>
      <c r="L257" s="10">
        <f t="shared" ref="L257" si="1643">+L258+L260</f>
        <v>311854465</v>
      </c>
      <c r="M257" s="10">
        <f t="shared" ref="M257" si="1644">+M258+M260</f>
        <v>1365069044</v>
      </c>
      <c r="N257" s="10">
        <f t="shared" ref="N257" si="1645">+N258+N260</f>
        <v>36653357</v>
      </c>
      <c r="O257" s="10">
        <f t="shared" ref="O257" si="1646">+O258+O260</f>
        <v>0</v>
      </c>
      <c r="P257" s="10">
        <f t="shared" ref="P257" si="1647">+P258+P260</f>
        <v>1558162401.0020001</v>
      </c>
      <c r="Q257" s="10">
        <f t="shared" ref="Q257" si="1648">+Q258+Q260</f>
        <v>156440000.00200003</v>
      </c>
      <c r="R257" s="10">
        <f t="shared" ref="R257" si="1649">+R258+R260</f>
        <v>1.8679999113082886</v>
      </c>
      <c r="S257" s="10">
        <f t="shared" ref="S257" si="1650">+S258+S260</f>
        <v>0</v>
      </c>
      <c r="T257" s="10">
        <f t="shared" ref="T257" si="1651">+T258+T260</f>
        <v>1558162401.0020001</v>
      </c>
    </row>
    <row r="258" spans="1:20" s="4" customFormat="1" ht="15" customHeight="1" x14ac:dyDescent="0.25">
      <c r="A258" s="14" t="s">
        <v>426</v>
      </c>
      <c r="B258" s="9" t="s">
        <v>427</v>
      </c>
      <c r="C258" s="10">
        <f t="shared" ref="C258" si="1652">+C259</f>
        <v>328537373.90200001</v>
      </c>
      <c r="D258" s="10">
        <f t="shared" ref="D258" si="1653">+D259</f>
        <v>0</v>
      </c>
      <c r="E258" s="10">
        <f t="shared" ref="E258" si="1654">+E259</f>
        <v>35029568</v>
      </c>
      <c r="F258" s="10">
        <f t="shared" ref="F258" si="1655">+F259</f>
        <v>0</v>
      </c>
      <c r="G258" s="10">
        <f t="shared" ref="G258" si="1656">+G259</f>
        <v>0</v>
      </c>
      <c r="H258" s="10">
        <f t="shared" ref="H258" si="1657">+H259</f>
        <v>293507805.90200001</v>
      </c>
      <c r="I258" s="10">
        <f t="shared" ref="I258" si="1658">+I259</f>
        <v>0</v>
      </c>
      <c r="J258" s="10">
        <f t="shared" ref="J258" si="1659">+J259</f>
        <v>137067805</v>
      </c>
      <c r="K258" s="10">
        <f t="shared" ref="K258" si="1660">+K259</f>
        <v>156440000.90200001</v>
      </c>
      <c r="L258" s="10">
        <f t="shared" ref="L258" si="1661">+L259</f>
        <v>15429894</v>
      </c>
      <c r="M258" s="10">
        <f t="shared" ref="M258" si="1662">+M259</f>
        <v>137067805</v>
      </c>
      <c r="N258" s="10">
        <f t="shared" ref="N258" si="1663">+N259</f>
        <v>0</v>
      </c>
      <c r="O258" s="10">
        <f t="shared" ref="O258" si="1664">+O259</f>
        <v>0</v>
      </c>
      <c r="P258" s="10">
        <f t="shared" ref="P258" si="1665">+P259</f>
        <v>293507805.00200003</v>
      </c>
      <c r="Q258" s="10">
        <f t="shared" ref="Q258" si="1666">+Q259</f>
        <v>156440000.00200003</v>
      </c>
      <c r="R258" s="10">
        <f t="shared" ref="R258" si="1667">+R259</f>
        <v>0.89999997615814209</v>
      </c>
      <c r="S258" s="10">
        <f t="shared" ref="S258" si="1668">+S259</f>
        <v>0</v>
      </c>
      <c r="T258" s="10">
        <f t="shared" ref="T258" si="1669">+T259</f>
        <v>293507805.00200003</v>
      </c>
    </row>
    <row r="259" spans="1:20" s="4" customFormat="1" ht="15" customHeight="1" x14ac:dyDescent="0.25">
      <c r="A259" s="13" t="s">
        <v>428</v>
      </c>
      <c r="B259" s="1" t="s">
        <v>429</v>
      </c>
      <c r="C259" s="111">
        <v>328537373.90200001</v>
      </c>
      <c r="D259" s="191">
        <v>0</v>
      </c>
      <c r="E259" s="191">
        <v>35029568</v>
      </c>
      <c r="F259" s="191">
        <v>0</v>
      </c>
      <c r="G259" s="188">
        <v>0</v>
      </c>
      <c r="H259" s="111">
        <f>+C259+D259-E259+F259-G259</f>
        <v>293507805.90200001</v>
      </c>
      <c r="I259" s="198">
        <v>0</v>
      </c>
      <c r="J259" s="198">
        <v>137067805</v>
      </c>
      <c r="K259" s="111">
        <f t="shared" ref="K259" si="1670">+H259-J259</f>
        <v>156440000.90200001</v>
      </c>
      <c r="L259" s="198">
        <v>15429894</v>
      </c>
      <c r="M259" s="198">
        <v>137067805</v>
      </c>
      <c r="N259" s="111">
        <f>+J259-M259</f>
        <v>0</v>
      </c>
      <c r="O259" s="198">
        <v>0</v>
      </c>
      <c r="P259" s="198">
        <v>293507805.00200003</v>
      </c>
      <c r="Q259" s="111">
        <f>P259-J259</f>
        <v>156440000.00200003</v>
      </c>
      <c r="R259" s="111">
        <f>+H259-P259</f>
        <v>0.89999997615814209</v>
      </c>
      <c r="S259" s="191">
        <f>O259</f>
        <v>0</v>
      </c>
      <c r="T259" s="191">
        <f>P259</f>
        <v>293507805.00200003</v>
      </c>
    </row>
    <row r="260" spans="1:20" s="4" customFormat="1" ht="15" customHeight="1" x14ac:dyDescent="0.25">
      <c r="A260" s="14" t="s">
        <v>430</v>
      </c>
      <c r="B260" s="9" t="s">
        <v>431</v>
      </c>
      <c r="C260" s="10">
        <f t="shared" ref="C260" si="1671">+C261</f>
        <v>1570479596.9679999</v>
      </c>
      <c r="D260" s="10">
        <f t="shared" ref="D260" si="1672">+D261</f>
        <v>0</v>
      </c>
      <c r="E260" s="10">
        <f t="shared" ref="E260" si="1673">+E261</f>
        <v>508832360</v>
      </c>
      <c r="F260" s="10">
        <f t="shared" ref="F260" si="1674">+F261</f>
        <v>203007360</v>
      </c>
      <c r="G260" s="10">
        <f t="shared" ref="G260" si="1675">+G261</f>
        <v>0</v>
      </c>
      <c r="H260" s="10">
        <f t="shared" ref="H260" si="1676">+H261</f>
        <v>1264654596.9679999</v>
      </c>
      <c r="I260" s="10">
        <f t="shared" ref="I260" si="1677">+I261</f>
        <v>0</v>
      </c>
      <c r="J260" s="10">
        <f t="shared" ref="J260" si="1678">+J261</f>
        <v>1264654596</v>
      </c>
      <c r="K260" s="10">
        <f t="shared" ref="K260" si="1679">+K261</f>
        <v>0.96799993515014648</v>
      </c>
      <c r="L260" s="10">
        <f t="shared" ref="L260" si="1680">+L261</f>
        <v>296424571</v>
      </c>
      <c r="M260" s="10">
        <f t="shared" ref="M260" si="1681">+M261</f>
        <v>1228001239</v>
      </c>
      <c r="N260" s="10">
        <f t="shared" ref="N260" si="1682">+N261</f>
        <v>36653357</v>
      </c>
      <c r="O260" s="10">
        <f t="shared" ref="O260" si="1683">+O261</f>
        <v>0</v>
      </c>
      <c r="P260" s="10">
        <f t="shared" ref="P260" si="1684">+P261</f>
        <v>1264654596</v>
      </c>
      <c r="Q260" s="10">
        <f t="shared" ref="Q260" si="1685">+Q261</f>
        <v>0</v>
      </c>
      <c r="R260" s="10">
        <f t="shared" ref="R260" si="1686">+R261</f>
        <v>0.96799993515014648</v>
      </c>
      <c r="S260" s="10">
        <f t="shared" ref="S260" si="1687">+S261</f>
        <v>0</v>
      </c>
      <c r="T260" s="10">
        <f t="shared" ref="T260" si="1688">+T261</f>
        <v>1264654596</v>
      </c>
    </row>
    <row r="261" spans="1:20" s="4" customFormat="1" ht="15" customHeight="1" x14ac:dyDescent="0.25">
      <c r="A261" s="13" t="s">
        <v>432</v>
      </c>
      <c r="B261" s="1" t="s">
        <v>433</v>
      </c>
      <c r="C261" s="111">
        <v>1570479596.9679999</v>
      </c>
      <c r="D261" s="191">
        <v>0</v>
      </c>
      <c r="E261" s="191">
        <v>508832360</v>
      </c>
      <c r="F261" s="191">
        <v>203007360</v>
      </c>
      <c r="G261" s="188">
        <v>0</v>
      </c>
      <c r="H261" s="111">
        <f>+C261+D261-E261+F261-G261</f>
        <v>1264654596.9679999</v>
      </c>
      <c r="I261" s="198">
        <v>0</v>
      </c>
      <c r="J261" s="198">
        <v>1264654596</v>
      </c>
      <c r="K261" s="111">
        <f t="shared" ref="K261" si="1689">+H261-J261</f>
        <v>0.96799993515014648</v>
      </c>
      <c r="L261" s="198">
        <v>296424571</v>
      </c>
      <c r="M261" s="198">
        <v>1228001239</v>
      </c>
      <c r="N261" s="111">
        <f>+J261-M261</f>
        <v>36653357</v>
      </c>
      <c r="O261" s="198">
        <v>0</v>
      </c>
      <c r="P261" s="198">
        <v>1264654596</v>
      </c>
      <c r="Q261" s="111">
        <f>P261-J261</f>
        <v>0</v>
      </c>
      <c r="R261" s="111">
        <f>+H261-P261</f>
        <v>0.96799993515014648</v>
      </c>
      <c r="S261" s="191">
        <f>O261</f>
        <v>0</v>
      </c>
      <c r="T261" s="191">
        <f>P261</f>
        <v>1264654596</v>
      </c>
    </row>
    <row r="262" spans="1:20" ht="15" customHeight="1" x14ac:dyDescent="0.25">
      <c r="A262" s="14" t="s">
        <v>434</v>
      </c>
      <c r="B262" s="9" t="s">
        <v>435</v>
      </c>
      <c r="C262" s="10">
        <f t="shared" ref="C262" si="1690">+C264+C263</f>
        <v>16000000</v>
      </c>
      <c r="D262" s="10">
        <f t="shared" ref="D262" si="1691">+D264+D263</f>
        <v>0</v>
      </c>
      <c r="E262" s="10">
        <f t="shared" ref="E262" si="1692">+E264+E263</f>
        <v>16400000</v>
      </c>
      <c r="F262" s="10">
        <f t="shared" ref="F262" si="1693">+F264+F263</f>
        <v>2000000</v>
      </c>
      <c r="G262" s="10">
        <f t="shared" ref="G262" si="1694">+G264+G263</f>
        <v>0</v>
      </c>
      <c r="H262" s="10">
        <f t="shared" ref="H262" si="1695">+H264+H263</f>
        <v>1600000</v>
      </c>
      <c r="I262" s="10">
        <f t="shared" ref="I262" si="1696">+I264+I263</f>
        <v>0</v>
      </c>
      <c r="J262" s="10">
        <f t="shared" ref="J262" si="1697">+J264+J263</f>
        <v>1600000</v>
      </c>
      <c r="K262" s="10">
        <f t="shared" ref="K262" si="1698">+K264+K263</f>
        <v>0</v>
      </c>
      <c r="L262" s="10">
        <f t="shared" ref="L262" si="1699">+L264+L263</f>
        <v>0</v>
      </c>
      <c r="M262" s="10">
        <f t="shared" ref="M262" si="1700">+M264+M263</f>
        <v>1600000</v>
      </c>
      <c r="N262" s="10">
        <f t="shared" ref="N262" si="1701">+N264+N263</f>
        <v>0</v>
      </c>
      <c r="O262" s="10">
        <f t="shared" ref="O262" si="1702">+O264+O263</f>
        <v>0</v>
      </c>
      <c r="P262" s="10">
        <f t="shared" ref="P262" si="1703">+P264+P263</f>
        <v>1600000</v>
      </c>
      <c r="Q262" s="10">
        <f t="shared" ref="Q262" si="1704">+Q264+Q263</f>
        <v>0</v>
      </c>
      <c r="R262" s="10">
        <f t="shared" ref="R262" si="1705">+R264+R263</f>
        <v>0</v>
      </c>
      <c r="S262" s="10">
        <f t="shared" ref="S262" si="1706">+S264+S263</f>
        <v>0</v>
      </c>
      <c r="T262" s="10">
        <f t="shared" ref="T262" si="1707">+T264+T263</f>
        <v>1600000</v>
      </c>
    </row>
    <row r="263" spans="1:20" ht="15" customHeight="1" x14ac:dyDescent="0.25">
      <c r="A263" s="13" t="s">
        <v>1601</v>
      </c>
      <c r="B263" s="25" t="s">
        <v>1266</v>
      </c>
      <c r="C263" s="111">
        <v>0</v>
      </c>
      <c r="D263" s="191">
        <v>0</v>
      </c>
      <c r="E263" s="191">
        <v>400000</v>
      </c>
      <c r="F263" s="191">
        <v>2000000</v>
      </c>
      <c r="G263" s="188">
        <v>0</v>
      </c>
      <c r="H263" s="111">
        <f t="shared" ref="H263:H264" si="1708">+C263+D263-E263+F263-G263</f>
        <v>1600000</v>
      </c>
      <c r="I263" s="198">
        <v>0</v>
      </c>
      <c r="J263" s="198">
        <v>1600000</v>
      </c>
      <c r="K263" s="111">
        <f t="shared" ref="K263:K264" si="1709">+H263-J263</f>
        <v>0</v>
      </c>
      <c r="L263" s="198">
        <v>0</v>
      </c>
      <c r="M263" s="198">
        <v>1600000</v>
      </c>
      <c r="N263" s="111">
        <f>+J263-M263</f>
        <v>0</v>
      </c>
      <c r="O263" s="198">
        <v>0</v>
      </c>
      <c r="P263" s="198">
        <v>1600000</v>
      </c>
      <c r="Q263" s="111">
        <f t="shared" ref="Q263:Q264" si="1710">P263-J263</f>
        <v>0</v>
      </c>
      <c r="R263" s="111">
        <f>+H263-P263</f>
        <v>0</v>
      </c>
      <c r="S263" s="191">
        <f t="shared" ref="S263:S264" si="1711">O263</f>
        <v>0</v>
      </c>
      <c r="T263" s="191">
        <f t="shared" ref="T263:T264" si="1712">P263</f>
        <v>1600000</v>
      </c>
    </row>
    <row r="264" spans="1:20" ht="15" customHeight="1" x14ac:dyDescent="0.25">
      <c r="A264" s="13" t="s">
        <v>436</v>
      </c>
      <c r="B264" s="25" t="s">
        <v>437</v>
      </c>
      <c r="C264" s="111">
        <v>16000000</v>
      </c>
      <c r="D264" s="191">
        <v>0</v>
      </c>
      <c r="E264" s="191">
        <v>16000000</v>
      </c>
      <c r="F264" s="191">
        <v>0</v>
      </c>
      <c r="G264" s="188">
        <v>0</v>
      </c>
      <c r="H264" s="111">
        <f t="shared" si="1708"/>
        <v>0</v>
      </c>
      <c r="I264" s="198">
        <v>0</v>
      </c>
      <c r="J264" s="198">
        <v>0</v>
      </c>
      <c r="K264" s="111">
        <f t="shared" si="1709"/>
        <v>0</v>
      </c>
      <c r="L264" s="198">
        <v>0</v>
      </c>
      <c r="M264" s="198">
        <v>0</v>
      </c>
      <c r="N264" s="111">
        <f>+J264-M264</f>
        <v>0</v>
      </c>
      <c r="O264" s="198">
        <v>0</v>
      </c>
      <c r="P264" s="198">
        <v>0</v>
      </c>
      <c r="Q264" s="111">
        <f t="shared" si="1710"/>
        <v>0</v>
      </c>
      <c r="R264" s="111">
        <f>+H264-P264</f>
        <v>0</v>
      </c>
      <c r="S264" s="191">
        <f t="shared" si="1711"/>
        <v>0</v>
      </c>
      <c r="T264" s="191">
        <f t="shared" si="1712"/>
        <v>0</v>
      </c>
    </row>
    <row r="265" spans="1:20" ht="15" customHeight="1" x14ac:dyDescent="0.25">
      <c r="A265" s="11" t="s">
        <v>438</v>
      </c>
      <c r="B265" s="5" t="s">
        <v>439</v>
      </c>
      <c r="C265" s="6">
        <f t="shared" ref="C265" si="1713">+C266+C268+C277+C281+C286+C289+C301</f>
        <v>5757588011.8199997</v>
      </c>
      <c r="D265" s="6">
        <f t="shared" ref="D265" si="1714">+D266+D268+D277+D281+D286+D289+D301</f>
        <v>1073000000</v>
      </c>
      <c r="E265" s="6">
        <f t="shared" ref="E265" si="1715">+E266+E268+E277+E281+E286+E289+E301</f>
        <v>517541233.85000002</v>
      </c>
      <c r="F265" s="6">
        <f t="shared" ref="F265" si="1716">+F266+F268+F277+F281+F286+F289+F301</f>
        <v>733763366.74000001</v>
      </c>
      <c r="G265" s="6">
        <f t="shared" ref="G265" si="1717">+G266+G268+G277+G281+G286+G289+G301</f>
        <v>61598740.090000004</v>
      </c>
      <c r="H265" s="6">
        <f t="shared" ref="H265" si="1718">+H266+H268+H277+H281+H286+H289+H301</f>
        <v>6985211404.6199999</v>
      </c>
      <c r="I265" s="6">
        <f t="shared" ref="I265" si="1719">+I266+I268+I277+I281+I286+I289+I301</f>
        <v>25941562</v>
      </c>
      <c r="J265" s="6">
        <f t="shared" ref="J265" si="1720">+J266+J268+J277+J281+J286+J289+J301</f>
        <v>6694178948.9799995</v>
      </c>
      <c r="K265" s="6">
        <f t="shared" ref="K265" si="1721">+K266+K268+K277+K281+K286+K289+K301</f>
        <v>291032455.63999981</v>
      </c>
      <c r="L265" s="6">
        <f t="shared" ref="L265" si="1722">+L266+L268+L277+L281+L286+L289+L301</f>
        <v>774136848.91000032</v>
      </c>
      <c r="M265" s="6">
        <f t="shared" ref="M265" si="1723">+M266+M268+M277+M281+M286+M289+M301</f>
        <v>6273393643.289999</v>
      </c>
      <c r="N265" s="6">
        <f t="shared" ref="N265" si="1724">+N266+N268+N277+N281+N286+N289+N301</f>
        <v>420785305.69</v>
      </c>
      <c r="O265" s="6">
        <f t="shared" ref="O265" si="1725">+O266+O268+O277+O281+O286+O289+O301</f>
        <v>36272800</v>
      </c>
      <c r="P265" s="6">
        <f t="shared" ref="P265" si="1726">+P266+P268+P277+P281+P286+P289+P301</f>
        <v>6808334788.7399998</v>
      </c>
      <c r="Q265" s="6">
        <f t="shared" ref="Q265" si="1727">+Q266+Q268+Q277+Q281+Q286+Q289+Q301</f>
        <v>114155839.75999981</v>
      </c>
      <c r="R265" s="6">
        <f t="shared" ref="R265" si="1728">+R266+R268+R277+R281+R286+R289+R301</f>
        <v>176876615.88000003</v>
      </c>
      <c r="S265" s="6">
        <f t="shared" ref="S265" si="1729">+S266+S268+S277+S281+S286+S289+S301</f>
        <v>36272800</v>
      </c>
      <c r="T265" s="6">
        <f t="shared" ref="T265" si="1730">+T266+T268+T277+T281+T286+T289+T301</f>
        <v>6808334788.7399998</v>
      </c>
    </row>
    <row r="266" spans="1:20" ht="15" customHeight="1" x14ac:dyDescent="0.25">
      <c r="A266" s="14" t="s">
        <v>440</v>
      </c>
      <c r="B266" s="9" t="s">
        <v>441</v>
      </c>
      <c r="C266" s="10">
        <f t="shared" ref="C266" si="1731">+C267</f>
        <v>708500000</v>
      </c>
      <c r="D266" s="10">
        <f t="shared" ref="D266" si="1732">+D267</f>
        <v>90000000</v>
      </c>
      <c r="E266" s="10">
        <f t="shared" ref="E266" si="1733">+E267</f>
        <v>1000000</v>
      </c>
      <c r="F266" s="10">
        <f t="shared" ref="F266" si="1734">+F267</f>
        <v>0</v>
      </c>
      <c r="G266" s="10">
        <f t="shared" ref="G266" si="1735">+G267</f>
        <v>0</v>
      </c>
      <c r="H266" s="10">
        <f t="shared" ref="H266" si="1736">+H267</f>
        <v>797500000</v>
      </c>
      <c r="I266" s="10">
        <f t="shared" ref="I266" si="1737">+I267</f>
        <v>0</v>
      </c>
      <c r="J266" s="10">
        <f t="shared" ref="J266" si="1738">+J267</f>
        <v>796499492</v>
      </c>
      <c r="K266" s="10">
        <f t="shared" ref="K266" si="1739">+K267</f>
        <v>1000508</v>
      </c>
      <c r="L266" s="10">
        <f t="shared" ref="L266" si="1740">+L267</f>
        <v>245980013.06000006</v>
      </c>
      <c r="M266" s="10">
        <f t="shared" ref="M266" si="1741">+M267</f>
        <v>795499491.97000003</v>
      </c>
      <c r="N266" s="10">
        <f t="shared" ref="N266" si="1742">+N267</f>
        <v>1000000.0299999714</v>
      </c>
      <c r="O266" s="10">
        <f t="shared" ref="O266" si="1743">+O267</f>
        <v>0</v>
      </c>
      <c r="P266" s="10">
        <f t="shared" ref="P266" si="1744">+P267</f>
        <v>797500000</v>
      </c>
      <c r="Q266" s="10">
        <f t="shared" ref="Q266" si="1745">+Q267</f>
        <v>1000508</v>
      </c>
      <c r="R266" s="10">
        <f t="shared" ref="R266" si="1746">+R267</f>
        <v>0</v>
      </c>
      <c r="S266" s="10">
        <f t="shared" ref="S266" si="1747">+S267</f>
        <v>0</v>
      </c>
      <c r="T266" s="10">
        <f t="shared" ref="T266" si="1748">+T267</f>
        <v>797500000</v>
      </c>
    </row>
    <row r="267" spans="1:20" ht="15" customHeight="1" x14ac:dyDescent="0.25">
      <c r="A267" s="13" t="s">
        <v>442</v>
      </c>
      <c r="B267" s="1" t="s">
        <v>443</v>
      </c>
      <c r="C267" s="111">
        <v>708500000</v>
      </c>
      <c r="D267" s="191">
        <v>90000000</v>
      </c>
      <c r="E267" s="191">
        <v>1000000</v>
      </c>
      <c r="F267" s="191">
        <v>0</v>
      </c>
      <c r="G267" s="188">
        <v>0</v>
      </c>
      <c r="H267" s="111">
        <f>+C267+D267-E267+F267-G267</f>
        <v>797500000</v>
      </c>
      <c r="I267" s="198">
        <v>0</v>
      </c>
      <c r="J267" s="198">
        <v>796499492</v>
      </c>
      <c r="K267" s="111">
        <f t="shared" ref="K267" si="1749">+H267-J267</f>
        <v>1000508</v>
      </c>
      <c r="L267" s="198">
        <v>245980013.06000006</v>
      </c>
      <c r="M267" s="198">
        <v>795499491.97000003</v>
      </c>
      <c r="N267" s="111">
        <f>+J267-M267</f>
        <v>1000000.0299999714</v>
      </c>
      <c r="O267" s="198">
        <v>0</v>
      </c>
      <c r="P267" s="198">
        <v>797500000</v>
      </c>
      <c r="Q267" s="111">
        <f>P267-J267</f>
        <v>1000508</v>
      </c>
      <c r="R267" s="111">
        <f>+H267-P267</f>
        <v>0</v>
      </c>
      <c r="S267" s="191">
        <f>O267</f>
        <v>0</v>
      </c>
      <c r="T267" s="191">
        <f>P267</f>
        <v>797500000</v>
      </c>
    </row>
    <row r="268" spans="1:20" ht="15" customHeight="1" x14ac:dyDescent="0.25">
      <c r="A268" s="14" t="s">
        <v>444</v>
      </c>
      <c r="B268" s="9" t="s">
        <v>445</v>
      </c>
      <c r="C268" s="10">
        <f t="shared" ref="C268" si="1750">+C269+C273+C274+C275+C276</f>
        <v>3326909669.2950001</v>
      </c>
      <c r="D268" s="10">
        <f t="shared" ref="D268" si="1751">+D269+D273+D274+D275+D276</f>
        <v>696000000</v>
      </c>
      <c r="E268" s="10">
        <f t="shared" ref="E268" si="1752">+E269+E273+E274+E275+E276</f>
        <v>161531163</v>
      </c>
      <c r="F268" s="10">
        <f t="shared" ref="F268" si="1753">+F269+F273+F274+F275+F276</f>
        <v>450000000</v>
      </c>
      <c r="G268" s="10">
        <f t="shared" ref="G268" si="1754">+G269+G273+G274+G275+G276</f>
        <v>0</v>
      </c>
      <c r="H268" s="10">
        <f t="shared" ref="H268" si="1755">+H269+H273+H274+H275+H276</f>
        <v>4311378506.2950001</v>
      </c>
      <c r="I268" s="10">
        <f t="shared" ref="I268" si="1756">+I269+I273+I274+I275+I276</f>
        <v>18450095</v>
      </c>
      <c r="J268" s="10">
        <f t="shared" ref="J268" si="1757">+J269+J273+J274+J275+J276</f>
        <v>4219262903.8099999</v>
      </c>
      <c r="K268" s="10">
        <f t="shared" ref="K268" si="1758">+K269+K273+K274+K275+K276</f>
        <v>92115602.484999806</v>
      </c>
      <c r="L268" s="10">
        <f t="shared" ref="L268" si="1759">+L269+L273+L274+L275+L276</f>
        <v>500090424.8500002</v>
      </c>
      <c r="M268" s="10">
        <f t="shared" ref="M268" si="1760">+M269+M273+M274+M275+M276</f>
        <v>4044653629.1399999</v>
      </c>
      <c r="N268" s="10">
        <f t="shared" ref="N268" si="1761">+N269+N273+N274+N275+N276</f>
        <v>174609274.67000002</v>
      </c>
      <c r="O268" s="10">
        <f t="shared" ref="O268" si="1762">+O269+O273+O274+O275+O276</f>
        <v>5781333</v>
      </c>
      <c r="P268" s="10">
        <f t="shared" ref="P268" si="1763">+P269+P273+P274+P275+P276</f>
        <v>4289593995.5699997</v>
      </c>
      <c r="Q268" s="10">
        <f t="shared" ref="Q268" si="1764">+Q269+Q273+Q274+Q275+Q276</f>
        <v>70331091.759999812</v>
      </c>
      <c r="R268" s="10">
        <f t="shared" ref="R268" si="1765">+R269+R273+R274+R275+R276</f>
        <v>21784510.724999994</v>
      </c>
      <c r="S268" s="10">
        <f t="shared" ref="S268" si="1766">+S269+S273+S274+S275+S276</f>
        <v>5781333</v>
      </c>
      <c r="T268" s="10">
        <f t="shared" ref="T268" si="1767">+T269+T273+T274+T275+T276</f>
        <v>4289593995.5699997</v>
      </c>
    </row>
    <row r="269" spans="1:20" s="4" customFormat="1" ht="15" customHeight="1" x14ac:dyDescent="0.25">
      <c r="A269" s="14" t="s">
        <v>446</v>
      </c>
      <c r="B269" s="9" t="s">
        <v>447</v>
      </c>
      <c r="C269" s="10">
        <f t="shared" ref="C269" si="1768">+C270+C271+C272</f>
        <v>589108000</v>
      </c>
      <c r="D269" s="10">
        <f t="shared" ref="D269" si="1769">+D270+D271+D272</f>
        <v>0</v>
      </c>
      <c r="E269" s="10">
        <f t="shared" ref="E269" si="1770">+E270+E271+E272</f>
        <v>4550000</v>
      </c>
      <c r="F269" s="10">
        <f t="shared" ref="F269" si="1771">+F270+F271+F272</f>
        <v>0</v>
      </c>
      <c r="G269" s="10">
        <f t="shared" ref="G269" si="1772">+G270+G271+G272</f>
        <v>0</v>
      </c>
      <c r="H269" s="10">
        <f t="shared" ref="H269" si="1773">+H270+H271+H272</f>
        <v>584558000</v>
      </c>
      <c r="I269" s="10">
        <f t="shared" ref="I269" si="1774">+I270+I271+I272</f>
        <v>0</v>
      </c>
      <c r="J269" s="10">
        <f t="shared" ref="J269" si="1775">+J270+J271+J272</f>
        <v>584557999.67000008</v>
      </c>
      <c r="K269" s="10">
        <f t="shared" ref="K269" si="1776">+K270+K271+K272</f>
        <v>0.32999998331069946</v>
      </c>
      <c r="L269" s="10">
        <f t="shared" ref="L269" si="1777">+L270+L271+L272</f>
        <v>14872934.069999993</v>
      </c>
      <c r="M269" s="10">
        <f t="shared" ref="M269" si="1778">+M270+M271+M272</f>
        <v>577685214</v>
      </c>
      <c r="N269" s="10">
        <f t="shared" ref="N269" si="1779">+N270+N271+N272</f>
        <v>6872785.6700000167</v>
      </c>
      <c r="O269" s="10">
        <f t="shared" ref="O269" si="1780">+O270+O271+O272</f>
        <v>0</v>
      </c>
      <c r="P269" s="10">
        <f t="shared" ref="P269" si="1781">+P270+P271+P272</f>
        <v>584558000</v>
      </c>
      <c r="Q269" s="10">
        <f t="shared" ref="Q269" si="1782">+Q270+Q271+Q272</f>
        <v>0.32999998331069946</v>
      </c>
      <c r="R269" s="10">
        <f t="shared" ref="R269" si="1783">+R270+R271+R272</f>
        <v>0</v>
      </c>
      <c r="S269" s="10">
        <f t="shared" ref="S269" si="1784">+S270+S271+S272</f>
        <v>0</v>
      </c>
      <c r="T269" s="10">
        <f t="shared" ref="T269" si="1785">+T270+T271+T272</f>
        <v>584558000</v>
      </c>
    </row>
    <row r="270" spans="1:20" ht="15" customHeight="1" x14ac:dyDescent="0.25">
      <c r="A270" s="13" t="s">
        <v>448</v>
      </c>
      <c r="B270" s="1" t="s">
        <v>449</v>
      </c>
      <c r="C270" s="111">
        <v>30000000</v>
      </c>
      <c r="D270" s="191">
        <v>0</v>
      </c>
      <c r="E270" s="191">
        <v>4550000</v>
      </c>
      <c r="F270" s="191">
        <v>0</v>
      </c>
      <c r="G270" s="188">
        <v>0</v>
      </c>
      <c r="H270" s="111">
        <f t="shared" ref="H270:H276" si="1786">+C270+D270-E270+F270-G270</f>
        <v>25450000</v>
      </c>
      <c r="I270" s="198">
        <v>0</v>
      </c>
      <c r="J270" s="198">
        <v>25450000</v>
      </c>
      <c r="K270" s="111">
        <f t="shared" ref="K270:K276" si="1787">+H270-J270</f>
        <v>0</v>
      </c>
      <c r="L270" s="198">
        <v>0</v>
      </c>
      <c r="M270" s="198">
        <v>25450000</v>
      </c>
      <c r="N270" s="111">
        <f t="shared" ref="N270:N276" si="1788">+J270-M270</f>
        <v>0</v>
      </c>
      <c r="O270" s="198">
        <v>0</v>
      </c>
      <c r="P270" s="198">
        <v>25450000</v>
      </c>
      <c r="Q270" s="111">
        <f t="shared" ref="Q270:Q276" si="1789">P270-J270</f>
        <v>0</v>
      </c>
      <c r="R270" s="111">
        <f t="shared" ref="R270:R276" si="1790">+H270-P270</f>
        <v>0</v>
      </c>
      <c r="S270" s="191">
        <f t="shared" ref="S270:S276" si="1791">O270</f>
        <v>0</v>
      </c>
      <c r="T270" s="191">
        <f t="shared" ref="T270:T276" si="1792">P270</f>
        <v>25450000</v>
      </c>
    </row>
    <row r="271" spans="1:20" ht="15" customHeight="1" x14ac:dyDescent="0.25">
      <c r="A271" s="13" t="s">
        <v>450</v>
      </c>
      <c r="B271" s="1" t="s">
        <v>451</v>
      </c>
      <c r="C271" s="111">
        <v>100000000</v>
      </c>
      <c r="D271" s="191">
        <v>0</v>
      </c>
      <c r="E271" s="191">
        <v>0</v>
      </c>
      <c r="F271" s="191">
        <v>0</v>
      </c>
      <c r="G271" s="188">
        <v>0</v>
      </c>
      <c r="H271" s="111">
        <f t="shared" si="1786"/>
        <v>100000000</v>
      </c>
      <c r="I271" s="198">
        <v>0</v>
      </c>
      <c r="J271" s="198">
        <v>100000000</v>
      </c>
      <c r="K271" s="111">
        <f t="shared" si="1787"/>
        <v>0</v>
      </c>
      <c r="L271" s="198">
        <v>2680000</v>
      </c>
      <c r="M271" s="198">
        <v>100000000</v>
      </c>
      <c r="N271" s="111">
        <f t="shared" si="1788"/>
        <v>0</v>
      </c>
      <c r="O271" s="198">
        <v>0</v>
      </c>
      <c r="P271" s="198">
        <v>100000000</v>
      </c>
      <c r="Q271" s="111">
        <f t="shared" si="1789"/>
        <v>0</v>
      </c>
      <c r="R271" s="111">
        <f t="shared" si="1790"/>
        <v>0</v>
      </c>
      <c r="S271" s="191">
        <f t="shared" si="1791"/>
        <v>0</v>
      </c>
      <c r="T271" s="191">
        <f t="shared" si="1792"/>
        <v>100000000</v>
      </c>
    </row>
    <row r="272" spans="1:20" ht="15" customHeight="1" x14ac:dyDescent="0.25">
      <c r="A272" s="13" t="s">
        <v>452</v>
      </c>
      <c r="B272" s="1" t="s">
        <v>453</v>
      </c>
      <c r="C272" s="111">
        <v>459108000</v>
      </c>
      <c r="D272" s="191">
        <v>0</v>
      </c>
      <c r="E272" s="191">
        <v>0</v>
      </c>
      <c r="F272" s="191">
        <v>0</v>
      </c>
      <c r="G272" s="188">
        <v>0</v>
      </c>
      <c r="H272" s="111">
        <f t="shared" si="1786"/>
        <v>459108000</v>
      </c>
      <c r="I272" s="198">
        <v>0</v>
      </c>
      <c r="J272" s="198">
        <v>459107999.67000002</v>
      </c>
      <c r="K272" s="111">
        <f t="shared" si="1787"/>
        <v>0.32999998331069946</v>
      </c>
      <c r="L272" s="198">
        <v>12192934.069999993</v>
      </c>
      <c r="M272" s="198">
        <v>452235214</v>
      </c>
      <c r="N272" s="111">
        <f t="shared" si="1788"/>
        <v>6872785.6700000167</v>
      </c>
      <c r="O272" s="198">
        <v>0</v>
      </c>
      <c r="P272" s="198">
        <v>459108000</v>
      </c>
      <c r="Q272" s="111">
        <f t="shared" si="1789"/>
        <v>0.32999998331069946</v>
      </c>
      <c r="R272" s="111">
        <f t="shared" si="1790"/>
        <v>0</v>
      </c>
      <c r="S272" s="191">
        <f t="shared" si="1791"/>
        <v>0</v>
      </c>
      <c r="T272" s="191">
        <f t="shared" si="1792"/>
        <v>459108000</v>
      </c>
    </row>
    <row r="273" spans="1:20" s="4" customFormat="1" ht="15" customHeight="1" x14ac:dyDescent="0.25">
      <c r="A273" s="13" t="s">
        <v>454</v>
      </c>
      <c r="B273" s="1" t="s">
        <v>455</v>
      </c>
      <c r="C273" s="111">
        <v>60000000</v>
      </c>
      <c r="D273" s="191">
        <v>0</v>
      </c>
      <c r="E273" s="191">
        <v>0</v>
      </c>
      <c r="F273" s="191">
        <v>0</v>
      </c>
      <c r="G273" s="188">
        <v>0</v>
      </c>
      <c r="H273" s="111">
        <f t="shared" si="1786"/>
        <v>60000000</v>
      </c>
      <c r="I273" s="198">
        <v>0</v>
      </c>
      <c r="J273" s="198">
        <v>60000000</v>
      </c>
      <c r="K273" s="111">
        <f t="shared" si="1787"/>
        <v>0</v>
      </c>
      <c r="L273" s="198">
        <v>0</v>
      </c>
      <c r="M273" s="198">
        <v>60000000</v>
      </c>
      <c r="N273" s="111">
        <f t="shared" si="1788"/>
        <v>0</v>
      </c>
      <c r="O273" s="198">
        <v>0</v>
      </c>
      <c r="P273" s="198">
        <v>60000000</v>
      </c>
      <c r="Q273" s="111">
        <f t="shared" si="1789"/>
        <v>0</v>
      </c>
      <c r="R273" s="111">
        <f t="shared" si="1790"/>
        <v>0</v>
      </c>
      <c r="S273" s="191">
        <f t="shared" si="1791"/>
        <v>0</v>
      </c>
      <c r="T273" s="191">
        <f t="shared" si="1792"/>
        <v>60000000</v>
      </c>
    </row>
    <row r="274" spans="1:20" ht="15" customHeight="1" x14ac:dyDescent="0.25">
      <c r="A274" s="13" t="s">
        <v>456</v>
      </c>
      <c r="B274" s="1" t="s">
        <v>457</v>
      </c>
      <c r="C274" s="111">
        <v>654000000</v>
      </c>
      <c r="D274" s="191">
        <v>0</v>
      </c>
      <c r="E274" s="191">
        <v>146981163</v>
      </c>
      <c r="F274" s="191">
        <v>0</v>
      </c>
      <c r="G274" s="188">
        <v>0</v>
      </c>
      <c r="H274" s="111">
        <f t="shared" si="1786"/>
        <v>507018837</v>
      </c>
      <c r="I274" s="198">
        <v>6390095</v>
      </c>
      <c r="J274" s="198">
        <v>475329750</v>
      </c>
      <c r="K274" s="111">
        <f t="shared" si="1787"/>
        <v>31689087</v>
      </c>
      <c r="L274" s="198">
        <v>37974227</v>
      </c>
      <c r="M274" s="198">
        <v>307593261</v>
      </c>
      <c r="N274" s="111">
        <f t="shared" si="1788"/>
        <v>167736489</v>
      </c>
      <c r="O274" s="198">
        <v>3248000</v>
      </c>
      <c r="P274" s="198">
        <v>491748823</v>
      </c>
      <c r="Q274" s="111">
        <f t="shared" si="1789"/>
        <v>16419073</v>
      </c>
      <c r="R274" s="111">
        <f t="shared" si="1790"/>
        <v>15270014</v>
      </c>
      <c r="S274" s="191">
        <f t="shared" si="1791"/>
        <v>3248000</v>
      </c>
      <c r="T274" s="191">
        <f t="shared" si="1792"/>
        <v>491748823</v>
      </c>
    </row>
    <row r="275" spans="1:20" ht="15" customHeight="1" x14ac:dyDescent="0.25">
      <c r="A275" s="13" t="s">
        <v>458</v>
      </c>
      <c r="B275" s="1" t="s">
        <v>459</v>
      </c>
      <c r="C275" s="111">
        <v>79273263.724999994</v>
      </c>
      <c r="D275" s="191">
        <v>0</v>
      </c>
      <c r="E275" s="191">
        <v>10000000</v>
      </c>
      <c r="F275" s="191">
        <v>0</v>
      </c>
      <c r="G275" s="188">
        <v>0</v>
      </c>
      <c r="H275" s="111">
        <f t="shared" si="1786"/>
        <v>69273263.724999994</v>
      </c>
      <c r="I275" s="198">
        <v>0</v>
      </c>
      <c r="J275" s="198">
        <v>65291500</v>
      </c>
      <c r="K275" s="111">
        <f t="shared" si="1787"/>
        <v>3981763.724999994</v>
      </c>
      <c r="L275" s="198">
        <v>0</v>
      </c>
      <c r="M275" s="198">
        <v>65291500</v>
      </c>
      <c r="N275" s="111">
        <f t="shared" si="1788"/>
        <v>0</v>
      </c>
      <c r="O275" s="198">
        <v>0</v>
      </c>
      <c r="P275" s="198">
        <v>65292100</v>
      </c>
      <c r="Q275" s="111">
        <f t="shared" si="1789"/>
        <v>600</v>
      </c>
      <c r="R275" s="111">
        <f t="shared" si="1790"/>
        <v>3981163.724999994</v>
      </c>
      <c r="S275" s="191">
        <f t="shared" si="1791"/>
        <v>0</v>
      </c>
      <c r="T275" s="191">
        <f t="shared" si="1792"/>
        <v>65292100</v>
      </c>
    </row>
    <row r="276" spans="1:20" ht="15" customHeight="1" x14ac:dyDescent="0.25">
      <c r="A276" s="13" t="s">
        <v>460</v>
      </c>
      <c r="B276" s="1" t="s">
        <v>461</v>
      </c>
      <c r="C276" s="111">
        <v>1944528405.5699999</v>
      </c>
      <c r="D276" s="191">
        <v>696000000</v>
      </c>
      <c r="E276" s="191">
        <v>0</v>
      </c>
      <c r="F276" s="191">
        <v>450000000</v>
      </c>
      <c r="G276" s="188">
        <v>0</v>
      </c>
      <c r="H276" s="111">
        <f t="shared" si="1786"/>
        <v>3090528405.5699997</v>
      </c>
      <c r="I276" s="198">
        <v>12060000</v>
      </c>
      <c r="J276" s="198">
        <v>3034083654.1399999</v>
      </c>
      <c r="K276" s="111">
        <f t="shared" si="1787"/>
        <v>56444751.429999828</v>
      </c>
      <c r="L276" s="198">
        <v>447243263.78000021</v>
      </c>
      <c r="M276" s="198">
        <v>3034083654.1399999</v>
      </c>
      <c r="N276" s="111">
        <f t="shared" si="1788"/>
        <v>0</v>
      </c>
      <c r="O276" s="198">
        <v>2533333</v>
      </c>
      <c r="P276" s="198">
        <v>3087995072.5699997</v>
      </c>
      <c r="Q276" s="111">
        <f t="shared" si="1789"/>
        <v>53911418.429999828</v>
      </c>
      <c r="R276" s="111">
        <f t="shared" si="1790"/>
        <v>2533333</v>
      </c>
      <c r="S276" s="191">
        <f t="shared" si="1791"/>
        <v>2533333</v>
      </c>
      <c r="T276" s="191">
        <f t="shared" si="1792"/>
        <v>3087995072.5699997</v>
      </c>
    </row>
    <row r="277" spans="1:20" ht="15" customHeight="1" x14ac:dyDescent="0.25">
      <c r="A277" s="14" t="s">
        <v>462</v>
      </c>
      <c r="B277" s="9" t="s">
        <v>463</v>
      </c>
      <c r="C277" s="10">
        <f t="shared" ref="C277" si="1793">+C278+C279+C280</f>
        <v>339000000</v>
      </c>
      <c r="D277" s="10">
        <f t="shared" ref="D277" si="1794">+D278+D279+D280</f>
        <v>120000000</v>
      </c>
      <c r="E277" s="10">
        <f t="shared" ref="E277" si="1795">+E278+E279+E280</f>
        <v>0</v>
      </c>
      <c r="F277" s="10">
        <f t="shared" ref="F277" si="1796">+F278+F279+F280</f>
        <v>228000000</v>
      </c>
      <c r="G277" s="10">
        <f t="shared" ref="G277" si="1797">+G278+G279+G280</f>
        <v>0</v>
      </c>
      <c r="H277" s="10">
        <f t="shared" ref="H277" si="1798">+H278+H279+H280</f>
        <v>687000000</v>
      </c>
      <c r="I277" s="10">
        <f t="shared" ref="I277" si="1799">+I278+I279+I280</f>
        <v>7491467</v>
      </c>
      <c r="J277" s="10">
        <f t="shared" ref="J277" si="1800">+J278+J279+J280</f>
        <v>530564977.20999998</v>
      </c>
      <c r="K277" s="10">
        <f t="shared" ref="K277" si="1801">+K278+K279+K280</f>
        <v>156435022.79000002</v>
      </c>
      <c r="L277" s="10">
        <f t="shared" ref="L277" si="1802">+L278+L279+L280</f>
        <v>16142023</v>
      </c>
      <c r="M277" s="10">
        <f t="shared" ref="M277" si="1803">+M278+M279+M280</f>
        <v>449332404.60999995</v>
      </c>
      <c r="N277" s="10">
        <f t="shared" ref="N277" si="1804">+N278+N279+N280</f>
        <v>81232572.600000024</v>
      </c>
      <c r="O277" s="10">
        <f t="shared" ref="O277" si="1805">+O278+O279+O280</f>
        <v>7491467</v>
      </c>
      <c r="P277" s="10">
        <f t="shared" ref="P277" si="1806">+P278+P279+P280</f>
        <v>554598046.21000004</v>
      </c>
      <c r="Q277" s="10">
        <f t="shared" ref="Q277" si="1807">+Q278+Q279+Q280</f>
        <v>24033069</v>
      </c>
      <c r="R277" s="10">
        <f t="shared" ref="R277" si="1808">+R278+R279+R280</f>
        <v>132401953.79000002</v>
      </c>
      <c r="S277" s="10">
        <f t="shared" ref="S277" si="1809">+S278+S279+S280</f>
        <v>7491467</v>
      </c>
      <c r="T277" s="10">
        <f t="shared" ref="T277" si="1810">+T278+T279+T280</f>
        <v>554598046.21000004</v>
      </c>
    </row>
    <row r="278" spans="1:20" s="4" customFormat="1" ht="15" customHeight="1" x14ac:dyDescent="0.25">
      <c r="A278" s="13" t="s">
        <v>464</v>
      </c>
      <c r="B278" s="1" t="s">
        <v>465</v>
      </c>
      <c r="C278" s="111">
        <v>144000000</v>
      </c>
      <c r="D278" s="191">
        <v>0</v>
      </c>
      <c r="E278" s="191">
        <v>0</v>
      </c>
      <c r="F278" s="191">
        <v>0</v>
      </c>
      <c r="G278" s="188">
        <v>0</v>
      </c>
      <c r="H278" s="111">
        <f t="shared" ref="H278:H280" si="1811">+C278+D278-E278+F278-G278</f>
        <v>144000000</v>
      </c>
      <c r="I278" s="198">
        <v>0</v>
      </c>
      <c r="J278" s="198">
        <v>143966931</v>
      </c>
      <c r="K278" s="111">
        <f t="shared" ref="K278:K280" si="1812">+H278-J278</f>
        <v>33069</v>
      </c>
      <c r="L278" s="198">
        <v>8072715</v>
      </c>
      <c r="M278" s="198">
        <v>133038959</v>
      </c>
      <c r="N278" s="111">
        <f>+J278-M278</f>
        <v>10927972</v>
      </c>
      <c r="O278" s="198">
        <v>0</v>
      </c>
      <c r="P278" s="198">
        <v>144000000</v>
      </c>
      <c r="Q278" s="111">
        <f t="shared" ref="Q278:Q280" si="1813">P278-J278</f>
        <v>33069</v>
      </c>
      <c r="R278" s="111">
        <f>+H278-P278</f>
        <v>0</v>
      </c>
      <c r="S278" s="191">
        <f t="shared" ref="S278:S280" si="1814">O278</f>
        <v>0</v>
      </c>
      <c r="T278" s="191">
        <f t="shared" ref="T278:T280" si="1815">P278</f>
        <v>144000000</v>
      </c>
    </row>
    <row r="279" spans="1:20" ht="15" customHeight="1" x14ac:dyDescent="0.25">
      <c r="A279" s="13" t="s">
        <v>466</v>
      </c>
      <c r="B279" s="1" t="s">
        <v>467</v>
      </c>
      <c r="C279" s="111">
        <v>180000000</v>
      </c>
      <c r="D279" s="191">
        <v>120000000</v>
      </c>
      <c r="E279" s="191">
        <v>0</v>
      </c>
      <c r="F279" s="191">
        <v>228000000</v>
      </c>
      <c r="G279" s="188">
        <v>0</v>
      </c>
      <c r="H279" s="111">
        <f t="shared" si="1811"/>
        <v>528000000</v>
      </c>
      <c r="I279" s="198">
        <v>7491467</v>
      </c>
      <c r="J279" s="198">
        <v>371598046.20999998</v>
      </c>
      <c r="K279" s="111">
        <f t="shared" si="1812"/>
        <v>156401953.79000002</v>
      </c>
      <c r="L279" s="198">
        <v>8069308</v>
      </c>
      <c r="M279" s="198">
        <v>301332614.60999995</v>
      </c>
      <c r="N279" s="111">
        <f>+J279-M279</f>
        <v>70265431.600000024</v>
      </c>
      <c r="O279" s="198">
        <v>7491467</v>
      </c>
      <c r="P279" s="198">
        <v>395598046.20999998</v>
      </c>
      <c r="Q279" s="111">
        <f t="shared" si="1813"/>
        <v>24000000</v>
      </c>
      <c r="R279" s="111">
        <f>+H279-P279</f>
        <v>132401953.79000002</v>
      </c>
      <c r="S279" s="191">
        <f t="shared" si="1814"/>
        <v>7491467</v>
      </c>
      <c r="T279" s="191">
        <f t="shared" si="1815"/>
        <v>395598046.20999998</v>
      </c>
    </row>
    <row r="280" spans="1:20" ht="15" customHeight="1" x14ac:dyDescent="0.25">
      <c r="A280" s="13" t="s">
        <v>468</v>
      </c>
      <c r="B280" s="1" t="s">
        <v>469</v>
      </c>
      <c r="C280" s="111">
        <v>15000000</v>
      </c>
      <c r="D280" s="191">
        <v>0</v>
      </c>
      <c r="E280" s="191">
        <v>0</v>
      </c>
      <c r="F280" s="191">
        <v>0</v>
      </c>
      <c r="G280" s="188">
        <v>0</v>
      </c>
      <c r="H280" s="111">
        <f t="shared" si="1811"/>
        <v>15000000</v>
      </c>
      <c r="I280" s="198">
        <v>0</v>
      </c>
      <c r="J280" s="198">
        <v>15000000</v>
      </c>
      <c r="K280" s="111">
        <f t="shared" si="1812"/>
        <v>0</v>
      </c>
      <c r="L280" s="198">
        <v>0</v>
      </c>
      <c r="M280" s="198">
        <v>14960831</v>
      </c>
      <c r="N280" s="111">
        <f>+J280-M280</f>
        <v>39169</v>
      </c>
      <c r="O280" s="198">
        <v>0</v>
      </c>
      <c r="P280" s="198">
        <v>15000000</v>
      </c>
      <c r="Q280" s="111">
        <f t="shared" si="1813"/>
        <v>0</v>
      </c>
      <c r="R280" s="111">
        <f>+H280-P280</f>
        <v>0</v>
      </c>
      <c r="S280" s="191">
        <f t="shared" si="1814"/>
        <v>0</v>
      </c>
      <c r="T280" s="191">
        <f t="shared" si="1815"/>
        <v>15000000</v>
      </c>
    </row>
    <row r="281" spans="1:20" s="4" customFormat="1" ht="15" customHeight="1" x14ac:dyDescent="0.25">
      <c r="A281" s="14" t="s">
        <v>470</v>
      </c>
      <c r="B281" s="9" t="s">
        <v>471</v>
      </c>
      <c r="C281" s="10">
        <f t="shared" ref="C281" si="1816">+C282+C283+C284</f>
        <v>836258755</v>
      </c>
      <c r="D281" s="10">
        <f t="shared" ref="D281" si="1817">+D282+D283+D284</f>
        <v>0</v>
      </c>
      <c r="E281" s="10">
        <f t="shared" ref="E281" si="1818">+E282+E283+E284</f>
        <v>151671067</v>
      </c>
      <c r="F281" s="10">
        <f t="shared" ref="F281" si="1819">+F282+F283+F284</f>
        <v>0</v>
      </c>
      <c r="G281" s="10">
        <f t="shared" ref="G281" si="1820">+G282+G283+G284</f>
        <v>0</v>
      </c>
      <c r="H281" s="10">
        <f t="shared" ref="H281" si="1821">+H282+H283+H284</f>
        <v>684587688</v>
      </c>
      <c r="I281" s="10">
        <f t="shared" ref="I281" si="1822">+I282+I283+I284</f>
        <v>0</v>
      </c>
      <c r="J281" s="10">
        <f t="shared" ref="J281" si="1823">+J282+J283+J284</f>
        <v>679217517</v>
      </c>
      <c r="K281" s="10">
        <f t="shared" ref="K281" si="1824">+K282+K283+K284</f>
        <v>5370171</v>
      </c>
      <c r="L281" s="10">
        <f t="shared" ref="L281" si="1825">+L282+L283+L284</f>
        <v>7182000</v>
      </c>
      <c r="M281" s="10">
        <f t="shared" ref="M281" si="1826">+M282+M283+M284</f>
        <v>676364058.61000001</v>
      </c>
      <c r="N281" s="10">
        <f t="shared" ref="N281" si="1827">+N282+N283+N284</f>
        <v>2853458.3900000006</v>
      </c>
      <c r="O281" s="10">
        <f t="shared" ref="O281" si="1828">+O282+O283+O284</f>
        <v>0</v>
      </c>
      <c r="P281" s="10">
        <f t="shared" ref="P281" si="1829">+P282+P283+P284</f>
        <v>684587688</v>
      </c>
      <c r="Q281" s="10">
        <f t="shared" ref="Q281" si="1830">+Q282+Q283+Q284</f>
        <v>5370171</v>
      </c>
      <c r="R281" s="10">
        <f t="shared" ref="R281" si="1831">+R282+R283+R284</f>
        <v>0</v>
      </c>
      <c r="S281" s="10">
        <f t="shared" ref="S281" si="1832">+S282+S283+S284</f>
        <v>0</v>
      </c>
      <c r="T281" s="10">
        <f t="shared" ref="T281" si="1833">+T282+T283+T284</f>
        <v>684587688</v>
      </c>
    </row>
    <row r="282" spans="1:20" s="4" customFormat="1" ht="15" customHeight="1" x14ac:dyDescent="0.25">
      <c r="A282" s="13" t="s">
        <v>472</v>
      </c>
      <c r="B282" s="25" t="s">
        <v>473</v>
      </c>
      <c r="C282" s="111">
        <v>773758755</v>
      </c>
      <c r="D282" s="191">
        <v>0</v>
      </c>
      <c r="E282" s="191">
        <v>126671067</v>
      </c>
      <c r="F282" s="191">
        <v>0</v>
      </c>
      <c r="G282" s="188">
        <v>0</v>
      </c>
      <c r="H282" s="111">
        <f t="shared" ref="H282:H285" si="1834">+C282+D282-E282+F282-G282</f>
        <v>647087688</v>
      </c>
      <c r="I282" s="198">
        <v>0</v>
      </c>
      <c r="J282" s="198">
        <v>641845644</v>
      </c>
      <c r="K282" s="111">
        <f t="shared" ref="K282:K283" si="1835">+H282-J282</f>
        <v>5242044</v>
      </c>
      <c r="L282" s="198">
        <v>0</v>
      </c>
      <c r="M282" s="198">
        <v>641683748</v>
      </c>
      <c r="N282" s="111">
        <f>+J282-M282</f>
        <v>161896</v>
      </c>
      <c r="O282" s="198">
        <v>0</v>
      </c>
      <c r="P282" s="198">
        <v>647087688</v>
      </c>
      <c r="Q282" s="111">
        <f t="shared" ref="Q282:Q283" si="1836">P282-J282</f>
        <v>5242044</v>
      </c>
      <c r="R282" s="111">
        <f>+H282-P282</f>
        <v>0</v>
      </c>
      <c r="S282" s="191">
        <f t="shared" ref="S282:S283" si="1837">O282</f>
        <v>0</v>
      </c>
      <c r="T282" s="191">
        <f t="shared" ref="T282:T283" si="1838">P282</f>
        <v>647087688</v>
      </c>
    </row>
    <row r="283" spans="1:20" ht="15" customHeight="1" x14ac:dyDescent="0.25">
      <c r="A283" s="13" t="s">
        <v>474</v>
      </c>
      <c r="B283" s="1" t="s">
        <v>475</v>
      </c>
      <c r="C283" s="111">
        <v>37500000</v>
      </c>
      <c r="D283" s="191">
        <v>0</v>
      </c>
      <c r="E283" s="191">
        <v>0</v>
      </c>
      <c r="F283" s="191">
        <v>0</v>
      </c>
      <c r="G283" s="188">
        <v>0</v>
      </c>
      <c r="H283" s="111">
        <f t="shared" si="1834"/>
        <v>37500000</v>
      </c>
      <c r="I283" s="198">
        <v>0</v>
      </c>
      <c r="J283" s="198">
        <v>37371873</v>
      </c>
      <c r="K283" s="111">
        <f t="shared" si="1835"/>
        <v>128127</v>
      </c>
      <c r="L283" s="198">
        <v>7182000</v>
      </c>
      <c r="M283" s="198">
        <v>34680310.609999999</v>
      </c>
      <c r="N283" s="111">
        <f>+J283-M283</f>
        <v>2691562.3900000006</v>
      </c>
      <c r="O283" s="198">
        <v>0</v>
      </c>
      <c r="P283" s="198">
        <v>37500000</v>
      </c>
      <c r="Q283" s="111">
        <f t="shared" si="1836"/>
        <v>128127</v>
      </c>
      <c r="R283" s="111">
        <f>+H283-P283</f>
        <v>0</v>
      </c>
      <c r="S283" s="191">
        <f t="shared" si="1837"/>
        <v>0</v>
      </c>
      <c r="T283" s="191">
        <f t="shared" si="1838"/>
        <v>37500000</v>
      </c>
    </row>
    <row r="284" spans="1:20" ht="15" customHeight="1" x14ac:dyDescent="0.25">
      <c r="A284" s="12" t="s">
        <v>476</v>
      </c>
      <c r="B284" s="7" t="s">
        <v>477</v>
      </c>
      <c r="C284" s="8">
        <f t="shared" ref="C284" si="1839">+C285</f>
        <v>25000000</v>
      </c>
      <c r="D284" s="8">
        <f t="shared" ref="D284" si="1840">+D285</f>
        <v>0</v>
      </c>
      <c r="E284" s="8">
        <f t="shared" ref="E284" si="1841">+E285</f>
        <v>25000000</v>
      </c>
      <c r="F284" s="8">
        <f t="shared" ref="F284" si="1842">+F285</f>
        <v>0</v>
      </c>
      <c r="G284" s="8">
        <f t="shared" ref="G284" si="1843">+G285</f>
        <v>0</v>
      </c>
      <c r="H284" s="8">
        <f t="shared" ref="H284" si="1844">+H285</f>
        <v>0</v>
      </c>
      <c r="I284" s="8">
        <f t="shared" ref="I284" si="1845">+I285</f>
        <v>0</v>
      </c>
      <c r="J284" s="8">
        <f t="shared" ref="J284" si="1846">+J285</f>
        <v>0</v>
      </c>
      <c r="K284" s="8">
        <f t="shared" ref="K284" si="1847">+K285</f>
        <v>0</v>
      </c>
      <c r="L284" s="8">
        <f t="shared" ref="L284" si="1848">+L285</f>
        <v>0</v>
      </c>
      <c r="M284" s="8">
        <f t="shared" ref="M284" si="1849">+M285</f>
        <v>0</v>
      </c>
      <c r="N284" s="8">
        <f t="shared" ref="N284" si="1850">+N285</f>
        <v>0</v>
      </c>
      <c r="O284" s="8">
        <f t="shared" ref="O284" si="1851">+O285</f>
        <v>0</v>
      </c>
      <c r="P284" s="8">
        <f t="shared" ref="P284" si="1852">+P285</f>
        <v>0</v>
      </c>
      <c r="Q284" s="8">
        <f t="shared" ref="Q284" si="1853">+Q285</f>
        <v>0</v>
      </c>
      <c r="R284" s="8">
        <f t="shared" ref="R284" si="1854">+R285</f>
        <v>0</v>
      </c>
      <c r="S284" s="8">
        <f t="shared" ref="S284" si="1855">+S285</f>
        <v>0</v>
      </c>
      <c r="T284" s="8">
        <f t="shared" ref="T284" si="1856">+T285</f>
        <v>0</v>
      </c>
    </row>
    <row r="285" spans="1:20" ht="15" customHeight="1" x14ac:dyDescent="0.25">
      <c r="A285" s="13" t="s">
        <v>478</v>
      </c>
      <c r="B285" s="25" t="s">
        <v>479</v>
      </c>
      <c r="C285" s="111">
        <v>25000000</v>
      </c>
      <c r="D285" s="191">
        <v>0</v>
      </c>
      <c r="E285" s="191">
        <v>25000000</v>
      </c>
      <c r="F285" s="191">
        <v>0</v>
      </c>
      <c r="G285" s="188">
        <v>0</v>
      </c>
      <c r="H285" s="111">
        <f t="shared" si="1834"/>
        <v>0</v>
      </c>
      <c r="I285" s="198">
        <v>0</v>
      </c>
      <c r="J285" s="198">
        <v>0</v>
      </c>
      <c r="K285" s="111">
        <f t="shared" ref="K285" si="1857">+H285-J285</f>
        <v>0</v>
      </c>
      <c r="L285" s="198">
        <v>0</v>
      </c>
      <c r="M285" s="198">
        <v>0</v>
      </c>
      <c r="N285" s="111">
        <f>+J285-M285</f>
        <v>0</v>
      </c>
      <c r="O285" s="198">
        <v>0</v>
      </c>
      <c r="P285" s="198">
        <v>0</v>
      </c>
      <c r="Q285" s="111">
        <f>P285-J285</f>
        <v>0</v>
      </c>
      <c r="R285" s="111">
        <f>+H285-P285</f>
        <v>0</v>
      </c>
      <c r="S285" s="191">
        <f>O285</f>
        <v>0</v>
      </c>
      <c r="T285" s="191">
        <f>P285</f>
        <v>0</v>
      </c>
    </row>
    <row r="286" spans="1:20" ht="15" customHeight="1" x14ac:dyDescent="0.25">
      <c r="A286" s="14" t="s">
        <v>480</v>
      </c>
      <c r="B286" s="9" t="s">
        <v>481</v>
      </c>
      <c r="C286" s="10">
        <f t="shared" ref="C286" si="1858">+C287+C288</f>
        <v>41600000</v>
      </c>
      <c r="D286" s="10">
        <f t="shared" ref="D286" si="1859">+D287+D288</f>
        <v>0</v>
      </c>
      <c r="E286" s="10">
        <f t="shared" ref="E286" si="1860">+E287+E288</f>
        <v>41600000</v>
      </c>
      <c r="F286" s="10">
        <f t="shared" ref="F286" si="1861">+F287+F288</f>
        <v>0</v>
      </c>
      <c r="G286" s="10">
        <f t="shared" ref="G286" si="1862">+G287+G288</f>
        <v>0</v>
      </c>
      <c r="H286" s="10">
        <f t="shared" ref="H286" si="1863">+H287+H288</f>
        <v>0</v>
      </c>
      <c r="I286" s="10">
        <f t="shared" ref="I286" si="1864">+I287+I288</f>
        <v>0</v>
      </c>
      <c r="J286" s="10">
        <f t="shared" ref="J286" si="1865">+J287+J288</f>
        <v>0</v>
      </c>
      <c r="K286" s="10">
        <f t="shared" ref="K286" si="1866">+K287+K288</f>
        <v>0</v>
      </c>
      <c r="L286" s="10">
        <f t="shared" ref="L286" si="1867">+L287+L288</f>
        <v>0</v>
      </c>
      <c r="M286" s="10">
        <f t="shared" ref="M286" si="1868">+M287+M288</f>
        <v>0</v>
      </c>
      <c r="N286" s="10">
        <f t="shared" ref="N286" si="1869">+N287+N288</f>
        <v>0</v>
      </c>
      <c r="O286" s="10">
        <f t="shared" ref="O286" si="1870">+O287+O288</f>
        <v>0</v>
      </c>
      <c r="P286" s="10">
        <f t="shared" ref="P286" si="1871">+P287+P288</f>
        <v>0</v>
      </c>
      <c r="Q286" s="10">
        <f t="shared" ref="Q286" si="1872">+Q287+Q288</f>
        <v>0</v>
      </c>
      <c r="R286" s="10">
        <f t="shared" ref="R286" si="1873">+R287+R288</f>
        <v>0</v>
      </c>
      <c r="S286" s="10">
        <f t="shared" ref="S286" si="1874">+S287+S288</f>
        <v>0</v>
      </c>
      <c r="T286" s="10">
        <f t="shared" ref="T286" si="1875">+T287+T288</f>
        <v>0</v>
      </c>
    </row>
    <row r="287" spans="1:20" ht="15" customHeight="1" x14ac:dyDescent="0.25">
      <c r="A287" s="13" t="s">
        <v>482</v>
      </c>
      <c r="B287" s="1" t="s">
        <v>483</v>
      </c>
      <c r="C287" s="111">
        <v>21600000</v>
      </c>
      <c r="D287" s="191">
        <v>0</v>
      </c>
      <c r="E287" s="191">
        <v>21600000</v>
      </c>
      <c r="F287" s="191">
        <v>0</v>
      </c>
      <c r="G287" s="188">
        <v>0</v>
      </c>
      <c r="H287" s="111">
        <f t="shared" ref="H287:H288" si="1876">+C287+D287-E287+F287-G287</f>
        <v>0</v>
      </c>
      <c r="I287" s="198">
        <v>0</v>
      </c>
      <c r="J287" s="198">
        <v>0</v>
      </c>
      <c r="K287" s="111">
        <f t="shared" ref="K287:K288" si="1877">+H287-J287</f>
        <v>0</v>
      </c>
      <c r="L287" s="198">
        <v>0</v>
      </c>
      <c r="M287" s="198">
        <v>0</v>
      </c>
      <c r="N287" s="111">
        <f>+J287-M287</f>
        <v>0</v>
      </c>
      <c r="O287" s="198">
        <v>0</v>
      </c>
      <c r="P287" s="198">
        <v>0</v>
      </c>
      <c r="Q287" s="111">
        <f t="shared" ref="Q287:Q288" si="1878">P287-J287</f>
        <v>0</v>
      </c>
      <c r="R287" s="111">
        <f>+H287-P287</f>
        <v>0</v>
      </c>
      <c r="S287" s="191">
        <f t="shared" ref="S287:S288" si="1879">O287</f>
        <v>0</v>
      </c>
      <c r="T287" s="191">
        <f t="shared" ref="T287:T288" si="1880">P287</f>
        <v>0</v>
      </c>
    </row>
    <row r="288" spans="1:20" s="4" customFormat="1" ht="15" customHeight="1" x14ac:dyDescent="0.25">
      <c r="A288" s="13" t="s">
        <v>484</v>
      </c>
      <c r="B288" s="1" t="s">
        <v>485</v>
      </c>
      <c r="C288" s="111">
        <v>20000000</v>
      </c>
      <c r="D288" s="191">
        <v>0</v>
      </c>
      <c r="E288" s="191">
        <v>20000000</v>
      </c>
      <c r="F288" s="191">
        <v>0</v>
      </c>
      <c r="G288" s="188">
        <v>0</v>
      </c>
      <c r="H288" s="111">
        <f t="shared" si="1876"/>
        <v>0</v>
      </c>
      <c r="I288" s="198">
        <v>0</v>
      </c>
      <c r="J288" s="198">
        <v>0</v>
      </c>
      <c r="K288" s="111">
        <f t="shared" si="1877"/>
        <v>0</v>
      </c>
      <c r="L288" s="198">
        <v>0</v>
      </c>
      <c r="M288" s="198">
        <v>0</v>
      </c>
      <c r="N288" s="111">
        <f>+J288-M288</f>
        <v>0</v>
      </c>
      <c r="O288" s="198">
        <v>0</v>
      </c>
      <c r="P288" s="198">
        <v>0</v>
      </c>
      <c r="Q288" s="111">
        <f t="shared" si="1878"/>
        <v>0</v>
      </c>
      <c r="R288" s="111">
        <f>+H288-P288</f>
        <v>0</v>
      </c>
      <c r="S288" s="191">
        <f t="shared" si="1879"/>
        <v>0</v>
      </c>
      <c r="T288" s="191">
        <f t="shared" si="1880"/>
        <v>0</v>
      </c>
    </row>
    <row r="289" spans="1:20" ht="15" customHeight="1" x14ac:dyDescent="0.25">
      <c r="A289" s="14" t="s">
        <v>486</v>
      </c>
      <c r="B289" s="9" t="s">
        <v>487</v>
      </c>
      <c r="C289" s="10">
        <f t="shared" ref="C289" si="1881">+C290+C296+C299</f>
        <v>290119587.52499998</v>
      </c>
      <c r="D289" s="10">
        <f t="shared" ref="D289" si="1882">+D290+D296+D299</f>
        <v>167000000</v>
      </c>
      <c r="E289" s="10">
        <f t="shared" ref="E289" si="1883">+E290+E296+E299</f>
        <v>146388353.84999999</v>
      </c>
      <c r="F289" s="10">
        <f t="shared" ref="F289" si="1884">+F290+F296+F299</f>
        <v>53763366.740000002</v>
      </c>
      <c r="G289" s="10">
        <f t="shared" ref="G289" si="1885">+G290+G296+G299</f>
        <v>61598740.090000004</v>
      </c>
      <c r="H289" s="10">
        <f t="shared" ref="H289" si="1886">+H290+H296+H299</f>
        <v>302895860.32500005</v>
      </c>
      <c r="I289" s="10">
        <f t="shared" ref="I289" si="1887">+I290+I296+I299</f>
        <v>0</v>
      </c>
      <c r="J289" s="10">
        <f t="shared" ref="J289" si="1888">+J290+J296+J299</f>
        <v>270863188.96000004</v>
      </c>
      <c r="K289" s="10">
        <f t="shared" ref="K289" si="1889">+K290+K296+K299</f>
        <v>32032671.365000002</v>
      </c>
      <c r="L289" s="10">
        <f t="shared" ref="L289" si="1890">+L290+L296+L299</f>
        <v>0</v>
      </c>
      <c r="M289" s="10">
        <f t="shared" ref="M289" si="1891">+M290+M296+M299</f>
        <v>109773188.96000001</v>
      </c>
      <c r="N289" s="10">
        <f t="shared" ref="N289" si="1892">+N290+N296+N299</f>
        <v>161090000</v>
      </c>
      <c r="O289" s="10">
        <f t="shared" ref="O289" si="1893">+O290+O296+O299</f>
        <v>23000000</v>
      </c>
      <c r="P289" s="10">
        <f t="shared" ref="P289" si="1894">+P290+P296+P299</f>
        <v>280205708.96000004</v>
      </c>
      <c r="Q289" s="10">
        <f t="shared" ref="Q289" si="1895">+Q290+Q296+Q299</f>
        <v>9342520</v>
      </c>
      <c r="R289" s="10">
        <f t="shared" ref="R289" si="1896">+R290+R296+R299</f>
        <v>22690151.365000002</v>
      </c>
      <c r="S289" s="10">
        <f t="shared" ref="S289" si="1897">+S290+S296+S299</f>
        <v>23000000</v>
      </c>
      <c r="T289" s="10">
        <f t="shared" ref="T289" si="1898">+T290+T296+T299</f>
        <v>280205708.96000004</v>
      </c>
    </row>
    <row r="290" spans="1:20" ht="15" customHeight="1" x14ac:dyDescent="0.25">
      <c r="A290" s="14" t="s">
        <v>488</v>
      </c>
      <c r="B290" s="9" t="s">
        <v>489</v>
      </c>
      <c r="C290" s="10">
        <f t="shared" ref="C290" si="1899">+C291+C292+C293+C294+C295</f>
        <v>112701730.52500001</v>
      </c>
      <c r="D290" s="10">
        <f t="shared" ref="D290" si="1900">+D291+D292+D293+D294+D295</f>
        <v>167000000</v>
      </c>
      <c r="E290" s="10">
        <f t="shared" ref="E290" si="1901">+E291+E292+E293+E294+E295</f>
        <v>81538237.849999994</v>
      </c>
      <c r="F290" s="10">
        <f t="shared" ref="F290" si="1902">+F291+F292+F293+F294+F295</f>
        <v>38763366.740000002</v>
      </c>
      <c r="G290" s="10">
        <f t="shared" ref="G290" si="1903">+G291+G292+G293+G294+G295</f>
        <v>0</v>
      </c>
      <c r="H290" s="10">
        <f t="shared" ref="H290" si="1904">+H291+H292+H293+H294+H295</f>
        <v>236926859.41500002</v>
      </c>
      <c r="I290" s="10">
        <f t="shared" ref="I290" si="1905">+I291+I292+I293+I294+I295</f>
        <v>0</v>
      </c>
      <c r="J290" s="10">
        <f t="shared" ref="J290" si="1906">+J291+J292+J293+J294+J295</f>
        <v>210388188.96000001</v>
      </c>
      <c r="K290" s="10">
        <f t="shared" ref="K290" si="1907">+K291+K292+K293+K294+K295</f>
        <v>26538670.455000006</v>
      </c>
      <c r="L290" s="10">
        <f t="shared" ref="L290" si="1908">+L291+L292+L293+L294+L295</f>
        <v>0</v>
      </c>
      <c r="M290" s="10">
        <f t="shared" ref="M290" si="1909">+M291+M292+M293+M294+M295</f>
        <v>72578188.960000008</v>
      </c>
      <c r="N290" s="10">
        <f t="shared" ref="N290" si="1910">+N291+N292+N293+N294+N295</f>
        <v>137810000</v>
      </c>
      <c r="O290" s="10">
        <f t="shared" ref="O290" si="1911">+O291+O292+O293+O294+O295</f>
        <v>23000000</v>
      </c>
      <c r="P290" s="10">
        <f t="shared" ref="P290" si="1912">+P291+P292+P293+P294+P295</f>
        <v>214236708.96000001</v>
      </c>
      <c r="Q290" s="10">
        <f t="shared" ref="Q290" si="1913">+Q291+Q292+Q293+Q294+Q295</f>
        <v>3848520</v>
      </c>
      <c r="R290" s="10">
        <f t="shared" ref="R290" si="1914">+R291+R292+R293+R294+R295</f>
        <v>22690150.455000006</v>
      </c>
      <c r="S290" s="10">
        <f t="shared" ref="S290" si="1915">+S291+S292+S293+S294+S295</f>
        <v>23000000</v>
      </c>
      <c r="T290" s="10">
        <f t="shared" ref="T290" si="1916">+T291+T292+T293+T294+T295</f>
        <v>214236708.96000001</v>
      </c>
    </row>
    <row r="291" spans="1:20" s="4" customFormat="1" ht="15" customHeight="1" x14ac:dyDescent="0.25">
      <c r="A291" s="13" t="s">
        <v>490</v>
      </c>
      <c r="B291" s="27" t="s">
        <v>491</v>
      </c>
      <c r="C291" s="111">
        <v>1000000</v>
      </c>
      <c r="D291" s="191">
        <v>0</v>
      </c>
      <c r="E291" s="191">
        <v>1000000</v>
      </c>
      <c r="F291" s="191">
        <v>0</v>
      </c>
      <c r="G291" s="188">
        <v>0</v>
      </c>
      <c r="H291" s="111">
        <f t="shared" ref="H291:H295" si="1917">+C291+D291-E291+F291-G291</f>
        <v>0</v>
      </c>
      <c r="I291" s="198">
        <v>0</v>
      </c>
      <c r="J291" s="198">
        <v>0</v>
      </c>
      <c r="K291" s="111">
        <f t="shared" ref="K291:K295" si="1918">+H291-J291</f>
        <v>0</v>
      </c>
      <c r="L291" s="198">
        <v>0</v>
      </c>
      <c r="M291" s="198">
        <v>0</v>
      </c>
      <c r="N291" s="111">
        <f>+J291-M291</f>
        <v>0</v>
      </c>
      <c r="O291" s="198">
        <v>0</v>
      </c>
      <c r="P291" s="198">
        <v>0</v>
      </c>
      <c r="Q291" s="111">
        <f t="shared" ref="Q291:Q295" si="1919">P291-J291</f>
        <v>0</v>
      </c>
      <c r="R291" s="111">
        <f>+H291-P291</f>
        <v>0</v>
      </c>
      <c r="S291" s="191">
        <f t="shared" ref="S291:S295" si="1920">O291</f>
        <v>0</v>
      </c>
      <c r="T291" s="191">
        <f t="shared" ref="T291:T295" si="1921">P291</f>
        <v>0</v>
      </c>
    </row>
    <row r="292" spans="1:20" ht="15" customHeight="1" x14ac:dyDescent="0.25">
      <c r="A292" s="13" t="s">
        <v>492</v>
      </c>
      <c r="B292" s="27" t="s">
        <v>493</v>
      </c>
      <c r="C292" s="111">
        <v>1000000</v>
      </c>
      <c r="D292" s="191">
        <v>0</v>
      </c>
      <c r="E292" s="191">
        <v>7149050</v>
      </c>
      <c r="F292" s="191">
        <v>10000000</v>
      </c>
      <c r="G292" s="188">
        <v>0</v>
      </c>
      <c r="H292" s="111">
        <f t="shared" si="1917"/>
        <v>3850950</v>
      </c>
      <c r="I292" s="198">
        <v>0</v>
      </c>
      <c r="J292" s="198">
        <v>3850950</v>
      </c>
      <c r="K292" s="111">
        <f t="shared" si="1918"/>
        <v>0</v>
      </c>
      <c r="L292" s="198">
        <v>0</v>
      </c>
      <c r="M292" s="198">
        <v>3850950</v>
      </c>
      <c r="N292" s="111">
        <f>+J292-M292</f>
        <v>0</v>
      </c>
      <c r="O292" s="198">
        <v>0</v>
      </c>
      <c r="P292" s="198">
        <v>3850950</v>
      </c>
      <c r="Q292" s="111">
        <f t="shared" si="1919"/>
        <v>0</v>
      </c>
      <c r="R292" s="111">
        <f>+H292-P292</f>
        <v>0</v>
      </c>
      <c r="S292" s="191">
        <f t="shared" si="1920"/>
        <v>0</v>
      </c>
      <c r="T292" s="191">
        <f t="shared" si="1921"/>
        <v>3850950</v>
      </c>
    </row>
    <row r="293" spans="1:20" s="143" customFormat="1" ht="15" customHeight="1" x14ac:dyDescent="0.25">
      <c r="A293" s="13" t="s">
        <v>494</v>
      </c>
      <c r="B293" s="27" t="s">
        <v>495</v>
      </c>
      <c r="C293" s="111">
        <v>21000000</v>
      </c>
      <c r="D293" s="191">
        <v>0</v>
      </c>
      <c r="E293" s="191">
        <v>17024400</v>
      </c>
      <c r="F293" s="191">
        <v>0</v>
      </c>
      <c r="G293" s="188">
        <v>0</v>
      </c>
      <c r="H293" s="111">
        <f t="shared" si="1917"/>
        <v>3975600</v>
      </c>
      <c r="I293" s="198">
        <v>0</v>
      </c>
      <c r="J293" s="198">
        <v>3975600</v>
      </c>
      <c r="K293" s="111">
        <f t="shared" si="1918"/>
        <v>0</v>
      </c>
      <c r="L293" s="198">
        <v>0</v>
      </c>
      <c r="M293" s="198">
        <v>3975600</v>
      </c>
      <c r="N293" s="111">
        <f>+J293-M293</f>
        <v>0</v>
      </c>
      <c r="O293" s="198">
        <v>0</v>
      </c>
      <c r="P293" s="198">
        <v>3975600</v>
      </c>
      <c r="Q293" s="111">
        <f t="shared" si="1919"/>
        <v>0</v>
      </c>
      <c r="R293" s="111">
        <f>+H293-P293</f>
        <v>0</v>
      </c>
      <c r="S293" s="191">
        <f t="shared" si="1920"/>
        <v>0</v>
      </c>
      <c r="T293" s="191">
        <f t="shared" si="1921"/>
        <v>3975600</v>
      </c>
    </row>
    <row r="294" spans="1:20" ht="15" customHeight="1" x14ac:dyDescent="0.25">
      <c r="A294" s="13" t="s">
        <v>496</v>
      </c>
      <c r="B294" s="27" t="s">
        <v>497</v>
      </c>
      <c r="C294" s="111">
        <v>26270192.524999999</v>
      </c>
      <c r="D294" s="191">
        <v>138000000</v>
      </c>
      <c r="E294" s="191">
        <v>0</v>
      </c>
      <c r="F294" s="191">
        <v>13763366.74</v>
      </c>
      <c r="G294" s="188">
        <v>0</v>
      </c>
      <c r="H294" s="111">
        <f t="shared" si="1917"/>
        <v>178033559.26500002</v>
      </c>
      <c r="I294" s="198">
        <v>0</v>
      </c>
      <c r="J294" s="198">
        <v>164694888.96000001</v>
      </c>
      <c r="K294" s="111">
        <f t="shared" si="1918"/>
        <v>13338670.305000007</v>
      </c>
      <c r="L294" s="198">
        <v>0</v>
      </c>
      <c r="M294" s="198">
        <v>31884888.960000001</v>
      </c>
      <c r="N294" s="111">
        <f>+J294-M294</f>
        <v>132810000</v>
      </c>
      <c r="O294" s="198">
        <v>13000000</v>
      </c>
      <c r="P294" s="198">
        <v>165343408.96000001</v>
      </c>
      <c r="Q294" s="111">
        <f t="shared" si="1919"/>
        <v>648520</v>
      </c>
      <c r="R294" s="111">
        <f>+H294-P294</f>
        <v>12690150.305000007</v>
      </c>
      <c r="S294" s="191">
        <f t="shared" si="1920"/>
        <v>13000000</v>
      </c>
      <c r="T294" s="191">
        <f t="shared" si="1921"/>
        <v>165343408.96000001</v>
      </c>
    </row>
    <row r="295" spans="1:20" s="4" customFormat="1" ht="15" customHeight="1" x14ac:dyDescent="0.25">
      <c r="A295" s="13" t="s">
        <v>498</v>
      </c>
      <c r="B295" s="27" t="s">
        <v>499</v>
      </c>
      <c r="C295" s="111">
        <v>63431538</v>
      </c>
      <c r="D295" s="191">
        <v>29000000</v>
      </c>
      <c r="E295" s="191">
        <v>56364787.850000001</v>
      </c>
      <c r="F295" s="191">
        <v>15000000</v>
      </c>
      <c r="G295" s="188">
        <v>0</v>
      </c>
      <c r="H295" s="111">
        <f t="shared" si="1917"/>
        <v>51066750.149999999</v>
      </c>
      <c r="I295" s="198">
        <v>0</v>
      </c>
      <c r="J295" s="198">
        <v>37866750</v>
      </c>
      <c r="K295" s="111">
        <f t="shared" si="1918"/>
        <v>13200000.149999999</v>
      </c>
      <c r="L295" s="198">
        <v>0</v>
      </c>
      <c r="M295" s="198">
        <v>32866750</v>
      </c>
      <c r="N295" s="111">
        <f>+J295-M295</f>
        <v>5000000</v>
      </c>
      <c r="O295" s="198">
        <v>10000000</v>
      </c>
      <c r="P295" s="198">
        <v>41066750</v>
      </c>
      <c r="Q295" s="111">
        <f t="shared" si="1919"/>
        <v>3200000</v>
      </c>
      <c r="R295" s="111">
        <f>+H295-P295</f>
        <v>10000000.149999999</v>
      </c>
      <c r="S295" s="191">
        <f t="shared" si="1920"/>
        <v>10000000</v>
      </c>
      <c r="T295" s="191">
        <f t="shared" si="1921"/>
        <v>41066750</v>
      </c>
    </row>
    <row r="296" spans="1:20" s="4" customFormat="1" ht="15" customHeight="1" x14ac:dyDescent="0.25">
      <c r="A296" s="14" t="s">
        <v>500</v>
      </c>
      <c r="B296" s="9" t="s">
        <v>501</v>
      </c>
      <c r="C296" s="10">
        <f t="shared" ref="C296" si="1922">+C297+C298</f>
        <v>137417857</v>
      </c>
      <c r="D296" s="10">
        <f t="shared" ref="D296" si="1923">+D297+D298</f>
        <v>0</v>
      </c>
      <c r="E296" s="10">
        <f t="shared" ref="E296" si="1924">+E297+E298</f>
        <v>55110116</v>
      </c>
      <c r="F296" s="10">
        <f t="shared" ref="F296" si="1925">+F297+F298</f>
        <v>15000000</v>
      </c>
      <c r="G296" s="10">
        <f t="shared" ref="G296" si="1926">+G297+G298</f>
        <v>61598740.090000004</v>
      </c>
      <c r="H296" s="10">
        <f t="shared" ref="H296" si="1927">+H297+H298</f>
        <v>35709000.909999996</v>
      </c>
      <c r="I296" s="10">
        <f t="shared" ref="I296" si="1928">+I297+I298</f>
        <v>0</v>
      </c>
      <c r="J296" s="10">
        <f t="shared" ref="J296" si="1929">+J297+J298</f>
        <v>35709000</v>
      </c>
      <c r="K296" s="10">
        <f t="shared" ref="K296" si="1930">+K297+K298</f>
        <v>0.90999999642372131</v>
      </c>
      <c r="L296" s="10">
        <f t="shared" ref="L296" si="1931">+L297+L298</f>
        <v>0</v>
      </c>
      <c r="M296" s="10">
        <f t="shared" ref="M296" si="1932">+M297+M298</f>
        <v>12429000</v>
      </c>
      <c r="N296" s="10">
        <f t="shared" ref="N296" si="1933">+N297+N298</f>
        <v>23280000</v>
      </c>
      <c r="O296" s="10">
        <f t="shared" ref="O296" si="1934">+O297+O298</f>
        <v>0</v>
      </c>
      <c r="P296" s="10">
        <f t="shared" ref="P296" si="1935">+P297+P298</f>
        <v>35709000</v>
      </c>
      <c r="Q296" s="10">
        <f t="shared" ref="Q296" si="1936">+Q297+Q298</f>
        <v>0</v>
      </c>
      <c r="R296" s="10">
        <f t="shared" ref="R296" si="1937">+R297+R298</f>
        <v>0.90999999642372131</v>
      </c>
      <c r="S296" s="10">
        <f t="shared" ref="S296" si="1938">+S297+S298</f>
        <v>0</v>
      </c>
      <c r="T296" s="10">
        <f t="shared" ref="T296" si="1939">+T297+T298</f>
        <v>35709000</v>
      </c>
    </row>
    <row r="297" spans="1:20" ht="15" customHeight="1" x14ac:dyDescent="0.25">
      <c r="A297" s="13" t="s">
        <v>502</v>
      </c>
      <c r="B297" s="25" t="s">
        <v>503</v>
      </c>
      <c r="C297" s="111">
        <v>99417857</v>
      </c>
      <c r="D297" s="191">
        <v>0</v>
      </c>
      <c r="E297" s="191">
        <v>37819116</v>
      </c>
      <c r="F297" s="191">
        <v>0</v>
      </c>
      <c r="G297" s="188">
        <v>61598740.090000004</v>
      </c>
      <c r="H297" s="111">
        <f t="shared" ref="H297:H298" si="1940">+C297+D297-E297+F297-G297</f>
        <v>0.90999999642372131</v>
      </c>
      <c r="I297" s="198">
        <v>0</v>
      </c>
      <c r="J297" s="198">
        <v>0</v>
      </c>
      <c r="K297" s="111">
        <f t="shared" ref="K297:K298" si="1941">+H297-J297</f>
        <v>0.90999999642372131</v>
      </c>
      <c r="L297" s="198">
        <v>0</v>
      </c>
      <c r="M297" s="198">
        <v>0</v>
      </c>
      <c r="N297" s="111">
        <f>+J297-M297</f>
        <v>0</v>
      </c>
      <c r="O297" s="198">
        <v>0</v>
      </c>
      <c r="P297" s="198">
        <v>0</v>
      </c>
      <c r="Q297" s="111">
        <f t="shared" ref="Q297:Q298" si="1942">P297-J297</f>
        <v>0</v>
      </c>
      <c r="R297" s="111">
        <f>+H297-P297</f>
        <v>0.90999999642372131</v>
      </c>
      <c r="S297" s="191">
        <f t="shared" ref="S297:S298" si="1943">O297</f>
        <v>0</v>
      </c>
      <c r="T297" s="191">
        <f t="shared" ref="T297:T298" si="1944">P297</f>
        <v>0</v>
      </c>
    </row>
    <row r="298" spans="1:20" ht="15" customHeight="1" x14ac:dyDescent="0.25">
      <c r="A298" s="13" t="s">
        <v>504</v>
      </c>
      <c r="B298" s="27" t="s">
        <v>505</v>
      </c>
      <c r="C298" s="111">
        <v>38000000</v>
      </c>
      <c r="D298" s="191">
        <v>0</v>
      </c>
      <c r="E298" s="191">
        <v>17291000</v>
      </c>
      <c r="F298" s="191">
        <v>15000000</v>
      </c>
      <c r="G298" s="188">
        <v>0</v>
      </c>
      <c r="H298" s="111">
        <f t="shared" si="1940"/>
        <v>35709000</v>
      </c>
      <c r="I298" s="198">
        <v>0</v>
      </c>
      <c r="J298" s="198">
        <v>35709000</v>
      </c>
      <c r="K298" s="111">
        <f t="shared" si="1941"/>
        <v>0</v>
      </c>
      <c r="L298" s="198">
        <v>0</v>
      </c>
      <c r="M298" s="198">
        <v>12429000</v>
      </c>
      <c r="N298" s="111">
        <f>+J298-M298</f>
        <v>23280000</v>
      </c>
      <c r="O298" s="198">
        <v>0</v>
      </c>
      <c r="P298" s="198">
        <v>35709000</v>
      </c>
      <c r="Q298" s="111">
        <f t="shared" si="1942"/>
        <v>0</v>
      </c>
      <c r="R298" s="111">
        <f>+H298-P298</f>
        <v>0</v>
      </c>
      <c r="S298" s="191">
        <f t="shared" si="1943"/>
        <v>0</v>
      </c>
      <c r="T298" s="191">
        <f t="shared" si="1944"/>
        <v>35709000</v>
      </c>
    </row>
    <row r="299" spans="1:20" s="4" customFormat="1" ht="15" customHeight="1" x14ac:dyDescent="0.25">
      <c r="A299" s="14" t="s">
        <v>506</v>
      </c>
      <c r="B299" s="108" t="s">
        <v>507</v>
      </c>
      <c r="C299" s="10">
        <f t="shared" ref="C299" si="1945">+C300</f>
        <v>40000000</v>
      </c>
      <c r="D299" s="10">
        <f t="shared" ref="D299" si="1946">+D300</f>
        <v>0</v>
      </c>
      <c r="E299" s="10">
        <f t="shared" ref="E299" si="1947">+E300</f>
        <v>9740000</v>
      </c>
      <c r="F299" s="10">
        <f t="shared" ref="F299" si="1948">+F300</f>
        <v>0</v>
      </c>
      <c r="G299" s="10">
        <f t="shared" ref="G299" si="1949">+G300</f>
        <v>0</v>
      </c>
      <c r="H299" s="10">
        <f t="shared" ref="H299" si="1950">+H300</f>
        <v>30260000</v>
      </c>
      <c r="I299" s="10">
        <f t="shared" ref="I299" si="1951">+I300</f>
        <v>0</v>
      </c>
      <c r="J299" s="10">
        <f t="shared" ref="J299" si="1952">+J300</f>
        <v>24766000</v>
      </c>
      <c r="K299" s="10">
        <f t="shared" ref="K299" si="1953">+K300</f>
        <v>5494000</v>
      </c>
      <c r="L299" s="10">
        <f t="shared" ref="L299" si="1954">+L300</f>
        <v>0</v>
      </c>
      <c r="M299" s="10">
        <f t="shared" ref="M299" si="1955">+M300</f>
        <v>24766000</v>
      </c>
      <c r="N299" s="10">
        <f t="shared" ref="N299" si="1956">+N300</f>
        <v>0</v>
      </c>
      <c r="O299" s="10">
        <f t="shared" ref="O299" si="1957">+O300</f>
        <v>0</v>
      </c>
      <c r="P299" s="10">
        <f t="shared" ref="P299" si="1958">+P300</f>
        <v>30260000</v>
      </c>
      <c r="Q299" s="10">
        <f t="shared" ref="Q299" si="1959">+Q300</f>
        <v>5494000</v>
      </c>
      <c r="R299" s="10">
        <f t="shared" ref="R299" si="1960">+R300</f>
        <v>0</v>
      </c>
      <c r="S299" s="10">
        <f t="shared" ref="S299" si="1961">+S300</f>
        <v>0</v>
      </c>
      <c r="T299" s="10">
        <f t="shared" ref="T299" si="1962">+T300</f>
        <v>30260000</v>
      </c>
    </row>
    <row r="300" spans="1:20" ht="15" customHeight="1" x14ac:dyDescent="0.25">
      <c r="A300" s="13" t="s">
        <v>508</v>
      </c>
      <c r="B300" s="27" t="s">
        <v>509</v>
      </c>
      <c r="C300" s="111">
        <v>40000000</v>
      </c>
      <c r="D300" s="191">
        <v>0</v>
      </c>
      <c r="E300" s="191">
        <v>9740000</v>
      </c>
      <c r="F300" s="191">
        <v>0</v>
      </c>
      <c r="G300" s="188">
        <v>0</v>
      </c>
      <c r="H300" s="111">
        <f>+C300+D300-E300+F300-G300</f>
        <v>30260000</v>
      </c>
      <c r="I300" s="198">
        <v>0</v>
      </c>
      <c r="J300" s="198">
        <v>24766000</v>
      </c>
      <c r="K300" s="111">
        <f t="shared" ref="K300" si="1963">+H300-J300</f>
        <v>5494000</v>
      </c>
      <c r="L300" s="198">
        <v>0</v>
      </c>
      <c r="M300" s="198">
        <v>24766000</v>
      </c>
      <c r="N300" s="111">
        <f>+J300-M300</f>
        <v>0</v>
      </c>
      <c r="O300" s="198">
        <v>0</v>
      </c>
      <c r="P300" s="198">
        <v>30260000</v>
      </c>
      <c r="Q300" s="111">
        <f>P300-J300</f>
        <v>5494000</v>
      </c>
      <c r="R300" s="111">
        <f>+H300-P300</f>
        <v>0</v>
      </c>
      <c r="S300" s="191">
        <f>O300</f>
        <v>0</v>
      </c>
      <c r="T300" s="191">
        <f>P300</f>
        <v>30260000</v>
      </c>
    </row>
    <row r="301" spans="1:20" s="4" customFormat="1" ht="15" customHeight="1" x14ac:dyDescent="0.25">
      <c r="A301" s="14" t="s">
        <v>510</v>
      </c>
      <c r="B301" s="108" t="s">
        <v>511</v>
      </c>
      <c r="C301" s="10">
        <f t="shared" ref="C301" si="1964">+C302</f>
        <v>215200000</v>
      </c>
      <c r="D301" s="10">
        <f t="shared" ref="D301" si="1965">+D302</f>
        <v>0</v>
      </c>
      <c r="E301" s="10">
        <f t="shared" ref="E301" si="1966">+E302</f>
        <v>15350650</v>
      </c>
      <c r="F301" s="10">
        <f t="shared" ref="F301" si="1967">+F302</f>
        <v>2000000</v>
      </c>
      <c r="G301" s="10">
        <f t="shared" ref="G301" si="1968">+G302</f>
        <v>0</v>
      </c>
      <c r="H301" s="10">
        <f t="shared" ref="H301" si="1969">+H302</f>
        <v>201849350</v>
      </c>
      <c r="I301" s="10">
        <f t="shared" ref="I301" si="1970">+I302</f>
        <v>0</v>
      </c>
      <c r="J301" s="10">
        <f t="shared" ref="J301" si="1971">+J302</f>
        <v>197770870</v>
      </c>
      <c r="K301" s="10">
        <f t="shared" ref="K301" si="1972">+K302</f>
        <v>4078480</v>
      </c>
      <c r="L301" s="10">
        <f t="shared" ref="L301" si="1973">+L302</f>
        <v>4742388</v>
      </c>
      <c r="M301" s="10">
        <f t="shared" ref="M301" si="1974">+M302</f>
        <v>197770870</v>
      </c>
      <c r="N301" s="10">
        <f t="shared" ref="N301" si="1975">+N302</f>
        <v>0</v>
      </c>
      <c r="O301" s="10">
        <f t="shared" ref="O301" si="1976">+O302</f>
        <v>0</v>
      </c>
      <c r="P301" s="10">
        <f t="shared" ref="P301" si="1977">+P302</f>
        <v>201849350</v>
      </c>
      <c r="Q301" s="10">
        <f t="shared" ref="Q301" si="1978">+Q302</f>
        <v>4078480</v>
      </c>
      <c r="R301" s="10">
        <f t="shared" ref="R301" si="1979">+R302</f>
        <v>0</v>
      </c>
      <c r="S301" s="10">
        <f t="shared" ref="S301" si="1980">+S302</f>
        <v>0</v>
      </c>
      <c r="T301" s="10">
        <f t="shared" ref="T301" si="1981">+T302</f>
        <v>201849350</v>
      </c>
    </row>
    <row r="302" spans="1:20" ht="15" customHeight="1" x14ac:dyDescent="0.25">
      <c r="A302" s="13" t="s">
        <v>512</v>
      </c>
      <c r="B302" s="27" t="s">
        <v>513</v>
      </c>
      <c r="C302" s="111">
        <v>215200000</v>
      </c>
      <c r="D302" s="191">
        <v>0</v>
      </c>
      <c r="E302" s="191">
        <v>15350650</v>
      </c>
      <c r="F302" s="191">
        <v>2000000</v>
      </c>
      <c r="G302" s="188">
        <v>0</v>
      </c>
      <c r="H302" s="111">
        <f>+C302+D302-E302+F302-G302</f>
        <v>201849350</v>
      </c>
      <c r="I302" s="198">
        <v>0</v>
      </c>
      <c r="J302" s="198">
        <v>197770870</v>
      </c>
      <c r="K302" s="111">
        <f t="shared" ref="K302" si="1982">+H302-J302</f>
        <v>4078480</v>
      </c>
      <c r="L302" s="198">
        <v>4742388</v>
      </c>
      <c r="M302" s="198">
        <v>197770870</v>
      </c>
      <c r="N302" s="111">
        <f>+J302-M302</f>
        <v>0</v>
      </c>
      <c r="O302" s="198">
        <v>0</v>
      </c>
      <c r="P302" s="198">
        <v>201849350</v>
      </c>
      <c r="Q302" s="111">
        <f>P302-J302</f>
        <v>4078480</v>
      </c>
      <c r="R302" s="111">
        <f>+H302-P302</f>
        <v>0</v>
      </c>
      <c r="S302" s="191">
        <f>O302</f>
        <v>0</v>
      </c>
      <c r="T302" s="191">
        <f>P302</f>
        <v>201849350</v>
      </c>
    </row>
    <row r="303" spans="1:20" ht="15" customHeight="1" x14ac:dyDescent="0.25">
      <c r="A303" s="11" t="s">
        <v>514</v>
      </c>
      <c r="B303" s="109" t="s">
        <v>515</v>
      </c>
      <c r="C303" s="6">
        <f t="shared" ref="C303" si="1983">+C304+C307+C309+C312</f>
        <v>668448367.35500002</v>
      </c>
      <c r="D303" s="6">
        <f t="shared" ref="D303" si="1984">+D304+D307+D309+D312</f>
        <v>165000000</v>
      </c>
      <c r="E303" s="6">
        <f t="shared" ref="E303" si="1985">+E304+E307+E309+E312</f>
        <v>50924820</v>
      </c>
      <c r="F303" s="6">
        <f t="shared" ref="F303" si="1986">+F304+F307+F309+F312</f>
        <v>0</v>
      </c>
      <c r="G303" s="6">
        <f t="shared" ref="G303" si="1987">+G304+G307+G309+G312</f>
        <v>0</v>
      </c>
      <c r="H303" s="6">
        <f t="shared" ref="H303" si="1988">+H304+H307+H309+H312</f>
        <v>782523547.35500002</v>
      </c>
      <c r="I303" s="6">
        <f t="shared" ref="I303" si="1989">+I304+I307+I309+I312</f>
        <v>64976901.00000006</v>
      </c>
      <c r="J303" s="6">
        <f t="shared" ref="J303" si="1990">+J304+J307+J309+J312</f>
        <v>771811316.60700011</v>
      </c>
      <c r="K303" s="6">
        <f t="shared" ref="K303" si="1991">+K304+K307+K309+K312</f>
        <v>10712230.747999929</v>
      </c>
      <c r="L303" s="6">
        <f t="shared" ref="L303" si="1992">+L304+L307+L309+L312</f>
        <v>185113594.45699999</v>
      </c>
      <c r="M303" s="6">
        <f t="shared" ref="M303" si="1993">+M304+M307+M309+M312</f>
        <v>655699731.45700002</v>
      </c>
      <c r="N303" s="6">
        <f t="shared" ref="N303" si="1994">+N304+N307+N309+N312</f>
        <v>116111585.15000007</v>
      </c>
      <c r="O303" s="6">
        <f t="shared" ref="O303" si="1995">+O304+O307+O309+O312</f>
        <v>28976901</v>
      </c>
      <c r="P303" s="6">
        <f t="shared" ref="P303" si="1996">+P304+P307+P309+P312</f>
        <v>780841565.67700028</v>
      </c>
      <c r="Q303" s="6">
        <f t="shared" ref="Q303" si="1997">+Q304+Q307+Q309+Q312</f>
        <v>9030249.0700001717</v>
      </c>
      <c r="R303" s="6">
        <f t="shared" ref="R303" si="1998">+R304+R307+R309+R312</f>
        <v>1681981.6779999956</v>
      </c>
      <c r="S303" s="6">
        <f t="shared" ref="S303" si="1999">+S304+S307+S309+S312</f>
        <v>28976901</v>
      </c>
      <c r="T303" s="6">
        <f t="shared" ref="T303" si="2000">+T304+T307+T309+T312</f>
        <v>780841565.67700028</v>
      </c>
    </row>
    <row r="304" spans="1:20" s="4" customFormat="1" ht="15" customHeight="1" x14ac:dyDescent="0.25">
      <c r="A304" s="14" t="s">
        <v>516</v>
      </c>
      <c r="B304" s="108" t="s">
        <v>517</v>
      </c>
      <c r="C304" s="10">
        <f t="shared" ref="C304" si="2001">+C305+C306</f>
        <v>545150400</v>
      </c>
      <c r="D304" s="10">
        <f t="shared" ref="D304" si="2002">+D305+D306</f>
        <v>40000000</v>
      </c>
      <c r="E304" s="10">
        <f t="shared" ref="E304" si="2003">+E305+E306</f>
        <v>3531560</v>
      </c>
      <c r="F304" s="10">
        <f t="shared" ref="F304" si="2004">+F305+F306</f>
        <v>0</v>
      </c>
      <c r="G304" s="10">
        <f t="shared" ref="G304" si="2005">+G305+G306</f>
        <v>0</v>
      </c>
      <c r="H304" s="10">
        <f t="shared" ref="H304" si="2006">+H305+H306</f>
        <v>581618840</v>
      </c>
      <c r="I304" s="10">
        <f t="shared" ref="I304" si="2007">+I305+I306</f>
        <v>37681980.00000006</v>
      </c>
      <c r="J304" s="10">
        <f t="shared" ref="J304" si="2008">+J305+J306</f>
        <v>570907070.93000007</v>
      </c>
      <c r="K304" s="10">
        <f t="shared" ref="K304" si="2009">+K305+K306</f>
        <v>10711769.069999933</v>
      </c>
      <c r="L304" s="10">
        <f t="shared" ref="L304" si="2010">+L305+L306</f>
        <v>77743082.930000007</v>
      </c>
      <c r="M304" s="10">
        <f t="shared" ref="M304" si="2011">+M305+M306</f>
        <v>484180792.93000001</v>
      </c>
      <c r="N304" s="10">
        <f t="shared" ref="N304" si="2012">+N305+N306</f>
        <v>86726278.00000006</v>
      </c>
      <c r="O304" s="10">
        <f t="shared" ref="O304" si="2013">+O305+O306</f>
        <v>1681980</v>
      </c>
      <c r="P304" s="10">
        <f t="shared" ref="P304" si="2014">+P305+P306</f>
        <v>579936860.00000024</v>
      </c>
      <c r="Q304" s="10">
        <f t="shared" ref="Q304" si="2015">+Q305+Q306</f>
        <v>9029789.0700001717</v>
      </c>
      <c r="R304" s="10">
        <f t="shared" ref="R304" si="2016">+R305+R306</f>
        <v>1681980</v>
      </c>
      <c r="S304" s="10">
        <f t="shared" ref="S304" si="2017">+S305+S306</f>
        <v>1681980</v>
      </c>
      <c r="T304" s="10">
        <f t="shared" ref="T304" si="2018">+T305+T306</f>
        <v>579936860.00000024</v>
      </c>
    </row>
    <row r="305" spans="1:20" ht="15" customHeight="1" x14ac:dyDescent="0.25">
      <c r="A305" s="13" t="s">
        <v>518</v>
      </c>
      <c r="B305" s="27" t="s">
        <v>519</v>
      </c>
      <c r="C305" s="111">
        <v>40000000</v>
      </c>
      <c r="D305" s="191">
        <v>0</v>
      </c>
      <c r="E305" s="191">
        <v>3531560</v>
      </c>
      <c r="F305" s="191">
        <v>0</v>
      </c>
      <c r="G305" s="188">
        <v>0</v>
      </c>
      <c r="H305" s="111">
        <f t="shared" ref="H305:H306" si="2019">+C305+D305-E305+F305-G305</f>
        <v>36468440</v>
      </c>
      <c r="I305" s="198">
        <v>1681980</v>
      </c>
      <c r="J305" s="198">
        <v>29943125</v>
      </c>
      <c r="K305" s="111">
        <f t="shared" ref="K305:K306" si="2020">+H305-J305</f>
        <v>6525315</v>
      </c>
      <c r="L305" s="198">
        <v>9978020</v>
      </c>
      <c r="M305" s="198">
        <v>29874685</v>
      </c>
      <c r="N305" s="111">
        <f>+J305-M305</f>
        <v>68440</v>
      </c>
      <c r="O305" s="198">
        <v>1681980</v>
      </c>
      <c r="P305" s="198">
        <v>34786460</v>
      </c>
      <c r="Q305" s="111">
        <f t="shared" ref="Q305:Q306" si="2021">P305-J305</f>
        <v>4843335</v>
      </c>
      <c r="R305" s="111">
        <f>+H305-P305</f>
        <v>1681980</v>
      </c>
      <c r="S305" s="191">
        <f t="shared" ref="S305:S306" si="2022">O305</f>
        <v>1681980</v>
      </c>
      <c r="T305" s="191">
        <f t="shared" ref="T305:T306" si="2023">P305</f>
        <v>34786460</v>
      </c>
    </row>
    <row r="306" spans="1:20" s="4" customFormat="1" ht="15" customHeight="1" x14ac:dyDescent="0.25">
      <c r="A306" s="13" t="s">
        <v>520</v>
      </c>
      <c r="B306" s="27" t="s">
        <v>521</v>
      </c>
      <c r="C306" s="111">
        <v>505150400</v>
      </c>
      <c r="D306" s="191">
        <v>40000000</v>
      </c>
      <c r="E306" s="191">
        <v>0</v>
      </c>
      <c r="F306" s="191">
        <v>0</v>
      </c>
      <c r="G306" s="188">
        <v>0</v>
      </c>
      <c r="H306" s="111">
        <f t="shared" si="2019"/>
        <v>545150400</v>
      </c>
      <c r="I306" s="198">
        <v>36000000.00000006</v>
      </c>
      <c r="J306" s="198">
        <v>540963945.93000007</v>
      </c>
      <c r="K306" s="111">
        <f t="shared" si="2020"/>
        <v>4186454.0699999332</v>
      </c>
      <c r="L306" s="198">
        <v>67765062.930000007</v>
      </c>
      <c r="M306" s="198">
        <v>454306107.93000001</v>
      </c>
      <c r="N306" s="111">
        <f>+J306-M306</f>
        <v>86657838.00000006</v>
      </c>
      <c r="O306" s="198">
        <v>0</v>
      </c>
      <c r="P306" s="198">
        <v>545150400.00000024</v>
      </c>
      <c r="Q306" s="111">
        <f t="shared" si="2021"/>
        <v>4186454.0700001717</v>
      </c>
      <c r="R306" s="111">
        <f>+H306-P306</f>
        <v>0</v>
      </c>
      <c r="S306" s="191">
        <f t="shared" si="2022"/>
        <v>0</v>
      </c>
      <c r="T306" s="191">
        <f t="shared" si="2023"/>
        <v>545150400.00000024</v>
      </c>
    </row>
    <row r="307" spans="1:20" ht="15" customHeight="1" x14ac:dyDescent="0.25">
      <c r="A307" s="14" t="s">
        <v>522</v>
      </c>
      <c r="B307" s="108" t="s">
        <v>523</v>
      </c>
      <c r="C307" s="10">
        <f t="shared" ref="C307" si="2024">+C308</f>
        <v>14000000</v>
      </c>
      <c r="D307" s="10">
        <f t="shared" ref="D307" si="2025">+D308</f>
        <v>0</v>
      </c>
      <c r="E307" s="10">
        <f t="shared" ref="E307" si="2026">+E308</f>
        <v>14000000</v>
      </c>
      <c r="F307" s="10">
        <f t="shared" ref="F307" si="2027">+F308</f>
        <v>0</v>
      </c>
      <c r="G307" s="10">
        <f t="shared" ref="G307" si="2028">+G308</f>
        <v>0</v>
      </c>
      <c r="H307" s="10">
        <f t="shared" ref="H307" si="2029">+H308</f>
        <v>0</v>
      </c>
      <c r="I307" s="10">
        <f t="shared" ref="I307" si="2030">+I308</f>
        <v>0</v>
      </c>
      <c r="J307" s="10">
        <f t="shared" ref="J307" si="2031">+J308</f>
        <v>0</v>
      </c>
      <c r="K307" s="10">
        <f t="shared" ref="K307" si="2032">+K308</f>
        <v>0</v>
      </c>
      <c r="L307" s="10">
        <f t="shared" ref="L307" si="2033">+L308</f>
        <v>0</v>
      </c>
      <c r="M307" s="10">
        <f t="shared" ref="M307" si="2034">+M308</f>
        <v>0</v>
      </c>
      <c r="N307" s="10">
        <f t="shared" ref="N307" si="2035">+N308</f>
        <v>0</v>
      </c>
      <c r="O307" s="10">
        <f t="shared" ref="O307" si="2036">+O308</f>
        <v>0</v>
      </c>
      <c r="P307" s="10">
        <f t="shared" ref="P307" si="2037">+P308</f>
        <v>0</v>
      </c>
      <c r="Q307" s="10">
        <f t="shared" ref="Q307" si="2038">+Q308</f>
        <v>0</v>
      </c>
      <c r="R307" s="10">
        <f t="shared" ref="R307" si="2039">+R308</f>
        <v>0</v>
      </c>
      <c r="S307" s="10">
        <f t="shared" ref="S307" si="2040">+S308</f>
        <v>0</v>
      </c>
      <c r="T307" s="10">
        <f t="shared" ref="T307" si="2041">+T308</f>
        <v>0</v>
      </c>
    </row>
    <row r="308" spans="1:20" s="4" customFormat="1" ht="15" customHeight="1" x14ac:dyDescent="0.25">
      <c r="A308" s="13" t="s">
        <v>524</v>
      </c>
      <c r="B308" s="27" t="s">
        <v>525</v>
      </c>
      <c r="C308" s="111">
        <v>14000000</v>
      </c>
      <c r="D308" s="191">
        <v>0</v>
      </c>
      <c r="E308" s="191">
        <v>14000000</v>
      </c>
      <c r="F308" s="191">
        <v>0</v>
      </c>
      <c r="G308" s="188">
        <v>0</v>
      </c>
      <c r="H308" s="111">
        <f>+C308+D308-E308+F308-G308</f>
        <v>0</v>
      </c>
      <c r="I308" s="198">
        <v>0</v>
      </c>
      <c r="J308" s="198">
        <v>0</v>
      </c>
      <c r="K308" s="111">
        <f t="shared" ref="K308" si="2042">+H308-J308</f>
        <v>0</v>
      </c>
      <c r="L308" s="198">
        <v>0</v>
      </c>
      <c r="M308" s="198">
        <v>0</v>
      </c>
      <c r="N308" s="111">
        <f>+J308-M308</f>
        <v>0</v>
      </c>
      <c r="O308" s="198">
        <v>0</v>
      </c>
      <c r="P308" s="198">
        <v>0</v>
      </c>
      <c r="Q308" s="111">
        <f>P308-J308</f>
        <v>0</v>
      </c>
      <c r="R308" s="111">
        <f>+H308-P308</f>
        <v>0</v>
      </c>
      <c r="S308" s="191">
        <f>O308</f>
        <v>0</v>
      </c>
      <c r="T308" s="191">
        <f>P308</f>
        <v>0</v>
      </c>
    </row>
    <row r="309" spans="1:20" s="4" customFormat="1" ht="15" customHeight="1" x14ac:dyDescent="0.25">
      <c r="A309" s="14" t="s">
        <v>526</v>
      </c>
      <c r="B309" s="108" t="s">
        <v>527</v>
      </c>
      <c r="C309" s="10">
        <f t="shared" ref="C309" si="2043">+C310+C311</f>
        <v>108829731.82800001</v>
      </c>
      <c r="D309" s="10">
        <f t="shared" ref="D309" si="2044">+D310+D311</f>
        <v>0</v>
      </c>
      <c r="E309" s="10">
        <f t="shared" ref="E309" si="2045">+E310+E311</f>
        <v>6079731</v>
      </c>
      <c r="F309" s="10">
        <f t="shared" ref="F309" si="2046">+F310+F311</f>
        <v>0</v>
      </c>
      <c r="G309" s="10">
        <f t="shared" ref="G309" si="2047">+G310+G311</f>
        <v>0</v>
      </c>
      <c r="H309" s="10">
        <f t="shared" ref="H309" si="2048">+H310+H311</f>
        <v>102750000.82800001</v>
      </c>
      <c r="I309" s="10">
        <f t="shared" ref="I309" si="2049">+I310+I311</f>
        <v>27294921</v>
      </c>
      <c r="J309" s="10">
        <f t="shared" ref="J309" si="2050">+J310+J311</f>
        <v>102750000</v>
      </c>
      <c r="K309" s="10">
        <f t="shared" ref="K309" si="2051">+K310+K311</f>
        <v>0.82800000160932541</v>
      </c>
      <c r="L309" s="10">
        <f t="shared" ref="L309" si="2052">+L310+L311</f>
        <v>27294921</v>
      </c>
      <c r="M309" s="10">
        <f t="shared" ref="M309" si="2053">+M310+M311</f>
        <v>91443348</v>
      </c>
      <c r="N309" s="10">
        <f t="shared" ref="N309" si="2054">+N310+N311</f>
        <v>11306652</v>
      </c>
      <c r="O309" s="10">
        <f t="shared" ref="O309" si="2055">+O310+O311</f>
        <v>27294921</v>
      </c>
      <c r="P309" s="10">
        <f t="shared" ref="P309" si="2056">+P310+P311</f>
        <v>102750000</v>
      </c>
      <c r="Q309" s="10">
        <f t="shared" ref="Q309" si="2057">+Q310+Q311</f>
        <v>0</v>
      </c>
      <c r="R309" s="10">
        <f t="shared" ref="R309" si="2058">+R310+R311</f>
        <v>0.82800000160932541</v>
      </c>
      <c r="S309" s="10">
        <f t="shared" ref="S309" si="2059">+S310+S311</f>
        <v>27294921</v>
      </c>
      <c r="T309" s="10">
        <f t="shared" ref="T309" si="2060">+T310+T311</f>
        <v>102750000</v>
      </c>
    </row>
    <row r="310" spans="1:20" s="4" customFormat="1" ht="15" customHeight="1" x14ac:dyDescent="0.25">
      <c r="A310" s="13" t="s">
        <v>528</v>
      </c>
      <c r="B310" s="27" t="s">
        <v>529</v>
      </c>
      <c r="C310" s="111">
        <v>80000000</v>
      </c>
      <c r="D310" s="191">
        <v>0</v>
      </c>
      <c r="E310" s="191">
        <v>0</v>
      </c>
      <c r="F310" s="191">
        <v>0</v>
      </c>
      <c r="G310" s="188">
        <v>0</v>
      </c>
      <c r="H310" s="111">
        <f t="shared" ref="H310:H311" si="2061">+C310+D310-E310+F310-G310</f>
        <v>80000000</v>
      </c>
      <c r="I310" s="198">
        <v>27294921</v>
      </c>
      <c r="J310" s="198">
        <v>80000000</v>
      </c>
      <c r="K310" s="111">
        <f t="shared" ref="K310:K311" si="2062">+H310-J310</f>
        <v>0</v>
      </c>
      <c r="L310" s="198">
        <v>27294921</v>
      </c>
      <c r="M310" s="198">
        <v>78947378</v>
      </c>
      <c r="N310" s="111">
        <f>+J310-M310</f>
        <v>1052622</v>
      </c>
      <c r="O310" s="198">
        <v>27294921</v>
      </c>
      <c r="P310" s="198">
        <v>80000000</v>
      </c>
      <c r="Q310" s="111">
        <f t="shared" ref="Q310:Q311" si="2063">P310-J310</f>
        <v>0</v>
      </c>
      <c r="R310" s="111">
        <f>+H310-P310</f>
        <v>0</v>
      </c>
      <c r="S310" s="191">
        <f t="shared" ref="S310:S311" si="2064">O310</f>
        <v>27294921</v>
      </c>
      <c r="T310" s="191">
        <f t="shared" ref="T310:T311" si="2065">P310</f>
        <v>80000000</v>
      </c>
    </row>
    <row r="311" spans="1:20" s="4" customFormat="1" ht="15" customHeight="1" x14ac:dyDescent="0.25">
      <c r="A311" s="13" t="s">
        <v>530</v>
      </c>
      <c r="B311" s="27" t="s">
        <v>531</v>
      </c>
      <c r="C311" s="111">
        <v>28829731.828000002</v>
      </c>
      <c r="D311" s="191">
        <v>0</v>
      </c>
      <c r="E311" s="191">
        <v>6079731</v>
      </c>
      <c r="F311" s="191">
        <v>0</v>
      </c>
      <c r="G311" s="188">
        <v>0</v>
      </c>
      <c r="H311" s="111">
        <f t="shared" si="2061"/>
        <v>22750000.828000002</v>
      </c>
      <c r="I311" s="198">
        <v>0</v>
      </c>
      <c r="J311" s="198">
        <v>22750000</v>
      </c>
      <c r="K311" s="111">
        <f t="shared" si="2062"/>
        <v>0.82800000160932541</v>
      </c>
      <c r="L311" s="198">
        <v>0</v>
      </c>
      <c r="M311" s="198">
        <v>12495970</v>
      </c>
      <c r="N311" s="111">
        <f>+J311-M311</f>
        <v>10254030</v>
      </c>
      <c r="O311" s="198">
        <v>0</v>
      </c>
      <c r="P311" s="198">
        <v>22750000</v>
      </c>
      <c r="Q311" s="111">
        <f t="shared" si="2063"/>
        <v>0</v>
      </c>
      <c r="R311" s="111">
        <f>+H311-P311</f>
        <v>0.82800000160932541</v>
      </c>
      <c r="S311" s="191">
        <f t="shared" si="2064"/>
        <v>0</v>
      </c>
      <c r="T311" s="191">
        <f t="shared" si="2065"/>
        <v>22750000</v>
      </c>
    </row>
    <row r="312" spans="1:20" ht="15" customHeight="1" x14ac:dyDescent="0.25">
      <c r="A312" s="14" t="s">
        <v>532</v>
      </c>
      <c r="B312" s="9" t="s">
        <v>533</v>
      </c>
      <c r="C312" s="10">
        <f t="shared" ref="C312" si="2066">+C313</f>
        <v>468235.52699997998</v>
      </c>
      <c r="D312" s="10">
        <f t="shared" ref="D312" si="2067">+D313</f>
        <v>125000000</v>
      </c>
      <c r="E312" s="10">
        <f t="shared" ref="E312" si="2068">+E313</f>
        <v>27313529</v>
      </c>
      <c r="F312" s="10">
        <f t="shared" ref="F312" si="2069">+F313</f>
        <v>0</v>
      </c>
      <c r="G312" s="10">
        <f t="shared" ref="G312" si="2070">+G313</f>
        <v>0</v>
      </c>
      <c r="H312" s="10">
        <f t="shared" ref="H312" si="2071">+H313</f>
        <v>98154706.52699998</v>
      </c>
      <c r="I312" s="10">
        <f t="shared" ref="I312" si="2072">+I313</f>
        <v>0</v>
      </c>
      <c r="J312" s="10">
        <f t="shared" ref="J312" si="2073">+J313</f>
        <v>98154245.676999986</v>
      </c>
      <c r="K312" s="10">
        <f t="shared" ref="K312" si="2074">+K313</f>
        <v>460.84999999403954</v>
      </c>
      <c r="L312" s="10">
        <f t="shared" ref="L312" si="2075">+L313</f>
        <v>80075590.52699998</v>
      </c>
      <c r="M312" s="10">
        <f t="shared" ref="M312" si="2076">+M313</f>
        <v>80075590.52699998</v>
      </c>
      <c r="N312" s="10">
        <f t="shared" ref="N312" si="2077">+N313</f>
        <v>18078655.150000006</v>
      </c>
      <c r="O312" s="10">
        <f t="shared" ref="O312" si="2078">+O313</f>
        <v>0</v>
      </c>
      <c r="P312" s="10">
        <f t="shared" ref="P312" si="2079">+P313</f>
        <v>98154705.676999986</v>
      </c>
      <c r="Q312" s="10">
        <f t="shared" ref="Q312" si="2080">+Q313</f>
        <v>460</v>
      </c>
      <c r="R312" s="10">
        <f t="shared" ref="R312" si="2081">+R313</f>
        <v>0.84999999403953552</v>
      </c>
      <c r="S312" s="10">
        <f t="shared" ref="S312" si="2082">+S313</f>
        <v>0</v>
      </c>
      <c r="T312" s="10">
        <f t="shared" ref="T312" si="2083">+T313</f>
        <v>98154705.676999986</v>
      </c>
    </row>
    <row r="313" spans="1:20" s="4" customFormat="1" ht="15" customHeight="1" x14ac:dyDescent="0.25">
      <c r="A313" s="13" t="s">
        <v>534</v>
      </c>
      <c r="B313" s="1" t="s">
        <v>535</v>
      </c>
      <c r="C313" s="111">
        <v>468235.52699997998</v>
      </c>
      <c r="D313" s="191">
        <v>125000000</v>
      </c>
      <c r="E313" s="191">
        <v>27313529</v>
      </c>
      <c r="F313" s="191">
        <v>0</v>
      </c>
      <c r="G313" s="188">
        <v>0</v>
      </c>
      <c r="H313" s="111">
        <f>+C313+D313-E313+F313-G313</f>
        <v>98154706.52699998</v>
      </c>
      <c r="I313" s="198">
        <v>0</v>
      </c>
      <c r="J313" s="198">
        <v>98154245.676999986</v>
      </c>
      <c r="K313" s="111">
        <f t="shared" ref="K313" si="2084">+H313-J313</f>
        <v>460.84999999403954</v>
      </c>
      <c r="L313" s="198">
        <v>80075590.52699998</v>
      </c>
      <c r="M313" s="198">
        <v>80075590.52699998</v>
      </c>
      <c r="N313" s="111">
        <f>+J313-M313</f>
        <v>18078655.150000006</v>
      </c>
      <c r="O313" s="198">
        <v>0</v>
      </c>
      <c r="P313" s="198">
        <v>98154705.676999986</v>
      </c>
      <c r="Q313" s="111">
        <f>P313-J313</f>
        <v>460</v>
      </c>
      <c r="R313" s="111">
        <f>+H313-P313</f>
        <v>0.84999999403953552</v>
      </c>
      <c r="S313" s="191">
        <f>O313</f>
        <v>0</v>
      </c>
      <c r="T313" s="191">
        <f>P313</f>
        <v>98154705.676999986</v>
      </c>
    </row>
    <row r="314" spans="1:20" s="4" customFormat="1" ht="15" customHeight="1" x14ac:dyDescent="0.25">
      <c r="A314" s="11" t="s">
        <v>536</v>
      </c>
      <c r="B314" s="5" t="s">
        <v>33</v>
      </c>
      <c r="C314" s="6">
        <f t="shared" ref="C314" si="2085">+C315</f>
        <v>386883923.94</v>
      </c>
      <c r="D314" s="6">
        <f t="shared" ref="D314" si="2086">+D315</f>
        <v>193848500.78</v>
      </c>
      <c r="E314" s="6">
        <f t="shared" ref="E314" si="2087">+E315</f>
        <v>0</v>
      </c>
      <c r="F314" s="6">
        <f t="shared" ref="F314" si="2088">+F315</f>
        <v>100000000</v>
      </c>
      <c r="G314" s="6">
        <f t="shared" ref="G314" si="2089">+G315</f>
        <v>0</v>
      </c>
      <c r="H314" s="6">
        <f t="shared" ref="H314" si="2090">+H315</f>
        <v>680732424.72000003</v>
      </c>
      <c r="I314" s="6">
        <f t="shared" ref="I314" si="2091">+I315</f>
        <v>19459421.5</v>
      </c>
      <c r="J314" s="6">
        <f t="shared" ref="J314" si="2092">+J315</f>
        <v>628536825.50399995</v>
      </c>
      <c r="K314" s="6">
        <f t="shared" ref="K314" si="2093">+K315</f>
        <v>52195599.21600008</v>
      </c>
      <c r="L314" s="6">
        <f t="shared" ref="L314" si="2094">+L315</f>
        <v>19896986.5</v>
      </c>
      <c r="M314" s="6">
        <f t="shared" ref="M314" si="2095">+M315</f>
        <v>599189344.50399995</v>
      </c>
      <c r="N314" s="6">
        <f t="shared" ref="N314" si="2096">+N315</f>
        <v>29347481</v>
      </c>
      <c r="O314" s="6">
        <f t="shared" ref="O314" si="2097">+O315</f>
        <v>17883674.5</v>
      </c>
      <c r="P314" s="6">
        <f t="shared" ref="P314" si="2098">+P315</f>
        <v>630512228.50399995</v>
      </c>
      <c r="Q314" s="6">
        <f t="shared" ref="Q314" si="2099">+Q315</f>
        <v>1975403</v>
      </c>
      <c r="R314" s="6">
        <f t="shared" ref="R314" si="2100">+R315</f>
        <v>50220196.21600008</v>
      </c>
      <c r="S314" s="6">
        <f t="shared" ref="S314" si="2101">+S315</f>
        <v>17883674.5</v>
      </c>
      <c r="T314" s="6">
        <f t="shared" ref="T314" si="2102">+T315</f>
        <v>630512228.50399995</v>
      </c>
    </row>
    <row r="315" spans="1:20" s="4" customFormat="1" ht="15" customHeight="1" x14ac:dyDescent="0.25">
      <c r="A315" s="13" t="s">
        <v>537</v>
      </c>
      <c r="B315" s="1" t="s">
        <v>33</v>
      </c>
      <c r="C315" s="111">
        <v>386883923.94</v>
      </c>
      <c r="D315" s="191">
        <v>193848500.78</v>
      </c>
      <c r="E315" s="191">
        <v>0</v>
      </c>
      <c r="F315" s="191">
        <v>100000000</v>
      </c>
      <c r="G315" s="188">
        <v>0</v>
      </c>
      <c r="H315" s="111">
        <f>+C315+D315-E315+F315-G315</f>
        <v>680732424.72000003</v>
      </c>
      <c r="I315" s="198">
        <v>19459421.5</v>
      </c>
      <c r="J315" s="198">
        <v>628536825.50399995</v>
      </c>
      <c r="K315" s="111">
        <f t="shared" ref="K315" si="2103">+H315-J315</f>
        <v>52195599.21600008</v>
      </c>
      <c r="L315" s="198">
        <v>19896986.5</v>
      </c>
      <c r="M315" s="198">
        <v>599189344.50399995</v>
      </c>
      <c r="N315" s="111">
        <f>+J315-M315</f>
        <v>29347481</v>
      </c>
      <c r="O315" s="198">
        <v>17883674.5</v>
      </c>
      <c r="P315" s="198">
        <v>630512228.50399995</v>
      </c>
      <c r="Q315" s="111">
        <f>P315-J315</f>
        <v>1975403</v>
      </c>
      <c r="R315" s="111">
        <f>+H315-P315</f>
        <v>50220196.21600008</v>
      </c>
      <c r="S315" s="191">
        <f>O315</f>
        <v>17883674.5</v>
      </c>
      <c r="T315" s="191">
        <f>P315</f>
        <v>630512228.50399995</v>
      </c>
    </row>
    <row r="316" spans="1:20" s="4" customFormat="1" ht="15" customHeight="1" x14ac:dyDescent="0.25">
      <c r="A316" s="11" t="s">
        <v>538</v>
      </c>
      <c r="B316" s="5" t="s">
        <v>539</v>
      </c>
      <c r="C316" s="6">
        <f t="shared" ref="C316" si="2104">+C317+C321</f>
        <v>186961876.208</v>
      </c>
      <c r="D316" s="6">
        <f t="shared" ref="D316" si="2105">+D317+D321</f>
        <v>177946315</v>
      </c>
      <c r="E316" s="6">
        <f t="shared" ref="E316" si="2106">+E317+E321</f>
        <v>0</v>
      </c>
      <c r="F316" s="6">
        <f t="shared" ref="F316" si="2107">+F317+F321</f>
        <v>0</v>
      </c>
      <c r="G316" s="6">
        <f t="shared" ref="G316" si="2108">+G317+G321</f>
        <v>0</v>
      </c>
      <c r="H316" s="6">
        <f t="shared" ref="H316" si="2109">+H317+H321</f>
        <v>364908191.208</v>
      </c>
      <c r="I316" s="6">
        <f t="shared" ref="I316" si="2110">+I317+I321</f>
        <v>56910100</v>
      </c>
      <c r="J316" s="6">
        <f t="shared" ref="J316" si="2111">+J317+J321</f>
        <v>358450780.99800009</v>
      </c>
      <c r="K316" s="6">
        <f t="shared" ref="K316" si="2112">+K317+K321</f>
        <v>6457410.2099999189</v>
      </c>
      <c r="L316" s="6">
        <f t="shared" ref="L316" si="2113">+L317+L321</f>
        <v>56910100</v>
      </c>
      <c r="M316" s="6">
        <f t="shared" ref="M316" si="2114">+M317+M321</f>
        <v>312682656.99800009</v>
      </c>
      <c r="N316" s="6">
        <f t="shared" ref="N316" si="2115">+N317+N321</f>
        <v>45768124</v>
      </c>
      <c r="O316" s="6">
        <f t="shared" ref="O316" si="2116">+O317+O321</f>
        <v>56910100</v>
      </c>
      <c r="P316" s="6">
        <f t="shared" ref="P316" si="2117">+P317+P321</f>
        <v>364078503.99800009</v>
      </c>
      <c r="Q316" s="6">
        <f t="shared" ref="Q316" si="2118">+Q317+Q321</f>
        <v>5627723</v>
      </c>
      <c r="R316" s="6">
        <f t="shared" ref="R316" si="2119">+R317+R321</f>
        <v>829687.20999991894</v>
      </c>
      <c r="S316" s="6">
        <f t="shared" ref="S316" si="2120">+S317+S321</f>
        <v>56910100</v>
      </c>
      <c r="T316" s="6">
        <f t="shared" ref="T316" si="2121">+T317+T321</f>
        <v>364078503.99800009</v>
      </c>
    </row>
    <row r="317" spans="1:20" ht="15" customHeight="1" x14ac:dyDescent="0.25">
      <c r="A317" s="11" t="s">
        <v>540</v>
      </c>
      <c r="B317" s="5" t="s">
        <v>541</v>
      </c>
      <c r="C317" s="6">
        <f t="shared" ref="C317:C319" si="2122">+C318</f>
        <v>186961876.208</v>
      </c>
      <c r="D317" s="6">
        <f t="shared" ref="D317:D319" si="2123">+D318</f>
        <v>0</v>
      </c>
      <c r="E317" s="6">
        <f t="shared" ref="E317:E319" si="2124">+E318</f>
        <v>0</v>
      </c>
      <c r="F317" s="6">
        <f t="shared" ref="F317:F319" si="2125">+F318</f>
        <v>0</v>
      </c>
      <c r="G317" s="6">
        <f t="shared" ref="G317:G319" si="2126">+G318</f>
        <v>0</v>
      </c>
      <c r="H317" s="6">
        <f t="shared" ref="H317:H319" si="2127">+H318</f>
        <v>186961876.208</v>
      </c>
      <c r="I317" s="6">
        <f t="shared" ref="I317:I319" si="2128">+I318</f>
        <v>0</v>
      </c>
      <c r="J317" s="6">
        <f t="shared" ref="J317:J319" si="2129">+J318</f>
        <v>180504465.99800009</v>
      </c>
      <c r="K317" s="6">
        <f t="shared" ref="K317:K319" si="2130">+K318</f>
        <v>6457410.2099999189</v>
      </c>
      <c r="L317" s="6">
        <f t="shared" ref="L317:L319" si="2131">+L318</f>
        <v>0</v>
      </c>
      <c r="M317" s="6">
        <f t="shared" ref="M317:M319" si="2132">+M318</f>
        <v>173770541.99800009</v>
      </c>
      <c r="N317" s="6">
        <f t="shared" ref="N317:N319" si="2133">+N318</f>
        <v>6733924</v>
      </c>
      <c r="O317" s="6">
        <f t="shared" ref="O317:O319" si="2134">+O318</f>
        <v>0</v>
      </c>
      <c r="P317" s="6">
        <f t="shared" ref="P317:P319" si="2135">+P318</f>
        <v>186132188.99800009</v>
      </c>
      <c r="Q317" s="6">
        <f t="shared" ref="Q317:Q319" si="2136">+Q318</f>
        <v>5627723</v>
      </c>
      <c r="R317" s="6">
        <f t="shared" ref="R317:R319" si="2137">+R318</f>
        <v>829687.20999991894</v>
      </c>
      <c r="S317" s="6">
        <f t="shared" ref="S317:S319" si="2138">+S318</f>
        <v>0</v>
      </c>
      <c r="T317" s="6">
        <f t="shared" ref="T317:T319" si="2139">+T318</f>
        <v>186132188.99800009</v>
      </c>
    </row>
    <row r="318" spans="1:20" s="4" customFormat="1" ht="15" customHeight="1" x14ac:dyDescent="0.25">
      <c r="A318" s="11" t="s">
        <v>542</v>
      </c>
      <c r="B318" s="5" t="s">
        <v>543</v>
      </c>
      <c r="C318" s="6">
        <f t="shared" si="2122"/>
        <v>186961876.208</v>
      </c>
      <c r="D318" s="6">
        <f t="shared" si="2123"/>
        <v>0</v>
      </c>
      <c r="E318" s="6">
        <f t="shared" si="2124"/>
        <v>0</v>
      </c>
      <c r="F318" s="6">
        <f t="shared" si="2125"/>
        <v>0</v>
      </c>
      <c r="G318" s="6">
        <f t="shared" si="2126"/>
        <v>0</v>
      </c>
      <c r="H318" s="6">
        <f t="shared" si="2127"/>
        <v>186961876.208</v>
      </c>
      <c r="I318" s="6">
        <f t="shared" si="2128"/>
        <v>0</v>
      </c>
      <c r="J318" s="6">
        <f t="shared" si="2129"/>
        <v>180504465.99800009</v>
      </c>
      <c r="K318" s="6">
        <f t="shared" si="2130"/>
        <v>6457410.2099999189</v>
      </c>
      <c r="L318" s="6">
        <f t="shared" si="2131"/>
        <v>0</v>
      </c>
      <c r="M318" s="6">
        <f t="shared" si="2132"/>
        <v>173770541.99800009</v>
      </c>
      <c r="N318" s="6">
        <f t="shared" si="2133"/>
        <v>6733924</v>
      </c>
      <c r="O318" s="6">
        <f t="shared" si="2134"/>
        <v>0</v>
      </c>
      <c r="P318" s="6">
        <f t="shared" si="2135"/>
        <v>186132188.99800009</v>
      </c>
      <c r="Q318" s="6">
        <f t="shared" si="2136"/>
        <v>5627723</v>
      </c>
      <c r="R318" s="6">
        <f t="shared" si="2137"/>
        <v>829687.20999991894</v>
      </c>
      <c r="S318" s="6">
        <f t="shared" si="2138"/>
        <v>0</v>
      </c>
      <c r="T318" s="6">
        <f t="shared" si="2139"/>
        <v>186132188.99800009</v>
      </c>
    </row>
    <row r="319" spans="1:20" s="4" customFormat="1" ht="15" customHeight="1" x14ac:dyDescent="0.25">
      <c r="A319" s="14" t="s">
        <v>544</v>
      </c>
      <c r="B319" s="9" t="s">
        <v>543</v>
      </c>
      <c r="C319" s="10">
        <f t="shared" si="2122"/>
        <v>186961876.208</v>
      </c>
      <c r="D319" s="10">
        <f t="shared" si="2123"/>
        <v>0</v>
      </c>
      <c r="E319" s="10">
        <f t="shared" si="2124"/>
        <v>0</v>
      </c>
      <c r="F319" s="10">
        <f t="shared" si="2125"/>
        <v>0</v>
      </c>
      <c r="G319" s="10">
        <f t="shared" si="2126"/>
        <v>0</v>
      </c>
      <c r="H319" s="10">
        <f t="shared" si="2127"/>
        <v>186961876.208</v>
      </c>
      <c r="I319" s="10">
        <f t="shared" si="2128"/>
        <v>0</v>
      </c>
      <c r="J319" s="10">
        <f t="shared" si="2129"/>
        <v>180504465.99800009</v>
      </c>
      <c r="K319" s="10">
        <f t="shared" si="2130"/>
        <v>6457410.2099999189</v>
      </c>
      <c r="L319" s="10">
        <f t="shared" si="2131"/>
        <v>0</v>
      </c>
      <c r="M319" s="10">
        <f t="shared" si="2132"/>
        <v>173770541.99800009</v>
      </c>
      <c r="N319" s="10">
        <f t="shared" si="2133"/>
        <v>6733924</v>
      </c>
      <c r="O319" s="10">
        <f t="shared" si="2134"/>
        <v>0</v>
      </c>
      <c r="P319" s="10">
        <f t="shared" si="2135"/>
        <v>186132188.99800009</v>
      </c>
      <c r="Q319" s="10">
        <f t="shared" si="2136"/>
        <v>5627723</v>
      </c>
      <c r="R319" s="10">
        <f t="shared" si="2137"/>
        <v>829687.20999991894</v>
      </c>
      <c r="S319" s="10">
        <f t="shared" si="2138"/>
        <v>0</v>
      </c>
      <c r="T319" s="10">
        <f t="shared" si="2139"/>
        <v>186132188.99800009</v>
      </c>
    </row>
    <row r="320" spans="1:20" s="4" customFormat="1" ht="15" customHeight="1" x14ac:dyDescent="0.25">
      <c r="A320" s="13" t="s">
        <v>545</v>
      </c>
      <c r="B320" s="1" t="s">
        <v>543</v>
      </c>
      <c r="C320" s="111">
        <v>186961876.208</v>
      </c>
      <c r="D320" s="191">
        <v>0</v>
      </c>
      <c r="E320" s="191">
        <v>0</v>
      </c>
      <c r="F320" s="191">
        <v>0</v>
      </c>
      <c r="G320" s="188">
        <v>0</v>
      </c>
      <c r="H320" s="111">
        <f>+C320+D320-E320+F320-G320</f>
        <v>186961876.208</v>
      </c>
      <c r="I320" s="198">
        <v>0</v>
      </c>
      <c r="J320" s="198">
        <v>180504465.99800009</v>
      </c>
      <c r="K320" s="111">
        <f t="shared" ref="K320" si="2140">+H320-J320</f>
        <v>6457410.2099999189</v>
      </c>
      <c r="L320" s="198">
        <v>0</v>
      </c>
      <c r="M320" s="198">
        <v>173770541.99800009</v>
      </c>
      <c r="N320" s="111">
        <f>+J320-M320</f>
        <v>6733924</v>
      </c>
      <c r="O320" s="198">
        <v>0</v>
      </c>
      <c r="P320" s="198">
        <v>186132188.99800009</v>
      </c>
      <c r="Q320" s="111">
        <f>P320-J320</f>
        <v>5627723</v>
      </c>
      <c r="R320" s="111">
        <f>+H320-P320</f>
        <v>829687.20999991894</v>
      </c>
      <c r="S320" s="191">
        <f>O320</f>
        <v>0</v>
      </c>
      <c r="T320" s="191">
        <f>P320</f>
        <v>186132188.99800009</v>
      </c>
    </row>
    <row r="321" spans="1:20" ht="15" customHeight="1" x14ac:dyDescent="0.25">
      <c r="A321" s="11" t="s">
        <v>1602</v>
      </c>
      <c r="B321" s="5" t="s">
        <v>1024</v>
      </c>
      <c r="C321" s="6">
        <f t="shared" ref="C321:C322" si="2141">+C322</f>
        <v>0</v>
      </c>
      <c r="D321" s="6">
        <f t="shared" ref="D321:D322" si="2142">+D322</f>
        <v>177946315</v>
      </c>
      <c r="E321" s="6">
        <f t="shared" ref="E321:E322" si="2143">+E322</f>
        <v>0</v>
      </c>
      <c r="F321" s="6">
        <f t="shared" ref="F321:F322" si="2144">+F322</f>
        <v>0</v>
      </c>
      <c r="G321" s="6">
        <f t="shared" ref="G321:G322" si="2145">+G322</f>
        <v>0</v>
      </c>
      <c r="H321" s="6">
        <f t="shared" ref="H321:H322" si="2146">+H322</f>
        <v>177946315</v>
      </c>
      <c r="I321" s="6">
        <f t="shared" ref="I321:I322" si="2147">+I322</f>
        <v>56910100</v>
      </c>
      <c r="J321" s="6">
        <f t="shared" ref="J321:J322" si="2148">+J322</f>
        <v>177946315</v>
      </c>
      <c r="K321" s="6">
        <f t="shared" ref="K321:K322" si="2149">+K322</f>
        <v>0</v>
      </c>
      <c r="L321" s="6">
        <f t="shared" ref="L321:L322" si="2150">+L322</f>
        <v>56910100</v>
      </c>
      <c r="M321" s="6">
        <f t="shared" ref="M321:M322" si="2151">+M322</f>
        <v>138912115</v>
      </c>
      <c r="N321" s="6">
        <f t="shared" ref="N321:N322" si="2152">+N322</f>
        <v>39034200</v>
      </c>
      <c r="O321" s="6">
        <f t="shared" ref="O321:O322" si="2153">+O322</f>
        <v>56910100</v>
      </c>
      <c r="P321" s="6">
        <f t="shared" ref="P321:P322" si="2154">+P322</f>
        <v>177946315</v>
      </c>
      <c r="Q321" s="6">
        <f t="shared" ref="Q321:Q322" si="2155">+Q322</f>
        <v>0</v>
      </c>
      <c r="R321" s="6">
        <f t="shared" ref="R321:R322" si="2156">+R322</f>
        <v>0</v>
      </c>
      <c r="S321" s="6">
        <f t="shared" ref="S321:S322" si="2157">+S322</f>
        <v>56910100</v>
      </c>
      <c r="T321" s="6">
        <f t="shared" ref="T321:T322" si="2158">+T322</f>
        <v>177946315</v>
      </c>
    </row>
    <row r="322" spans="1:20" s="4" customFormat="1" ht="15" customHeight="1" x14ac:dyDescent="0.25">
      <c r="A322" s="14" t="s">
        <v>1603</v>
      </c>
      <c r="B322" s="9" t="s">
        <v>1604</v>
      </c>
      <c r="C322" s="10">
        <f t="shared" si="2141"/>
        <v>0</v>
      </c>
      <c r="D322" s="10">
        <f t="shared" si="2142"/>
        <v>177946315</v>
      </c>
      <c r="E322" s="10">
        <f t="shared" si="2143"/>
        <v>0</v>
      </c>
      <c r="F322" s="10">
        <f t="shared" si="2144"/>
        <v>0</v>
      </c>
      <c r="G322" s="10">
        <f t="shared" si="2145"/>
        <v>0</v>
      </c>
      <c r="H322" s="10">
        <f t="shared" si="2146"/>
        <v>177946315</v>
      </c>
      <c r="I322" s="10">
        <f t="shared" si="2147"/>
        <v>56910100</v>
      </c>
      <c r="J322" s="10">
        <f t="shared" si="2148"/>
        <v>177946315</v>
      </c>
      <c r="K322" s="10">
        <f t="shared" si="2149"/>
        <v>0</v>
      </c>
      <c r="L322" s="10">
        <f t="shared" si="2150"/>
        <v>56910100</v>
      </c>
      <c r="M322" s="10">
        <f t="shared" si="2151"/>
        <v>138912115</v>
      </c>
      <c r="N322" s="10">
        <f t="shared" si="2152"/>
        <v>39034200</v>
      </c>
      <c r="O322" s="10">
        <f t="shared" si="2153"/>
        <v>56910100</v>
      </c>
      <c r="P322" s="10">
        <f t="shared" si="2154"/>
        <v>177946315</v>
      </c>
      <c r="Q322" s="10">
        <f t="shared" si="2155"/>
        <v>0</v>
      </c>
      <c r="R322" s="10">
        <f t="shared" si="2156"/>
        <v>0</v>
      </c>
      <c r="S322" s="10">
        <f t="shared" si="2157"/>
        <v>56910100</v>
      </c>
      <c r="T322" s="10">
        <f t="shared" si="2158"/>
        <v>177946315</v>
      </c>
    </row>
    <row r="323" spans="1:20" s="4" customFormat="1" ht="15" customHeight="1" x14ac:dyDescent="0.25">
      <c r="A323" s="146" t="s">
        <v>1608</v>
      </c>
      <c r="B323" s="158" t="s">
        <v>1609</v>
      </c>
      <c r="C323" s="168">
        <v>0</v>
      </c>
      <c r="D323" s="191">
        <v>177946315</v>
      </c>
      <c r="E323" s="191">
        <v>0</v>
      </c>
      <c r="F323" s="191">
        <v>0</v>
      </c>
      <c r="G323" s="188">
        <v>0</v>
      </c>
      <c r="H323" s="111">
        <f>+C323+D323-E323+F323-G323</f>
        <v>177946315</v>
      </c>
      <c r="I323" s="198">
        <v>56910100</v>
      </c>
      <c r="J323" s="198">
        <v>177946315</v>
      </c>
      <c r="K323" s="111">
        <f t="shared" ref="K323" si="2159">+H323-J323</f>
        <v>0</v>
      </c>
      <c r="L323" s="198">
        <v>56910100</v>
      </c>
      <c r="M323" s="198">
        <v>138912115</v>
      </c>
      <c r="N323" s="159">
        <f>+J323-M323</f>
        <v>39034200</v>
      </c>
      <c r="O323" s="198">
        <v>56910100</v>
      </c>
      <c r="P323" s="198">
        <v>177946315</v>
      </c>
      <c r="Q323" s="111">
        <f>P323-J323</f>
        <v>0</v>
      </c>
      <c r="R323" s="159">
        <f>+H323-P323</f>
        <v>0</v>
      </c>
      <c r="S323" s="191">
        <f>O323</f>
        <v>56910100</v>
      </c>
      <c r="T323" s="191">
        <f>P323</f>
        <v>177946315</v>
      </c>
    </row>
    <row r="324" spans="1:20" ht="15" customHeight="1" x14ac:dyDescent="0.25">
      <c r="A324" s="11" t="s">
        <v>546</v>
      </c>
      <c r="B324" s="5" t="s">
        <v>547</v>
      </c>
      <c r="C324" s="6">
        <f t="shared" ref="C324" si="2160">+C325+C329+C333</f>
        <v>623469823.82200003</v>
      </c>
      <c r="D324" s="6">
        <f t="shared" ref="D324" si="2161">+D325+D329+D333</f>
        <v>165348321.84999999</v>
      </c>
      <c r="E324" s="6">
        <f t="shared" ref="E324" si="2162">+E325+E329+E333</f>
        <v>23650787</v>
      </c>
      <c r="F324" s="6">
        <f t="shared" ref="F324" si="2163">+F325+F329+F333</f>
        <v>0</v>
      </c>
      <c r="G324" s="6">
        <f t="shared" ref="G324" si="2164">+G325+G329+G333</f>
        <v>0</v>
      </c>
      <c r="H324" s="6">
        <f t="shared" ref="H324" si="2165">+H325+H329+H333</f>
        <v>765167358.67200005</v>
      </c>
      <c r="I324" s="6">
        <f t="shared" ref="I324" si="2166">+I325+I329+I333</f>
        <v>0</v>
      </c>
      <c r="J324" s="6">
        <f t="shared" ref="J324" si="2167">+J325+J329+J333</f>
        <v>716955727.11000001</v>
      </c>
      <c r="K324" s="6">
        <f t="shared" ref="K324" si="2168">+K325+K329+K333</f>
        <v>48211631.562000006</v>
      </c>
      <c r="L324" s="6">
        <f t="shared" ref="L324" si="2169">+L325+L329+L333</f>
        <v>0</v>
      </c>
      <c r="M324" s="6">
        <f t="shared" ref="M324" si="2170">+M325+M329+M333</f>
        <v>697642455.11000001</v>
      </c>
      <c r="N324" s="6">
        <f t="shared" ref="N324" si="2171">+N325+N329+N333</f>
        <v>19313272</v>
      </c>
      <c r="O324" s="6">
        <f t="shared" ref="O324" si="2172">+O325+O329+O333</f>
        <v>0</v>
      </c>
      <c r="P324" s="6">
        <f t="shared" ref="P324" si="2173">+P325+P329+P333</f>
        <v>722947195.25999999</v>
      </c>
      <c r="Q324" s="6">
        <f t="shared" ref="Q324" si="2174">+Q325+Q329+Q333</f>
        <v>5991468.1499999762</v>
      </c>
      <c r="R324" s="6">
        <f t="shared" ref="R324" si="2175">+R325+R329+R333</f>
        <v>42220163.41200003</v>
      </c>
      <c r="S324" s="6">
        <f t="shared" ref="S324" si="2176">+S325+S329+S333</f>
        <v>0</v>
      </c>
      <c r="T324" s="6">
        <f t="shared" ref="T324" si="2177">+T325+T329+T333</f>
        <v>722947195.25999999</v>
      </c>
    </row>
    <row r="325" spans="1:20" s="4" customFormat="1" ht="15" customHeight="1" x14ac:dyDescent="0.25">
      <c r="A325" s="11" t="s">
        <v>548</v>
      </c>
      <c r="B325" s="5" t="s">
        <v>549</v>
      </c>
      <c r="C325" s="6">
        <f t="shared" ref="C325:C327" si="2178">+C326</f>
        <v>102380000</v>
      </c>
      <c r="D325" s="6">
        <f t="shared" ref="D325:D327" si="2179">+D326</f>
        <v>133000000</v>
      </c>
      <c r="E325" s="6">
        <f t="shared" ref="E325:E327" si="2180">+E326</f>
        <v>23650787</v>
      </c>
      <c r="F325" s="6">
        <f t="shared" ref="F325:F327" si="2181">+F326</f>
        <v>0</v>
      </c>
      <c r="G325" s="6">
        <f t="shared" ref="G325:G327" si="2182">+G326</f>
        <v>0</v>
      </c>
      <c r="H325" s="6">
        <f t="shared" ref="H325:H327" si="2183">+H326</f>
        <v>211729213</v>
      </c>
      <c r="I325" s="6">
        <f t="shared" ref="I325:I327" si="2184">+I326</f>
        <v>0</v>
      </c>
      <c r="J325" s="6">
        <f t="shared" ref="J325:J327" si="2185">+J326</f>
        <v>211729213</v>
      </c>
      <c r="K325" s="6">
        <f t="shared" ref="K325:K327" si="2186">+K326</f>
        <v>0</v>
      </c>
      <c r="L325" s="6">
        <f t="shared" ref="L325:L327" si="2187">+L326</f>
        <v>0</v>
      </c>
      <c r="M325" s="6">
        <f t="shared" ref="M325:M327" si="2188">+M326</f>
        <v>211729213</v>
      </c>
      <c r="N325" s="6">
        <f t="shared" ref="N325:N327" si="2189">+N326</f>
        <v>0</v>
      </c>
      <c r="O325" s="6">
        <f t="shared" ref="O325:O327" si="2190">+O326</f>
        <v>0</v>
      </c>
      <c r="P325" s="6">
        <f t="shared" ref="P325:P327" si="2191">+P326</f>
        <v>211729213</v>
      </c>
      <c r="Q325" s="6">
        <f t="shared" ref="Q325:Q327" si="2192">+Q326</f>
        <v>0</v>
      </c>
      <c r="R325" s="6">
        <f t="shared" ref="R325:R327" si="2193">+R326</f>
        <v>0</v>
      </c>
      <c r="S325" s="6">
        <f t="shared" ref="S325:S327" si="2194">+S326</f>
        <v>0</v>
      </c>
      <c r="T325" s="6">
        <f t="shared" ref="T325:T327" si="2195">+T326</f>
        <v>211729213</v>
      </c>
    </row>
    <row r="326" spans="1:20" ht="15" customHeight="1" x14ac:dyDescent="0.25">
      <c r="A326" s="11" t="s">
        <v>550</v>
      </c>
      <c r="B326" s="5" t="s">
        <v>551</v>
      </c>
      <c r="C326" s="6">
        <f t="shared" si="2178"/>
        <v>102380000</v>
      </c>
      <c r="D326" s="6">
        <f t="shared" si="2179"/>
        <v>133000000</v>
      </c>
      <c r="E326" s="6">
        <f t="shared" si="2180"/>
        <v>23650787</v>
      </c>
      <c r="F326" s="6">
        <f t="shared" si="2181"/>
        <v>0</v>
      </c>
      <c r="G326" s="6">
        <f t="shared" si="2182"/>
        <v>0</v>
      </c>
      <c r="H326" s="6">
        <f t="shared" si="2183"/>
        <v>211729213</v>
      </c>
      <c r="I326" s="6">
        <f t="shared" si="2184"/>
        <v>0</v>
      </c>
      <c r="J326" s="6">
        <f t="shared" si="2185"/>
        <v>211729213</v>
      </c>
      <c r="K326" s="6">
        <f t="shared" si="2186"/>
        <v>0</v>
      </c>
      <c r="L326" s="6">
        <f t="shared" si="2187"/>
        <v>0</v>
      </c>
      <c r="M326" s="6">
        <f t="shared" si="2188"/>
        <v>211729213</v>
      </c>
      <c r="N326" s="6">
        <f t="shared" si="2189"/>
        <v>0</v>
      </c>
      <c r="O326" s="6">
        <f t="shared" si="2190"/>
        <v>0</v>
      </c>
      <c r="P326" s="6">
        <f t="shared" si="2191"/>
        <v>211729213</v>
      </c>
      <c r="Q326" s="6">
        <f t="shared" si="2192"/>
        <v>0</v>
      </c>
      <c r="R326" s="6">
        <f t="shared" si="2193"/>
        <v>0</v>
      </c>
      <c r="S326" s="6">
        <f t="shared" si="2194"/>
        <v>0</v>
      </c>
      <c r="T326" s="6">
        <f t="shared" si="2195"/>
        <v>211729213</v>
      </c>
    </row>
    <row r="327" spans="1:20" s="4" customFormat="1" ht="15" customHeight="1" x14ac:dyDescent="0.25">
      <c r="A327" s="14" t="s">
        <v>552</v>
      </c>
      <c r="B327" s="9" t="s">
        <v>551</v>
      </c>
      <c r="C327" s="10">
        <f t="shared" si="2178"/>
        <v>102380000</v>
      </c>
      <c r="D327" s="10">
        <f t="shared" si="2179"/>
        <v>133000000</v>
      </c>
      <c r="E327" s="10">
        <f t="shared" si="2180"/>
        <v>23650787</v>
      </c>
      <c r="F327" s="10">
        <f t="shared" si="2181"/>
        <v>0</v>
      </c>
      <c r="G327" s="10">
        <f t="shared" si="2182"/>
        <v>0</v>
      </c>
      <c r="H327" s="10">
        <f t="shared" si="2183"/>
        <v>211729213</v>
      </c>
      <c r="I327" s="10">
        <f t="shared" si="2184"/>
        <v>0</v>
      </c>
      <c r="J327" s="10">
        <f t="shared" si="2185"/>
        <v>211729213</v>
      </c>
      <c r="K327" s="10">
        <f t="shared" si="2186"/>
        <v>0</v>
      </c>
      <c r="L327" s="10">
        <f t="shared" si="2187"/>
        <v>0</v>
      </c>
      <c r="M327" s="10">
        <f t="shared" si="2188"/>
        <v>211729213</v>
      </c>
      <c r="N327" s="10">
        <f t="shared" si="2189"/>
        <v>0</v>
      </c>
      <c r="O327" s="10">
        <f t="shared" si="2190"/>
        <v>0</v>
      </c>
      <c r="P327" s="10">
        <f t="shared" si="2191"/>
        <v>211729213</v>
      </c>
      <c r="Q327" s="10">
        <f t="shared" si="2192"/>
        <v>0</v>
      </c>
      <c r="R327" s="10">
        <f t="shared" si="2193"/>
        <v>0</v>
      </c>
      <c r="S327" s="10">
        <f t="shared" si="2194"/>
        <v>0</v>
      </c>
      <c r="T327" s="10">
        <f t="shared" si="2195"/>
        <v>211729213</v>
      </c>
    </row>
    <row r="328" spans="1:20" s="4" customFormat="1" ht="15" customHeight="1" x14ac:dyDescent="0.25">
      <c r="A328" s="13" t="s">
        <v>553</v>
      </c>
      <c r="B328" s="1" t="s">
        <v>554</v>
      </c>
      <c r="C328" s="111">
        <v>102380000</v>
      </c>
      <c r="D328" s="191">
        <v>133000000</v>
      </c>
      <c r="E328" s="191">
        <v>23650787</v>
      </c>
      <c r="F328" s="191">
        <v>0</v>
      </c>
      <c r="G328" s="188">
        <v>0</v>
      </c>
      <c r="H328" s="111">
        <f>+C328+D328-E328+F328-G328</f>
        <v>211729213</v>
      </c>
      <c r="I328" s="198">
        <v>0</v>
      </c>
      <c r="J328" s="198">
        <v>211729213</v>
      </c>
      <c r="K328" s="111">
        <f t="shared" ref="K328" si="2196">+H328-J328</f>
        <v>0</v>
      </c>
      <c r="L328" s="198">
        <v>0</v>
      </c>
      <c r="M328" s="198">
        <v>211729213</v>
      </c>
      <c r="N328" s="111">
        <f>+J328-M328</f>
        <v>0</v>
      </c>
      <c r="O328" s="198">
        <v>0</v>
      </c>
      <c r="P328" s="198">
        <v>211729213</v>
      </c>
      <c r="Q328" s="111">
        <f>P328-J328</f>
        <v>0</v>
      </c>
      <c r="R328" s="111">
        <f>+H328-P328</f>
        <v>0</v>
      </c>
      <c r="S328" s="191">
        <f>O328</f>
        <v>0</v>
      </c>
      <c r="T328" s="191">
        <f>P328</f>
        <v>211729213</v>
      </c>
    </row>
    <row r="329" spans="1:20" s="4" customFormat="1" ht="15" customHeight="1" x14ac:dyDescent="0.25">
      <c r="A329" s="11" t="s">
        <v>555</v>
      </c>
      <c r="B329" s="5" t="s">
        <v>556</v>
      </c>
      <c r="C329" s="6">
        <f t="shared" ref="C329:C331" si="2197">+C330</f>
        <v>119330360.822</v>
      </c>
      <c r="D329" s="6">
        <f t="shared" ref="D329:D331" si="2198">+D330</f>
        <v>0</v>
      </c>
      <c r="E329" s="6">
        <f t="shared" ref="E329:E331" si="2199">+E330</f>
        <v>0</v>
      </c>
      <c r="F329" s="6">
        <f t="shared" ref="F329:F331" si="2200">+F330</f>
        <v>0</v>
      </c>
      <c r="G329" s="6">
        <f t="shared" ref="G329:G331" si="2201">+G330</f>
        <v>0</v>
      </c>
      <c r="H329" s="6">
        <f t="shared" ref="H329:H331" si="2202">+H330</f>
        <v>119330360.822</v>
      </c>
      <c r="I329" s="6">
        <f t="shared" ref="I329:I331" si="2203">+I330</f>
        <v>0</v>
      </c>
      <c r="J329" s="6">
        <f t="shared" ref="J329:J331" si="2204">+J330</f>
        <v>81587790</v>
      </c>
      <c r="K329" s="6">
        <f t="shared" ref="K329:K331" si="2205">+K330</f>
        <v>37742570.821999997</v>
      </c>
      <c r="L329" s="6">
        <f t="shared" ref="L329:L331" si="2206">+L330</f>
        <v>0</v>
      </c>
      <c r="M329" s="6">
        <f t="shared" ref="M329:M331" si="2207">+M330</f>
        <v>62274518</v>
      </c>
      <c r="N329" s="6">
        <f t="shared" ref="N329:N331" si="2208">+N330</f>
        <v>19313272</v>
      </c>
      <c r="O329" s="6">
        <f t="shared" ref="O329:O331" si="2209">+O330</f>
        <v>0</v>
      </c>
      <c r="P329" s="6">
        <f t="shared" ref="P329:P331" si="2210">+P330</f>
        <v>87579258</v>
      </c>
      <c r="Q329" s="6">
        <f t="shared" ref="Q329:Q331" si="2211">+Q330</f>
        <v>5991468</v>
      </c>
      <c r="R329" s="6">
        <f t="shared" ref="R329:R331" si="2212">+R330</f>
        <v>31751102.821999997</v>
      </c>
      <c r="S329" s="6">
        <f t="shared" ref="S329:S331" si="2213">+S330</f>
        <v>0</v>
      </c>
      <c r="T329" s="6">
        <f t="shared" ref="T329:T331" si="2214">+T330</f>
        <v>87579258</v>
      </c>
    </row>
    <row r="330" spans="1:20" s="4" customFormat="1" ht="15" customHeight="1" x14ac:dyDescent="0.25">
      <c r="A330" s="11" t="s">
        <v>557</v>
      </c>
      <c r="B330" s="5" t="s">
        <v>556</v>
      </c>
      <c r="C330" s="6">
        <f t="shared" si="2197"/>
        <v>119330360.822</v>
      </c>
      <c r="D330" s="6">
        <f t="shared" si="2198"/>
        <v>0</v>
      </c>
      <c r="E330" s="6">
        <f t="shared" si="2199"/>
        <v>0</v>
      </c>
      <c r="F330" s="6">
        <f t="shared" si="2200"/>
        <v>0</v>
      </c>
      <c r="G330" s="6">
        <f t="shared" si="2201"/>
        <v>0</v>
      </c>
      <c r="H330" s="6">
        <f t="shared" si="2202"/>
        <v>119330360.822</v>
      </c>
      <c r="I330" s="6">
        <f t="shared" si="2203"/>
        <v>0</v>
      </c>
      <c r="J330" s="6">
        <f t="shared" si="2204"/>
        <v>81587790</v>
      </c>
      <c r="K330" s="6">
        <f t="shared" si="2205"/>
        <v>37742570.821999997</v>
      </c>
      <c r="L330" s="6">
        <f t="shared" si="2206"/>
        <v>0</v>
      </c>
      <c r="M330" s="6">
        <f t="shared" si="2207"/>
        <v>62274518</v>
      </c>
      <c r="N330" s="6">
        <f t="shared" si="2208"/>
        <v>19313272</v>
      </c>
      <c r="O330" s="6">
        <f t="shared" si="2209"/>
        <v>0</v>
      </c>
      <c r="P330" s="6">
        <f t="shared" si="2210"/>
        <v>87579258</v>
      </c>
      <c r="Q330" s="6">
        <f t="shared" si="2211"/>
        <v>5991468</v>
      </c>
      <c r="R330" s="6">
        <f t="shared" si="2212"/>
        <v>31751102.821999997</v>
      </c>
      <c r="S330" s="6">
        <f t="shared" si="2213"/>
        <v>0</v>
      </c>
      <c r="T330" s="6">
        <f t="shared" si="2214"/>
        <v>87579258</v>
      </c>
    </row>
    <row r="331" spans="1:20" ht="15" customHeight="1" x14ac:dyDescent="0.25">
      <c r="A331" s="14" t="s">
        <v>558</v>
      </c>
      <c r="B331" s="9" t="s">
        <v>556</v>
      </c>
      <c r="C331" s="10">
        <f t="shared" si="2197"/>
        <v>119330360.822</v>
      </c>
      <c r="D331" s="10">
        <f t="shared" si="2198"/>
        <v>0</v>
      </c>
      <c r="E331" s="10">
        <f t="shared" si="2199"/>
        <v>0</v>
      </c>
      <c r="F331" s="10">
        <f t="shared" si="2200"/>
        <v>0</v>
      </c>
      <c r="G331" s="10">
        <f t="shared" si="2201"/>
        <v>0</v>
      </c>
      <c r="H331" s="10">
        <f t="shared" si="2202"/>
        <v>119330360.822</v>
      </c>
      <c r="I331" s="10">
        <f t="shared" si="2203"/>
        <v>0</v>
      </c>
      <c r="J331" s="10">
        <f t="shared" si="2204"/>
        <v>81587790</v>
      </c>
      <c r="K331" s="10">
        <f t="shared" si="2205"/>
        <v>37742570.821999997</v>
      </c>
      <c r="L331" s="10">
        <f t="shared" si="2206"/>
        <v>0</v>
      </c>
      <c r="M331" s="10">
        <f t="shared" si="2207"/>
        <v>62274518</v>
      </c>
      <c r="N331" s="10">
        <f t="shared" si="2208"/>
        <v>19313272</v>
      </c>
      <c r="O331" s="10">
        <f t="shared" si="2209"/>
        <v>0</v>
      </c>
      <c r="P331" s="10">
        <f t="shared" si="2210"/>
        <v>87579258</v>
      </c>
      <c r="Q331" s="10">
        <f t="shared" si="2211"/>
        <v>5991468</v>
      </c>
      <c r="R331" s="10">
        <f t="shared" si="2212"/>
        <v>31751102.821999997</v>
      </c>
      <c r="S331" s="10">
        <f t="shared" si="2213"/>
        <v>0</v>
      </c>
      <c r="T331" s="10">
        <f t="shared" si="2214"/>
        <v>87579258</v>
      </c>
    </row>
    <row r="332" spans="1:20" ht="15" customHeight="1" x14ac:dyDescent="0.25">
      <c r="A332" s="13" t="s">
        <v>559</v>
      </c>
      <c r="B332" s="1" t="s">
        <v>556</v>
      </c>
      <c r="C332" s="111">
        <v>119330360.822</v>
      </c>
      <c r="D332" s="191">
        <v>0</v>
      </c>
      <c r="E332" s="191">
        <v>0</v>
      </c>
      <c r="F332" s="191">
        <v>0</v>
      </c>
      <c r="G332" s="188">
        <v>0</v>
      </c>
      <c r="H332" s="111">
        <f>+C332+D332-E332+F332-G332</f>
        <v>119330360.822</v>
      </c>
      <c r="I332" s="198">
        <v>0</v>
      </c>
      <c r="J332" s="198">
        <v>81587790</v>
      </c>
      <c r="K332" s="111">
        <f t="shared" ref="K332" si="2215">+H332-J332</f>
        <v>37742570.821999997</v>
      </c>
      <c r="L332" s="198">
        <v>0</v>
      </c>
      <c r="M332" s="198">
        <v>62274518</v>
      </c>
      <c r="N332" s="111">
        <f>+J332-M332</f>
        <v>19313272</v>
      </c>
      <c r="O332" s="198">
        <v>0</v>
      </c>
      <c r="P332" s="198">
        <v>87579258</v>
      </c>
      <c r="Q332" s="111">
        <f>P332-J332</f>
        <v>5991468</v>
      </c>
      <c r="R332" s="111">
        <f>+H332-P332</f>
        <v>31751102.821999997</v>
      </c>
      <c r="S332" s="191">
        <f>O332</f>
        <v>0</v>
      </c>
      <c r="T332" s="191">
        <f>P332</f>
        <v>87579258</v>
      </c>
    </row>
    <row r="333" spans="1:20" ht="15" customHeight="1" x14ac:dyDescent="0.25">
      <c r="A333" s="11" t="s">
        <v>560</v>
      </c>
      <c r="B333" s="5" t="s">
        <v>561</v>
      </c>
      <c r="C333" s="6">
        <f t="shared" ref="C333" si="2216">+C334+C336</f>
        <v>401759463</v>
      </c>
      <c r="D333" s="6">
        <f t="shared" ref="D333" si="2217">+D334+D336</f>
        <v>32348321.850000001</v>
      </c>
      <c r="E333" s="6">
        <f t="shared" ref="E333" si="2218">+E334+E336</f>
        <v>0</v>
      </c>
      <c r="F333" s="6">
        <f t="shared" ref="F333" si="2219">+F334+F336</f>
        <v>0</v>
      </c>
      <c r="G333" s="6">
        <f t="shared" ref="G333" si="2220">+G334+G336</f>
        <v>0</v>
      </c>
      <c r="H333" s="6">
        <f t="shared" ref="H333" si="2221">+H334+H336</f>
        <v>434107784.85000002</v>
      </c>
      <c r="I333" s="6">
        <f t="shared" ref="I333" si="2222">+I334+I336</f>
        <v>0</v>
      </c>
      <c r="J333" s="6">
        <f t="shared" ref="J333" si="2223">+J334+J336</f>
        <v>423638724.11000001</v>
      </c>
      <c r="K333" s="6">
        <f t="shared" ref="K333" si="2224">+K334+K336</f>
        <v>10469060.74000001</v>
      </c>
      <c r="L333" s="6">
        <f t="shared" ref="L333" si="2225">+L334+L336</f>
        <v>0</v>
      </c>
      <c r="M333" s="6">
        <f t="shared" ref="M333" si="2226">+M334+M336</f>
        <v>423638724.11000001</v>
      </c>
      <c r="N333" s="6">
        <f t="shared" ref="N333" si="2227">+N334+N336</f>
        <v>0</v>
      </c>
      <c r="O333" s="6">
        <f t="shared" ref="O333" si="2228">+O334+O336</f>
        <v>0</v>
      </c>
      <c r="P333" s="6">
        <f t="shared" ref="P333" si="2229">+P334+P336</f>
        <v>423638724.25999999</v>
      </c>
      <c r="Q333" s="6">
        <f t="shared" ref="Q333" si="2230">+Q334+Q336</f>
        <v>0.14999997615814209</v>
      </c>
      <c r="R333" s="6">
        <f t="shared" ref="R333" si="2231">+R334+R336</f>
        <v>10469060.590000033</v>
      </c>
      <c r="S333" s="6">
        <f t="shared" ref="S333" si="2232">+S334+S336</f>
        <v>0</v>
      </c>
      <c r="T333" s="6">
        <f t="shared" ref="T333" si="2233">+T334+T336</f>
        <v>423638724.25999999</v>
      </c>
    </row>
    <row r="334" spans="1:20" s="4" customFormat="1" ht="15" customHeight="1" x14ac:dyDescent="0.25">
      <c r="A334" s="14" t="s">
        <v>562</v>
      </c>
      <c r="B334" s="9" t="s">
        <v>563</v>
      </c>
      <c r="C334" s="10">
        <f t="shared" ref="C334" si="2234">+C335</f>
        <v>361759463</v>
      </c>
      <c r="D334" s="10">
        <f t="shared" ref="D334" si="2235">+D335</f>
        <v>32348321.850000001</v>
      </c>
      <c r="E334" s="10">
        <f t="shared" ref="E334" si="2236">+E335</f>
        <v>0</v>
      </c>
      <c r="F334" s="10">
        <f t="shared" ref="F334" si="2237">+F335</f>
        <v>0</v>
      </c>
      <c r="G334" s="10">
        <f t="shared" ref="G334" si="2238">+G335</f>
        <v>0</v>
      </c>
      <c r="H334" s="10">
        <f t="shared" ref="H334" si="2239">+H335</f>
        <v>394107784.85000002</v>
      </c>
      <c r="I334" s="10">
        <f t="shared" ref="I334" si="2240">+I335</f>
        <v>0</v>
      </c>
      <c r="J334" s="10">
        <f t="shared" ref="J334" si="2241">+J335</f>
        <v>394107784.11000001</v>
      </c>
      <c r="K334" s="10">
        <f t="shared" ref="K334" si="2242">+K335</f>
        <v>0.74000000953674316</v>
      </c>
      <c r="L334" s="10">
        <f t="shared" ref="L334" si="2243">+L335</f>
        <v>0</v>
      </c>
      <c r="M334" s="10">
        <f t="shared" ref="M334" si="2244">+M335</f>
        <v>394107784.11000001</v>
      </c>
      <c r="N334" s="10">
        <f t="shared" ref="N334" si="2245">+N335</f>
        <v>0</v>
      </c>
      <c r="O334" s="10">
        <f t="shared" ref="O334" si="2246">+O335</f>
        <v>0</v>
      </c>
      <c r="P334" s="10">
        <f t="shared" ref="P334" si="2247">+P335</f>
        <v>394107784.25999999</v>
      </c>
      <c r="Q334" s="10">
        <f t="shared" ref="Q334" si="2248">+Q335</f>
        <v>0.14999997615814209</v>
      </c>
      <c r="R334" s="10">
        <f t="shared" ref="R334" si="2249">+R335</f>
        <v>0.59000003337860107</v>
      </c>
      <c r="S334" s="10">
        <f t="shared" ref="S334" si="2250">+S335</f>
        <v>0</v>
      </c>
      <c r="T334" s="10">
        <f t="shared" ref="T334" si="2251">+T335</f>
        <v>394107784.25999999</v>
      </c>
    </row>
    <row r="335" spans="1:20" s="4" customFormat="1" ht="15" customHeight="1" x14ac:dyDescent="0.25">
      <c r="A335" s="13" t="s">
        <v>564</v>
      </c>
      <c r="B335" s="1" t="s">
        <v>563</v>
      </c>
      <c r="C335" s="111">
        <v>361759463</v>
      </c>
      <c r="D335" s="191">
        <v>32348321.850000001</v>
      </c>
      <c r="E335" s="191">
        <v>0</v>
      </c>
      <c r="F335" s="191">
        <v>0</v>
      </c>
      <c r="G335" s="188">
        <v>0</v>
      </c>
      <c r="H335" s="111">
        <f>+C335+D335-E335+F335-G335</f>
        <v>394107784.85000002</v>
      </c>
      <c r="I335" s="198">
        <v>0</v>
      </c>
      <c r="J335" s="198">
        <v>394107784.11000001</v>
      </c>
      <c r="K335" s="111">
        <f t="shared" ref="K335" si="2252">+H335-J335</f>
        <v>0.74000000953674316</v>
      </c>
      <c r="L335" s="198">
        <v>0</v>
      </c>
      <c r="M335" s="198">
        <v>394107784.11000001</v>
      </c>
      <c r="N335" s="111">
        <f>+J335-M335</f>
        <v>0</v>
      </c>
      <c r="O335" s="198">
        <v>0</v>
      </c>
      <c r="P335" s="198">
        <v>394107784.25999999</v>
      </c>
      <c r="Q335" s="111">
        <f>P335-J335</f>
        <v>0.14999997615814209</v>
      </c>
      <c r="R335" s="111">
        <f>+H335-P335</f>
        <v>0.59000003337860107</v>
      </c>
      <c r="S335" s="191">
        <f>O335</f>
        <v>0</v>
      </c>
      <c r="T335" s="191">
        <f>P335</f>
        <v>394107784.25999999</v>
      </c>
    </row>
    <row r="336" spans="1:20" ht="15" customHeight="1" x14ac:dyDescent="0.25">
      <c r="A336" s="14" t="s">
        <v>565</v>
      </c>
      <c r="B336" s="9" t="s">
        <v>566</v>
      </c>
      <c r="C336" s="10">
        <f t="shared" ref="C336" si="2253">+C337</f>
        <v>40000000</v>
      </c>
      <c r="D336" s="10">
        <f t="shared" ref="D336" si="2254">+D337</f>
        <v>0</v>
      </c>
      <c r="E336" s="10">
        <f t="shared" ref="E336" si="2255">+E337</f>
        <v>0</v>
      </c>
      <c r="F336" s="10">
        <f t="shared" ref="F336" si="2256">+F337</f>
        <v>0</v>
      </c>
      <c r="G336" s="10">
        <f t="shared" ref="G336" si="2257">+G337</f>
        <v>0</v>
      </c>
      <c r="H336" s="10">
        <f t="shared" ref="H336" si="2258">+H337</f>
        <v>40000000</v>
      </c>
      <c r="I336" s="10">
        <f t="shared" ref="I336" si="2259">+I337</f>
        <v>0</v>
      </c>
      <c r="J336" s="10">
        <f t="shared" ref="J336" si="2260">+J337</f>
        <v>29530940</v>
      </c>
      <c r="K336" s="10">
        <f t="shared" ref="K336" si="2261">+K337</f>
        <v>10469060</v>
      </c>
      <c r="L336" s="10">
        <f t="shared" ref="L336" si="2262">+L337</f>
        <v>0</v>
      </c>
      <c r="M336" s="10">
        <f t="shared" ref="M336" si="2263">+M337</f>
        <v>29530940</v>
      </c>
      <c r="N336" s="10">
        <f t="shared" ref="N336" si="2264">+N337</f>
        <v>0</v>
      </c>
      <c r="O336" s="10">
        <f t="shared" ref="O336" si="2265">+O337</f>
        <v>0</v>
      </c>
      <c r="P336" s="10">
        <f t="shared" ref="P336" si="2266">+P337</f>
        <v>29530940</v>
      </c>
      <c r="Q336" s="10">
        <f t="shared" ref="Q336" si="2267">+Q337</f>
        <v>0</v>
      </c>
      <c r="R336" s="10">
        <f t="shared" ref="R336" si="2268">+R337</f>
        <v>10469060</v>
      </c>
      <c r="S336" s="10">
        <f t="shared" ref="S336" si="2269">+S337</f>
        <v>0</v>
      </c>
      <c r="T336" s="10">
        <f t="shared" ref="T336" si="2270">+T337</f>
        <v>29530940</v>
      </c>
    </row>
    <row r="337" spans="1:20" ht="15" customHeight="1" x14ac:dyDescent="0.25">
      <c r="A337" s="13" t="s">
        <v>567</v>
      </c>
      <c r="B337" s="1" t="s">
        <v>566</v>
      </c>
      <c r="C337" s="111">
        <v>40000000</v>
      </c>
      <c r="D337" s="191">
        <v>0</v>
      </c>
      <c r="E337" s="191">
        <v>0</v>
      </c>
      <c r="F337" s="191">
        <v>0</v>
      </c>
      <c r="G337" s="188">
        <v>0</v>
      </c>
      <c r="H337" s="111">
        <f>+C337+D337-E337+F337-G337</f>
        <v>40000000</v>
      </c>
      <c r="I337" s="198">
        <v>0</v>
      </c>
      <c r="J337" s="198">
        <v>29530940</v>
      </c>
      <c r="K337" s="111">
        <f t="shared" ref="K337" si="2271">+H337-J337</f>
        <v>10469060</v>
      </c>
      <c r="L337" s="198">
        <v>0</v>
      </c>
      <c r="M337" s="198">
        <v>29530940</v>
      </c>
      <c r="N337" s="111">
        <f>+J337-M337</f>
        <v>0</v>
      </c>
      <c r="O337" s="198">
        <v>0</v>
      </c>
      <c r="P337" s="198">
        <v>29530940</v>
      </c>
      <c r="Q337" s="111">
        <f>P337-J337</f>
        <v>0</v>
      </c>
      <c r="R337" s="111">
        <f>+H337-P337</f>
        <v>10469060</v>
      </c>
      <c r="S337" s="191">
        <f>O337</f>
        <v>0</v>
      </c>
      <c r="T337" s="191">
        <f>P337</f>
        <v>29530940</v>
      </c>
    </row>
    <row r="338" spans="1:20" ht="15" customHeight="1" x14ac:dyDescent="0.25">
      <c r="A338" s="11">
        <v>3</v>
      </c>
      <c r="B338" s="5" t="s">
        <v>568</v>
      </c>
      <c r="C338" s="6">
        <f t="shared" ref="C338" si="2272">+C339+C384+C490+C500+C526+C630+C664+C703+C714+C724+C815+C821</f>
        <v>20687865055.099998</v>
      </c>
      <c r="D338" s="6">
        <f t="shared" ref="D338" si="2273">+D339+D384+D490+D500+D526+D630+D664+D703+D714+D724+D815+D821</f>
        <v>17612386016.470001</v>
      </c>
      <c r="E338" s="6">
        <f t="shared" ref="E338" si="2274">+E339+E384+E490+E500+E526+E630+E664+E703+E714+E724+E815+E821</f>
        <v>14624944182.25</v>
      </c>
      <c r="F338" s="6">
        <f t="shared" ref="F338" si="2275">+F339+F384+F490+F500+F526+F630+F664+F703+F714+F724+F815+F821</f>
        <v>46286449182.709999</v>
      </c>
      <c r="G338" s="6">
        <f t="shared" ref="G338" si="2276">+G339+G384+G490+G500+G526+G630+G664+G703+G714+G724+G815+G821</f>
        <v>394686146</v>
      </c>
      <c r="H338" s="6">
        <f t="shared" ref="H338" si="2277">+H339+H384+H490+H500+H526+H630+H664+H703+H714+H724+H815+H821</f>
        <v>69567069926.029999</v>
      </c>
      <c r="I338" s="6">
        <f t="shared" ref="I338" si="2278">+I339+I384+I490+I500+I526+I630+I664+I703+I714+I724+I815+I821</f>
        <v>6641193863.46</v>
      </c>
      <c r="J338" s="6">
        <f t="shared" ref="J338" si="2279">+J339+J384+J490+J500+J526+J630+J664+J703+J714+J724+J815+J821</f>
        <v>46355509660.200005</v>
      </c>
      <c r="K338" s="6">
        <f t="shared" ref="K338" si="2280">+K339+K384+K490+K500+K526+K630+K664+K703+K714+K724+K815+K821</f>
        <v>23211560265.829998</v>
      </c>
      <c r="L338" s="6">
        <f t="shared" ref="L338" si="2281">+L339+L384+L490+L500+L526+L630+L664+L703+L714+L724+L815+L821</f>
        <v>6506797258.6300001</v>
      </c>
      <c r="M338" s="6">
        <f t="shared" ref="M338" si="2282">+M339+M384+M490+M500+M526+M630+M664+M703+M714+M724+M815+M821</f>
        <v>33341484681.640007</v>
      </c>
      <c r="N338" s="6">
        <f t="shared" ref="N338" si="2283">+N339+N384+N490+N500+N526+N630+N664+N703+N714+N724+N815+N821</f>
        <v>11891171878.77</v>
      </c>
      <c r="O338" s="6">
        <f t="shared" ref="O338" si="2284">+O339+O384+O490+O500+O526+O630+O664+O703+O714+O724+O815+O821</f>
        <v>2574661080.98</v>
      </c>
      <c r="P338" s="6">
        <f t="shared" ref="P338" si="2285">+P339+P384+P490+P500+P526+P630+P664+P703+P714+P724+P815+P821</f>
        <v>52846108071.239998</v>
      </c>
      <c r="Q338" s="6">
        <f t="shared" ref="Q338" si="2286">+Q339+Q384+Q490+Q500+Q526+Q630+Q664+Q703+Q714+Q724+Q815+Q821</f>
        <v>6490598411.04</v>
      </c>
      <c r="R338" s="6">
        <f t="shared" ref="R338" si="2287">+R339+R384+R490+R500+R526+R630+R664+R703+R714+R724+R815+R821</f>
        <v>16720961854.790001</v>
      </c>
      <c r="S338" s="6">
        <f t="shared" ref="S338" si="2288">+S339+S384+S490+S500+S526+S630+S664+S703+S714+S724+S815+S821</f>
        <v>2574661080.98</v>
      </c>
      <c r="T338" s="6">
        <f t="shared" ref="T338" si="2289">+T339+T384+T490+T500+T526+T630+T664+T703+T714+T724+T815+T821</f>
        <v>52846108071.239998</v>
      </c>
    </row>
    <row r="339" spans="1:20" s="4" customFormat="1" ht="15" customHeight="1" x14ac:dyDescent="0.25">
      <c r="A339" s="11">
        <v>301</v>
      </c>
      <c r="B339" s="5" t="s">
        <v>569</v>
      </c>
      <c r="C339" s="6">
        <f t="shared" ref="C339" si="2290">+C340+C353+C365+C376+C381</f>
        <v>6881297847</v>
      </c>
      <c r="D339" s="6">
        <f t="shared" ref="D339" si="2291">+D340+D353+D365+D376+D381</f>
        <v>0</v>
      </c>
      <c r="E339" s="6">
        <f t="shared" ref="E339" si="2292">+E340+E353+E365+E376+E381</f>
        <v>4284978039.6399999</v>
      </c>
      <c r="F339" s="6">
        <f t="shared" ref="F339" si="2293">+F340+F353+F365+F376+F381</f>
        <v>2510638845.6399999</v>
      </c>
      <c r="G339" s="6">
        <f t="shared" ref="G339" si="2294">+G340+G353+G365+G376+G381</f>
        <v>0</v>
      </c>
      <c r="H339" s="6">
        <f t="shared" ref="H339" si="2295">+H340+H353+H365+H376+H381</f>
        <v>5106958653</v>
      </c>
      <c r="I339" s="6">
        <f t="shared" ref="I339" si="2296">+I340+I353+I365+I376+I381</f>
        <v>104919011</v>
      </c>
      <c r="J339" s="6">
        <f t="shared" ref="J339" si="2297">+J340+J353+J365+J376+J381</f>
        <v>4384068515</v>
      </c>
      <c r="K339" s="6">
        <f t="shared" ref="K339" si="2298">+K340+K353+K365+K376+K381</f>
        <v>722890138</v>
      </c>
      <c r="L339" s="6">
        <f t="shared" ref="L339" si="2299">+L340+L353+L365+L376+L381</f>
        <v>130980698</v>
      </c>
      <c r="M339" s="6">
        <f t="shared" ref="M339" si="2300">+M340+M353+M365+M376+M381</f>
        <v>4034821058.0000005</v>
      </c>
      <c r="N339" s="6">
        <f t="shared" ref="N339" si="2301">+N340+N353+N365+N376+N381</f>
        <v>349247456.99999952</v>
      </c>
      <c r="O339" s="6">
        <f t="shared" ref="O339" si="2302">+O340+O353+O365+O376+O381</f>
        <v>117869151</v>
      </c>
      <c r="P339" s="6">
        <f t="shared" ref="P339" si="2303">+P340+P353+P365+P376+P381</f>
        <v>4947618268</v>
      </c>
      <c r="Q339" s="6">
        <f t="shared" ref="Q339" si="2304">+Q340+Q353+Q365+Q376+Q381</f>
        <v>563549753</v>
      </c>
      <c r="R339" s="6">
        <f t="shared" ref="R339" si="2305">+R340+R353+R365+R376+R381</f>
        <v>159340385</v>
      </c>
      <c r="S339" s="6">
        <f t="shared" ref="S339" si="2306">+S340+S353+S365+S376+S381</f>
        <v>117869151</v>
      </c>
      <c r="T339" s="6">
        <f t="shared" ref="T339" si="2307">+T340+T353+T365+T376+T381</f>
        <v>4947618268</v>
      </c>
    </row>
    <row r="340" spans="1:20" ht="15" customHeight="1" x14ac:dyDescent="0.25">
      <c r="A340" s="11">
        <v>30101</v>
      </c>
      <c r="B340" s="5" t="s">
        <v>570</v>
      </c>
      <c r="C340" s="6">
        <f t="shared" ref="C340" si="2308">+C341+C345</f>
        <v>1250000000</v>
      </c>
      <c r="D340" s="6">
        <f t="shared" ref="D340" si="2309">+D341+D345</f>
        <v>0</v>
      </c>
      <c r="E340" s="6">
        <f t="shared" ref="E340" si="2310">+E341+E345</f>
        <v>805176792</v>
      </c>
      <c r="F340" s="6">
        <f t="shared" ref="F340" si="2311">+F341+F345</f>
        <v>0</v>
      </c>
      <c r="G340" s="6">
        <f t="shared" ref="G340" si="2312">+G341+G345</f>
        <v>0</v>
      </c>
      <c r="H340" s="6">
        <f t="shared" ref="H340" si="2313">+H341+H345</f>
        <v>444823208</v>
      </c>
      <c r="I340" s="6">
        <f t="shared" ref="I340" si="2314">+I341+I345</f>
        <v>50000000</v>
      </c>
      <c r="J340" s="6">
        <f t="shared" ref="J340" si="2315">+J341+J345</f>
        <v>365343208</v>
      </c>
      <c r="K340" s="6">
        <f t="shared" ref="K340" si="2316">+K341+K345</f>
        <v>79480000</v>
      </c>
      <c r="L340" s="6">
        <f t="shared" ref="L340" si="2317">+L341+L345</f>
        <v>0</v>
      </c>
      <c r="M340" s="6">
        <f t="shared" ref="M340" si="2318">+M341+M345</f>
        <v>290323208</v>
      </c>
      <c r="N340" s="6">
        <f t="shared" ref="N340" si="2319">+N341+N345</f>
        <v>75020000</v>
      </c>
      <c r="O340" s="6">
        <f t="shared" ref="O340" si="2320">+O341+O345</f>
        <v>0</v>
      </c>
      <c r="P340" s="6">
        <f t="shared" ref="P340" si="2321">+P341+P345</f>
        <v>444823208</v>
      </c>
      <c r="Q340" s="6">
        <f t="shared" ref="Q340" si="2322">+Q341+Q345</f>
        <v>79480000</v>
      </c>
      <c r="R340" s="6">
        <f t="shared" ref="R340" si="2323">+R341+R345</f>
        <v>0</v>
      </c>
      <c r="S340" s="6">
        <f t="shared" ref="S340" si="2324">+S341+S345</f>
        <v>0</v>
      </c>
      <c r="T340" s="6">
        <f t="shared" ref="T340" si="2325">+T341+T345</f>
        <v>444823208</v>
      </c>
    </row>
    <row r="341" spans="1:20" ht="15" customHeight="1" x14ac:dyDescent="0.25">
      <c r="A341" s="14">
        <v>3010101</v>
      </c>
      <c r="B341" s="9" t="s">
        <v>571</v>
      </c>
      <c r="C341" s="10">
        <f t="shared" ref="C341" si="2326">+C342+C343+C344</f>
        <v>500000000</v>
      </c>
      <c r="D341" s="10">
        <f t="shared" ref="D341" si="2327">+D342+D343+D344</f>
        <v>0</v>
      </c>
      <c r="E341" s="10">
        <f t="shared" ref="E341" si="2328">+E342+E343+E344</f>
        <v>273200000</v>
      </c>
      <c r="F341" s="10">
        <f t="shared" ref="F341" si="2329">+F342+F343+F344</f>
        <v>0</v>
      </c>
      <c r="G341" s="10">
        <f t="shared" ref="G341" si="2330">+G342+G343+G344</f>
        <v>0</v>
      </c>
      <c r="H341" s="10">
        <f t="shared" ref="H341" si="2331">+H342+H343+H344</f>
        <v>226800000</v>
      </c>
      <c r="I341" s="10">
        <f t="shared" ref="I341" si="2332">+I342+I343+I344</f>
        <v>0</v>
      </c>
      <c r="J341" s="10">
        <f t="shared" ref="J341" si="2333">+J342+J343+J344</f>
        <v>202800000</v>
      </c>
      <c r="K341" s="10">
        <f t="shared" ref="K341" si="2334">+K342+K343+K344</f>
        <v>24000000</v>
      </c>
      <c r="L341" s="10">
        <f t="shared" ref="L341" si="2335">+L342+L343+L344</f>
        <v>0</v>
      </c>
      <c r="M341" s="10">
        <f t="shared" ref="M341" si="2336">+M342+M343+M344</f>
        <v>202800000</v>
      </c>
      <c r="N341" s="10">
        <f t="shared" ref="N341" si="2337">+N342+N343+N344</f>
        <v>0</v>
      </c>
      <c r="O341" s="10">
        <f t="shared" ref="O341" si="2338">+O342+O343+O344</f>
        <v>0</v>
      </c>
      <c r="P341" s="10">
        <f t="shared" ref="P341" si="2339">+P342+P343+P344</f>
        <v>226800000</v>
      </c>
      <c r="Q341" s="10">
        <f t="shared" ref="Q341" si="2340">+Q342+Q343+Q344</f>
        <v>24000000</v>
      </c>
      <c r="R341" s="10">
        <f t="shared" ref="R341" si="2341">+R342+R343+R344</f>
        <v>0</v>
      </c>
      <c r="S341" s="10">
        <f t="shared" ref="S341" si="2342">+S342+S343+S344</f>
        <v>0</v>
      </c>
      <c r="T341" s="10">
        <f t="shared" ref="T341" si="2343">+T342+T343+T344</f>
        <v>226800000</v>
      </c>
    </row>
    <row r="342" spans="1:20" s="4" customFormat="1" ht="15" customHeight="1" x14ac:dyDescent="0.25">
      <c r="A342" s="28">
        <v>301010101</v>
      </c>
      <c r="B342" s="1" t="s">
        <v>572</v>
      </c>
      <c r="C342" s="111">
        <v>50000000</v>
      </c>
      <c r="D342" s="191">
        <v>0</v>
      </c>
      <c r="E342" s="191">
        <v>50000000</v>
      </c>
      <c r="F342" s="191">
        <v>0</v>
      </c>
      <c r="G342" s="188">
        <v>0</v>
      </c>
      <c r="H342" s="111">
        <f t="shared" ref="H342:H344" si="2344">+C342+D342-E342+F342-G342</f>
        <v>0</v>
      </c>
      <c r="I342" s="198">
        <v>0</v>
      </c>
      <c r="J342" s="198">
        <v>0</v>
      </c>
      <c r="K342" s="111">
        <f t="shared" ref="K342:K344" si="2345">+H342-J342</f>
        <v>0</v>
      </c>
      <c r="L342" s="198">
        <v>0</v>
      </c>
      <c r="M342" s="198">
        <v>0</v>
      </c>
      <c r="N342" s="111">
        <f>+J342-M342</f>
        <v>0</v>
      </c>
      <c r="O342" s="198">
        <v>0</v>
      </c>
      <c r="P342" s="198">
        <v>0</v>
      </c>
      <c r="Q342" s="111">
        <f t="shared" ref="Q342:Q344" si="2346">P342-J342</f>
        <v>0</v>
      </c>
      <c r="R342" s="111">
        <f>+H342-P342</f>
        <v>0</v>
      </c>
      <c r="S342" s="191">
        <f t="shared" ref="S342:S344" si="2347">O342</f>
        <v>0</v>
      </c>
      <c r="T342" s="191">
        <f t="shared" ref="T342:T344" si="2348">P342</f>
        <v>0</v>
      </c>
    </row>
    <row r="343" spans="1:20" s="4" customFormat="1" ht="15" customHeight="1" x14ac:dyDescent="0.25">
      <c r="A343" s="29">
        <v>301010102</v>
      </c>
      <c r="B343" s="25" t="s">
        <v>573</v>
      </c>
      <c r="C343" s="111">
        <v>25000000</v>
      </c>
      <c r="D343" s="191">
        <v>0</v>
      </c>
      <c r="E343" s="191">
        <v>25000000</v>
      </c>
      <c r="F343" s="191">
        <v>0</v>
      </c>
      <c r="G343" s="188">
        <v>0</v>
      </c>
      <c r="H343" s="111">
        <f t="shared" si="2344"/>
        <v>0</v>
      </c>
      <c r="I343" s="198">
        <v>0</v>
      </c>
      <c r="J343" s="198">
        <v>0</v>
      </c>
      <c r="K343" s="111">
        <f t="shared" si="2345"/>
        <v>0</v>
      </c>
      <c r="L343" s="198">
        <v>0</v>
      </c>
      <c r="M343" s="198">
        <v>0</v>
      </c>
      <c r="N343" s="111">
        <f>+J343-M343</f>
        <v>0</v>
      </c>
      <c r="O343" s="198">
        <v>0</v>
      </c>
      <c r="P343" s="198">
        <v>0</v>
      </c>
      <c r="Q343" s="111">
        <f t="shared" si="2346"/>
        <v>0</v>
      </c>
      <c r="R343" s="111">
        <f>+H343-P343</f>
        <v>0</v>
      </c>
      <c r="S343" s="191">
        <f t="shared" si="2347"/>
        <v>0</v>
      </c>
      <c r="T343" s="191">
        <f t="shared" si="2348"/>
        <v>0</v>
      </c>
    </row>
    <row r="344" spans="1:20" s="4" customFormat="1" ht="15" customHeight="1" x14ac:dyDescent="0.25">
      <c r="A344" s="30">
        <v>301010103</v>
      </c>
      <c r="B344" s="1" t="s">
        <v>574</v>
      </c>
      <c r="C344" s="111">
        <v>425000000</v>
      </c>
      <c r="D344" s="191">
        <v>0</v>
      </c>
      <c r="E344" s="191">
        <v>198200000</v>
      </c>
      <c r="F344" s="191">
        <v>0</v>
      </c>
      <c r="G344" s="188">
        <v>0</v>
      </c>
      <c r="H344" s="111">
        <f t="shared" si="2344"/>
        <v>226800000</v>
      </c>
      <c r="I344" s="198">
        <v>0</v>
      </c>
      <c r="J344" s="198">
        <v>202800000</v>
      </c>
      <c r="K344" s="111">
        <f t="shared" si="2345"/>
        <v>24000000</v>
      </c>
      <c r="L344" s="198">
        <v>0</v>
      </c>
      <c r="M344" s="198">
        <v>202800000</v>
      </c>
      <c r="N344" s="111">
        <f>+J344-M344</f>
        <v>0</v>
      </c>
      <c r="O344" s="198">
        <v>0</v>
      </c>
      <c r="P344" s="198">
        <v>226800000</v>
      </c>
      <c r="Q344" s="111">
        <f t="shared" si="2346"/>
        <v>24000000</v>
      </c>
      <c r="R344" s="111">
        <f>+H344-P344</f>
        <v>0</v>
      </c>
      <c r="S344" s="191">
        <f t="shared" si="2347"/>
        <v>0</v>
      </c>
      <c r="T344" s="191">
        <f t="shared" si="2348"/>
        <v>226800000</v>
      </c>
    </row>
    <row r="345" spans="1:20" s="4" customFormat="1" ht="15" customHeight="1" x14ac:dyDescent="0.25">
      <c r="A345" s="11">
        <v>3010102</v>
      </c>
      <c r="B345" s="5" t="s">
        <v>575</v>
      </c>
      <c r="C345" s="6">
        <f t="shared" ref="C345" si="2349">+C346+C350</f>
        <v>750000000</v>
      </c>
      <c r="D345" s="6">
        <f t="shared" ref="D345" si="2350">+D346+D350</f>
        <v>0</v>
      </c>
      <c r="E345" s="6">
        <f t="shared" ref="E345" si="2351">+E346+E350</f>
        <v>531976792</v>
      </c>
      <c r="F345" s="6">
        <f t="shared" ref="F345" si="2352">+F346+F350</f>
        <v>0</v>
      </c>
      <c r="G345" s="6">
        <f t="shared" ref="G345" si="2353">+G346+G350</f>
        <v>0</v>
      </c>
      <c r="H345" s="6">
        <f t="shared" ref="H345" si="2354">+H346+H350</f>
        <v>218023208</v>
      </c>
      <c r="I345" s="6">
        <f t="shared" ref="I345" si="2355">+I346+I350</f>
        <v>50000000</v>
      </c>
      <c r="J345" s="6">
        <f t="shared" ref="J345" si="2356">+J346+J350</f>
        <v>162543208</v>
      </c>
      <c r="K345" s="6">
        <f t="shared" ref="K345" si="2357">+K346+K350</f>
        <v>55480000</v>
      </c>
      <c r="L345" s="6">
        <f t="shared" ref="L345" si="2358">+L346+L350</f>
        <v>0</v>
      </c>
      <c r="M345" s="6">
        <f t="shared" ref="M345" si="2359">+M346+M350</f>
        <v>87523208</v>
      </c>
      <c r="N345" s="6">
        <f t="shared" ref="N345" si="2360">+N346+N350</f>
        <v>75020000</v>
      </c>
      <c r="O345" s="6">
        <f t="shared" ref="O345" si="2361">+O346+O350</f>
        <v>0</v>
      </c>
      <c r="P345" s="6">
        <f t="shared" ref="P345" si="2362">+P346+P350</f>
        <v>218023208</v>
      </c>
      <c r="Q345" s="6">
        <f t="shared" ref="Q345" si="2363">+Q346+Q350</f>
        <v>55480000</v>
      </c>
      <c r="R345" s="6">
        <f t="shared" ref="R345" si="2364">+R346+R350</f>
        <v>0</v>
      </c>
      <c r="S345" s="6">
        <f t="shared" ref="S345" si="2365">+S346+S350</f>
        <v>0</v>
      </c>
      <c r="T345" s="6">
        <f t="shared" ref="T345" si="2366">+T346+T350</f>
        <v>218023208</v>
      </c>
    </row>
    <row r="346" spans="1:20" ht="15" customHeight="1" x14ac:dyDescent="0.25">
      <c r="A346" s="14">
        <v>301010201</v>
      </c>
      <c r="B346" s="9" t="s">
        <v>576</v>
      </c>
      <c r="C346" s="10">
        <f t="shared" ref="C346" si="2367">+C347+C348+C349</f>
        <v>500000000</v>
      </c>
      <c r="D346" s="10">
        <f t="shared" ref="D346" si="2368">+D347+D348+D349</f>
        <v>0</v>
      </c>
      <c r="E346" s="10">
        <f t="shared" ref="E346" si="2369">+E347+E348+E349</f>
        <v>366652464</v>
      </c>
      <c r="F346" s="10">
        <f t="shared" ref="F346" si="2370">+F347+F348+F349</f>
        <v>0</v>
      </c>
      <c r="G346" s="10">
        <f t="shared" ref="G346" si="2371">+G347+G348+G349</f>
        <v>0</v>
      </c>
      <c r="H346" s="10">
        <f t="shared" ref="H346" si="2372">+H347+H348+H349</f>
        <v>133347536</v>
      </c>
      <c r="I346" s="10">
        <f t="shared" ref="I346" si="2373">+I347+I348+I349</f>
        <v>0</v>
      </c>
      <c r="J346" s="10">
        <f t="shared" ref="J346" si="2374">+J347+J348+J349</f>
        <v>78347536</v>
      </c>
      <c r="K346" s="10">
        <f t="shared" ref="K346" si="2375">+K347+K348+K349</f>
        <v>55000000</v>
      </c>
      <c r="L346" s="10">
        <f t="shared" ref="L346" si="2376">+L347+L348+L349</f>
        <v>0</v>
      </c>
      <c r="M346" s="10">
        <f t="shared" ref="M346" si="2377">+M347+M348+M349</f>
        <v>53327536</v>
      </c>
      <c r="N346" s="10">
        <f t="shared" ref="N346" si="2378">+N347+N348+N349</f>
        <v>25020000</v>
      </c>
      <c r="O346" s="10">
        <f t="shared" ref="O346" si="2379">+O347+O348+O349</f>
        <v>0</v>
      </c>
      <c r="P346" s="10">
        <f t="shared" ref="P346" si="2380">+P347+P348+P349</f>
        <v>133347536</v>
      </c>
      <c r="Q346" s="10">
        <f t="shared" ref="Q346" si="2381">+Q347+Q348+Q349</f>
        <v>55000000</v>
      </c>
      <c r="R346" s="10">
        <f t="shared" ref="R346" si="2382">+R347+R348+R349</f>
        <v>0</v>
      </c>
      <c r="S346" s="10">
        <f t="shared" ref="S346" si="2383">+S347+S348+S349</f>
        <v>0</v>
      </c>
      <c r="T346" s="10">
        <f t="shared" ref="T346" si="2384">+T347+T348+T349</f>
        <v>133347536</v>
      </c>
    </row>
    <row r="347" spans="1:20" ht="15" customHeight="1" x14ac:dyDescent="0.25">
      <c r="A347" s="28">
        <v>30101020101</v>
      </c>
      <c r="B347" s="1" t="s">
        <v>577</v>
      </c>
      <c r="C347" s="111">
        <v>180000000</v>
      </c>
      <c r="D347" s="191">
        <v>0</v>
      </c>
      <c r="E347" s="191">
        <v>180000000</v>
      </c>
      <c r="F347" s="191">
        <v>0</v>
      </c>
      <c r="G347" s="188">
        <v>0</v>
      </c>
      <c r="H347" s="111">
        <f t="shared" ref="H347:H349" si="2385">+C347+D347-E347+F347-G347</f>
        <v>0</v>
      </c>
      <c r="I347" s="198">
        <v>0</v>
      </c>
      <c r="J347" s="198">
        <v>0</v>
      </c>
      <c r="K347" s="111">
        <f t="shared" ref="K347:K349" si="2386">+H347-J347</f>
        <v>0</v>
      </c>
      <c r="L347" s="198">
        <v>0</v>
      </c>
      <c r="M347" s="198">
        <v>0</v>
      </c>
      <c r="N347" s="111">
        <f>+J347-M347</f>
        <v>0</v>
      </c>
      <c r="O347" s="198">
        <v>0</v>
      </c>
      <c r="P347" s="198">
        <v>0</v>
      </c>
      <c r="Q347" s="111">
        <f t="shared" ref="Q347:Q349" si="2387">P347-J347</f>
        <v>0</v>
      </c>
      <c r="R347" s="111">
        <f>+H347-P347</f>
        <v>0</v>
      </c>
      <c r="S347" s="191">
        <f t="shared" ref="S347:S349" si="2388">O347</f>
        <v>0</v>
      </c>
      <c r="T347" s="191">
        <f t="shared" ref="T347:T349" si="2389">P347</f>
        <v>0</v>
      </c>
    </row>
    <row r="348" spans="1:20" ht="15" customHeight="1" x14ac:dyDescent="0.25">
      <c r="A348" s="29">
        <v>30101020102</v>
      </c>
      <c r="B348" s="1" t="s">
        <v>578</v>
      </c>
      <c r="C348" s="111">
        <v>5000000</v>
      </c>
      <c r="D348" s="191">
        <v>0</v>
      </c>
      <c r="E348" s="191">
        <v>5000000</v>
      </c>
      <c r="F348" s="191">
        <v>0</v>
      </c>
      <c r="G348" s="188">
        <v>0</v>
      </c>
      <c r="H348" s="111">
        <f t="shared" si="2385"/>
        <v>0</v>
      </c>
      <c r="I348" s="198">
        <v>0</v>
      </c>
      <c r="J348" s="198">
        <v>0</v>
      </c>
      <c r="K348" s="111">
        <f t="shared" si="2386"/>
        <v>0</v>
      </c>
      <c r="L348" s="198">
        <v>0</v>
      </c>
      <c r="M348" s="198">
        <v>0</v>
      </c>
      <c r="N348" s="111">
        <f>+J348-M348</f>
        <v>0</v>
      </c>
      <c r="O348" s="198">
        <v>0</v>
      </c>
      <c r="P348" s="198">
        <v>0</v>
      </c>
      <c r="Q348" s="111">
        <f t="shared" si="2387"/>
        <v>0</v>
      </c>
      <c r="R348" s="111">
        <f>+H348-P348</f>
        <v>0</v>
      </c>
      <c r="S348" s="191">
        <f t="shared" si="2388"/>
        <v>0</v>
      </c>
      <c r="T348" s="191">
        <f t="shared" si="2389"/>
        <v>0</v>
      </c>
    </row>
    <row r="349" spans="1:20" s="4" customFormat="1" ht="15" customHeight="1" x14ac:dyDescent="0.25">
      <c r="A349" s="30">
        <v>30101020103</v>
      </c>
      <c r="B349" s="1" t="s">
        <v>579</v>
      </c>
      <c r="C349" s="111">
        <v>315000000</v>
      </c>
      <c r="D349" s="191">
        <v>0</v>
      </c>
      <c r="E349" s="191">
        <v>181652464</v>
      </c>
      <c r="F349" s="191">
        <v>0</v>
      </c>
      <c r="G349" s="188">
        <v>0</v>
      </c>
      <c r="H349" s="111">
        <f t="shared" si="2385"/>
        <v>133347536</v>
      </c>
      <c r="I349" s="198">
        <v>0</v>
      </c>
      <c r="J349" s="198">
        <v>78347536</v>
      </c>
      <c r="K349" s="111">
        <f t="shared" si="2386"/>
        <v>55000000</v>
      </c>
      <c r="L349" s="198">
        <v>0</v>
      </c>
      <c r="M349" s="198">
        <v>53327536</v>
      </c>
      <c r="N349" s="111">
        <f>+J349-M349</f>
        <v>25020000</v>
      </c>
      <c r="O349" s="198">
        <v>0</v>
      </c>
      <c r="P349" s="198">
        <v>133347536</v>
      </c>
      <c r="Q349" s="111">
        <f t="shared" si="2387"/>
        <v>55000000</v>
      </c>
      <c r="R349" s="111">
        <f>+H349-P349</f>
        <v>0</v>
      </c>
      <c r="S349" s="191">
        <f t="shared" si="2388"/>
        <v>0</v>
      </c>
      <c r="T349" s="191">
        <f t="shared" si="2389"/>
        <v>133347536</v>
      </c>
    </row>
    <row r="350" spans="1:20" ht="15" customHeight="1" x14ac:dyDescent="0.25">
      <c r="A350" s="14">
        <v>301010202</v>
      </c>
      <c r="B350" s="9" t="s">
        <v>580</v>
      </c>
      <c r="C350" s="10">
        <f t="shared" ref="C350" si="2390">+C351+C352</f>
        <v>250000000</v>
      </c>
      <c r="D350" s="10">
        <f t="shared" ref="D350" si="2391">+D351+D352</f>
        <v>0</v>
      </c>
      <c r="E350" s="10">
        <f t="shared" ref="E350" si="2392">+E351+E352</f>
        <v>165324328</v>
      </c>
      <c r="F350" s="10">
        <f t="shared" ref="F350" si="2393">+F351+F352</f>
        <v>0</v>
      </c>
      <c r="G350" s="10">
        <f t="shared" ref="G350" si="2394">+G351+G352</f>
        <v>0</v>
      </c>
      <c r="H350" s="10">
        <f t="shared" ref="H350" si="2395">+H351+H352</f>
        <v>84675672</v>
      </c>
      <c r="I350" s="10">
        <f t="shared" ref="I350" si="2396">+I351+I352</f>
        <v>50000000</v>
      </c>
      <c r="J350" s="10">
        <f t="shared" ref="J350" si="2397">+J351+J352</f>
        <v>84195672</v>
      </c>
      <c r="K350" s="10">
        <f t="shared" ref="K350" si="2398">+K351+K352</f>
        <v>480000</v>
      </c>
      <c r="L350" s="10">
        <f t="shared" ref="L350" si="2399">+L351+L352</f>
        <v>0</v>
      </c>
      <c r="M350" s="10">
        <f t="shared" ref="M350" si="2400">+M351+M352</f>
        <v>34195672</v>
      </c>
      <c r="N350" s="10">
        <f t="shared" ref="N350" si="2401">+N351+N352</f>
        <v>50000000</v>
      </c>
      <c r="O350" s="10">
        <f t="shared" ref="O350" si="2402">+O351+O352</f>
        <v>0</v>
      </c>
      <c r="P350" s="10">
        <f t="shared" ref="P350" si="2403">+P351+P352</f>
        <v>84675672</v>
      </c>
      <c r="Q350" s="10">
        <f t="shared" ref="Q350" si="2404">+Q351+Q352</f>
        <v>480000</v>
      </c>
      <c r="R350" s="10">
        <f t="shared" ref="R350" si="2405">+R351+R352</f>
        <v>0</v>
      </c>
      <c r="S350" s="10">
        <f t="shared" ref="S350" si="2406">+S351+S352</f>
        <v>0</v>
      </c>
      <c r="T350" s="10">
        <f t="shared" ref="T350" si="2407">+T351+T352</f>
        <v>84675672</v>
      </c>
    </row>
    <row r="351" spans="1:20" s="4" customFormat="1" ht="15" customHeight="1" x14ac:dyDescent="0.25">
      <c r="A351" s="28">
        <v>30101020201</v>
      </c>
      <c r="B351" s="1" t="s">
        <v>581</v>
      </c>
      <c r="C351" s="111">
        <v>70000000</v>
      </c>
      <c r="D351" s="191">
        <v>0</v>
      </c>
      <c r="E351" s="191">
        <v>70000000</v>
      </c>
      <c r="F351" s="191">
        <v>0</v>
      </c>
      <c r="G351" s="188">
        <v>0</v>
      </c>
      <c r="H351" s="111">
        <f t="shared" ref="H351:H352" si="2408">+C351+D351-E351+F351-G351</f>
        <v>0</v>
      </c>
      <c r="I351" s="198">
        <v>0</v>
      </c>
      <c r="J351" s="198">
        <v>0</v>
      </c>
      <c r="K351" s="111">
        <f t="shared" ref="K351:K352" si="2409">+H351-J351</f>
        <v>0</v>
      </c>
      <c r="L351" s="198">
        <v>0</v>
      </c>
      <c r="M351" s="198">
        <v>0</v>
      </c>
      <c r="N351" s="111">
        <f>+J351-M351</f>
        <v>0</v>
      </c>
      <c r="O351" s="198">
        <v>0</v>
      </c>
      <c r="P351" s="198">
        <v>0</v>
      </c>
      <c r="Q351" s="111">
        <f t="shared" ref="Q351:Q352" si="2410">P351-J351</f>
        <v>0</v>
      </c>
      <c r="R351" s="111">
        <f>+H351-P351</f>
        <v>0</v>
      </c>
      <c r="S351" s="191">
        <f t="shared" ref="S351:S352" si="2411">O351</f>
        <v>0</v>
      </c>
      <c r="T351" s="191">
        <f t="shared" ref="T351:T352" si="2412">P351</f>
        <v>0</v>
      </c>
    </row>
    <row r="352" spans="1:20" s="143" customFormat="1" ht="15" customHeight="1" x14ac:dyDescent="0.25">
      <c r="A352" s="30">
        <v>30101020203</v>
      </c>
      <c r="B352" s="1" t="s">
        <v>582</v>
      </c>
      <c r="C352" s="111">
        <v>180000000</v>
      </c>
      <c r="D352" s="191">
        <v>0</v>
      </c>
      <c r="E352" s="191">
        <v>95324328</v>
      </c>
      <c r="F352" s="191">
        <v>0</v>
      </c>
      <c r="G352" s="188">
        <v>0</v>
      </c>
      <c r="H352" s="111">
        <f t="shared" si="2408"/>
        <v>84675672</v>
      </c>
      <c r="I352" s="198">
        <v>50000000</v>
      </c>
      <c r="J352" s="198">
        <v>84195672</v>
      </c>
      <c r="K352" s="111">
        <f t="shared" si="2409"/>
        <v>480000</v>
      </c>
      <c r="L352" s="198">
        <v>0</v>
      </c>
      <c r="M352" s="198">
        <v>34195672</v>
      </c>
      <c r="N352" s="111">
        <f>+J352-M352</f>
        <v>50000000</v>
      </c>
      <c r="O352" s="198">
        <v>0</v>
      </c>
      <c r="P352" s="198">
        <v>84675672</v>
      </c>
      <c r="Q352" s="111">
        <f t="shared" si="2410"/>
        <v>480000</v>
      </c>
      <c r="R352" s="111">
        <f>+H352-P352</f>
        <v>0</v>
      </c>
      <c r="S352" s="191">
        <f t="shared" si="2411"/>
        <v>0</v>
      </c>
      <c r="T352" s="191">
        <f t="shared" si="2412"/>
        <v>84675672</v>
      </c>
    </row>
    <row r="353" spans="1:20" s="4" customFormat="1" ht="15" customHeight="1" x14ac:dyDescent="0.25">
      <c r="A353" s="11">
        <v>30102</v>
      </c>
      <c r="B353" s="5" t="s">
        <v>583</v>
      </c>
      <c r="C353" s="6">
        <f t="shared" ref="C353" si="2413">+C354</f>
        <v>2711297847</v>
      </c>
      <c r="D353" s="6">
        <f t="shared" ref="D353" si="2414">+D354</f>
        <v>0</v>
      </c>
      <c r="E353" s="6">
        <f t="shared" ref="E353" si="2415">+E354</f>
        <v>1557321506.6399999</v>
      </c>
      <c r="F353" s="6">
        <f t="shared" ref="F353" si="2416">+F354</f>
        <v>2510638845.6399999</v>
      </c>
      <c r="G353" s="6">
        <f t="shared" ref="G353" si="2417">+G354</f>
        <v>0</v>
      </c>
      <c r="H353" s="6">
        <f t="shared" ref="H353" si="2418">+H354</f>
        <v>3664615186</v>
      </c>
      <c r="I353" s="6">
        <f t="shared" ref="I353" si="2419">+I354</f>
        <v>54919011</v>
      </c>
      <c r="J353" s="6">
        <f t="shared" ref="J353" si="2420">+J354</f>
        <v>3504514971</v>
      </c>
      <c r="K353" s="6">
        <f t="shared" ref="K353" si="2421">+K354</f>
        <v>160100215</v>
      </c>
      <c r="L353" s="6">
        <f t="shared" ref="L353" si="2422">+L354</f>
        <v>100518698</v>
      </c>
      <c r="M353" s="6">
        <f t="shared" ref="M353" si="2423">+M354</f>
        <v>3279881618.0000005</v>
      </c>
      <c r="N353" s="6">
        <f t="shared" ref="N353" si="2424">+N354</f>
        <v>224633352.99999952</v>
      </c>
      <c r="O353" s="6">
        <f t="shared" ref="O353" si="2425">+O354</f>
        <v>117778981</v>
      </c>
      <c r="P353" s="6">
        <f t="shared" ref="P353" si="2426">+P354</f>
        <v>3505364971</v>
      </c>
      <c r="Q353" s="6">
        <f t="shared" ref="Q353" si="2427">+Q354</f>
        <v>850000</v>
      </c>
      <c r="R353" s="6">
        <f t="shared" ref="R353" si="2428">+R354</f>
        <v>159250215</v>
      </c>
      <c r="S353" s="6">
        <f t="shared" ref="S353" si="2429">+S354</f>
        <v>117778981</v>
      </c>
      <c r="T353" s="6">
        <f t="shared" ref="T353" si="2430">+T354</f>
        <v>3505364971</v>
      </c>
    </row>
    <row r="354" spans="1:20" s="4" customFormat="1" ht="15" customHeight="1" x14ac:dyDescent="0.25">
      <c r="A354" s="11">
        <v>3010201</v>
      </c>
      <c r="B354" s="5" t="s">
        <v>584</v>
      </c>
      <c r="C354" s="6">
        <f t="shared" ref="C354" si="2431">+C355+C362</f>
        <v>2711297847</v>
      </c>
      <c r="D354" s="6">
        <f t="shared" ref="D354" si="2432">+D355+D362</f>
        <v>0</v>
      </c>
      <c r="E354" s="6">
        <f t="shared" ref="E354" si="2433">+E355+E362</f>
        <v>1557321506.6399999</v>
      </c>
      <c r="F354" s="6">
        <f t="shared" ref="F354" si="2434">+F355+F362</f>
        <v>2510638845.6399999</v>
      </c>
      <c r="G354" s="6">
        <f t="shared" ref="G354" si="2435">+G355+G362</f>
        <v>0</v>
      </c>
      <c r="H354" s="6">
        <f t="shared" ref="H354" si="2436">+H355+H362</f>
        <v>3664615186</v>
      </c>
      <c r="I354" s="6">
        <f t="shared" ref="I354" si="2437">+I355+I362</f>
        <v>54919011</v>
      </c>
      <c r="J354" s="6">
        <f t="shared" ref="J354" si="2438">+J355+J362</f>
        <v>3504514971</v>
      </c>
      <c r="K354" s="6">
        <f t="shared" ref="K354" si="2439">+K355+K362</f>
        <v>160100215</v>
      </c>
      <c r="L354" s="6">
        <f t="shared" ref="L354" si="2440">+L355+L362</f>
        <v>100518698</v>
      </c>
      <c r="M354" s="6">
        <f t="shared" ref="M354" si="2441">+M355+M362</f>
        <v>3279881618.0000005</v>
      </c>
      <c r="N354" s="6">
        <f t="shared" ref="N354" si="2442">+N355+N362</f>
        <v>224633352.99999952</v>
      </c>
      <c r="O354" s="6">
        <f t="shared" ref="O354" si="2443">+O355+O362</f>
        <v>117778981</v>
      </c>
      <c r="P354" s="6">
        <f t="shared" ref="P354" si="2444">+P355+P362</f>
        <v>3505364971</v>
      </c>
      <c r="Q354" s="6">
        <f t="shared" ref="Q354" si="2445">+Q355+Q362</f>
        <v>850000</v>
      </c>
      <c r="R354" s="6">
        <f t="shared" ref="R354" si="2446">+R355+R362</f>
        <v>159250215</v>
      </c>
      <c r="S354" s="6">
        <f t="shared" ref="S354" si="2447">+S355+S362</f>
        <v>117778981</v>
      </c>
      <c r="T354" s="6">
        <f t="shared" ref="T354" si="2448">+T355+T362</f>
        <v>3505364971</v>
      </c>
    </row>
    <row r="355" spans="1:20" s="143" customFormat="1" ht="15" customHeight="1" x14ac:dyDescent="0.25">
      <c r="A355" s="14">
        <v>301020101</v>
      </c>
      <c r="B355" s="9" t="s">
        <v>585</v>
      </c>
      <c r="C355" s="10">
        <f t="shared" ref="C355" si="2449">+C356+C360</f>
        <v>2311297847</v>
      </c>
      <c r="D355" s="10">
        <f t="shared" ref="D355" si="2450">+D356+D360</f>
        <v>0</v>
      </c>
      <c r="E355" s="10">
        <f t="shared" ref="E355" si="2451">+E356+E360</f>
        <v>1025472149</v>
      </c>
      <c r="F355" s="10">
        <f t="shared" ref="F355" si="2452">+F356+F360</f>
        <v>1600000000</v>
      </c>
      <c r="G355" s="10">
        <f t="shared" ref="G355" si="2453">+G356+G360</f>
        <v>0</v>
      </c>
      <c r="H355" s="10">
        <f t="shared" ref="H355" si="2454">+H356+H360</f>
        <v>2885825698</v>
      </c>
      <c r="I355" s="10">
        <f t="shared" ref="I355" si="2455">+I356+I360</f>
        <v>1778981</v>
      </c>
      <c r="J355" s="10">
        <f t="shared" ref="J355" si="2456">+J356+J360</f>
        <v>2748805794</v>
      </c>
      <c r="K355" s="10">
        <f t="shared" ref="K355" si="2457">+K356+K360</f>
        <v>137019904</v>
      </c>
      <c r="L355" s="10">
        <f t="shared" ref="L355" si="2458">+L356+L360</f>
        <v>3796587</v>
      </c>
      <c r="M355" s="10">
        <f t="shared" ref="M355" si="2459">+M356+M360</f>
        <v>2674034584.0000005</v>
      </c>
      <c r="N355" s="10">
        <f t="shared" ref="N355" si="2460">+N356+N360</f>
        <v>74771209.999999523</v>
      </c>
      <c r="O355" s="10">
        <f t="shared" ref="O355" si="2461">+O356+O360</f>
        <v>117778981</v>
      </c>
      <c r="P355" s="10">
        <f t="shared" ref="P355" si="2462">+P356+P360</f>
        <v>2749655794</v>
      </c>
      <c r="Q355" s="10">
        <f t="shared" ref="Q355" si="2463">+Q356+Q360</f>
        <v>850000</v>
      </c>
      <c r="R355" s="10">
        <f t="shared" ref="R355" si="2464">+R356+R360</f>
        <v>136169904</v>
      </c>
      <c r="S355" s="10">
        <f t="shared" ref="S355" si="2465">+S356+S360</f>
        <v>117778981</v>
      </c>
      <c r="T355" s="10">
        <f t="shared" ref="T355" si="2466">+T356+T360</f>
        <v>2749655794</v>
      </c>
    </row>
    <row r="356" spans="1:20" s="4" customFormat="1" ht="15" customHeight="1" x14ac:dyDescent="0.25">
      <c r="A356" s="14">
        <v>30102010101</v>
      </c>
      <c r="B356" s="9" t="s">
        <v>586</v>
      </c>
      <c r="C356" s="10">
        <f t="shared" ref="C356" si="2467">+C357+C358+C359</f>
        <v>2301297847</v>
      </c>
      <c r="D356" s="10">
        <f t="shared" ref="D356" si="2468">+D357+D358+D359</f>
        <v>0</v>
      </c>
      <c r="E356" s="10">
        <f t="shared" ref="E356" si="2469">+E357+E358+E359</f>
        <v>1015472149</v>
      </c>
      <c r="F356" s="10">
        <f t="shared" ref="F356" si="2470">+F357+F358+F359</f>
        <v>1600000000</v>
      </c>
      <c r="G356" s="10">
        <f t="shared" ref="G356" si="2471">+G357+G358+G359</f>
        <v>0</v>
      </c>
      <c r="H356" s="10">
        <f t="shared" ref="H356" si="2472">+H357+H358+H359</f>
        <v>2885825698</v>
      </c>
      <c r="I356" s="10">
        <f t="shared" ref="I356" si="2473">+I357+I358+I359</f>
        <v>1778981</v>
      </c>
      <c r="J356" s="10">
        <f t="shared" ref="J356" si="2474">+J357+J358+J359</f>
        <v>2748805794</v>
      </c>
      <c r="K356" s="10">
        <f t="shared" ref="K356" si="2475">+K357+K358+K359</f>
        <v>137019904</v>
      </c>
      <c r="L356" s="10">
        <f t="shared" ref="L356" si="2476">+L357+L358+L359</f>
        <v>3796587</v>
      </c>
      <c r="M356" s="10">
        <f t="shared" ref="M356" si="2477">+M357+M358+M359</f>
        <v>2674034584.0000005</v>
      </c>
      <c r="N356" s="10">
        <f t="shared" ref="N356" si="2478">+N357+N358+N359</f>
        <v>74771209.999999523</v>
      </c>
      <c r="O356" s="10">
        <f t="shared" ref="O356" si="2479">+O357+O358+O359</f>
        <v>117778981</v>
      </c>
      <c r="P356" s="10">
        <f t="shared" ref="P356" si="2480">+P357+P358+P359</f>
        <v>2749655794</v>
      </c>
      <c r="Q356" s="10">
        <f t="shared" ref="Q356" si="2481">+Q357+Q358+Q359</f>
        <v>850000</v>
      </c>
      <c r="R356" s="10">
        <f t="shared" ref="R356" si="2482">+R357+R358+R359</f>
        <v>136169904</v>
      </c>
      <c r="S356" s="10">
        <f t="shared" ref="S356" si="2483">+S357+S358+S359</f>
        <v>117778981</v>
      </c>
      <c r="T356" s="10">
        <f t="shared" ref="T356" si="2484">+T357+T358+T359</f>
        <v>2749655794</v>
      </c>
    </row>
    <row r="357" spans="1:20" s="4" customFormat="1" ht="15" customHeight="1" x14ac:dyDescent="0.25">
      <c r="A357" s="28">
        <v>3010201010101</v>
      </c>
      <c r="B357" s="1" t="s">
        <v>587</v>
      </c>
      <c r="C357" s="111">
        <v>650000000</v>
      </c>
      <c r="D357" s="191">
        <v>0</v>
      </c>
      <c r="E357" s="191">
        <v>650000000</v>
      </c>
      <c r="F357" s="191">
        <v>0</v>
      </c>
      <c r="G357" s="188">
        <v>0</v>
      </c>
      <c r="H357" s="111">
        <f t="shared" ref="H357:H359" si="2485">+C357+D357-E357+F357-G357</f>
        <v>0</v>
      </c>
      <c r="I357" s="198">
        <v>0</v>
      </c>
      <c r="J357" s="198">
        <v>0</v>
      </c>
      <c r="K357" s="111">
        <f t="shared" ref="K357:K359" si="2486">+H357-J357</f>
        <v>0</v>
      </c>
      <c r="L357" s="198">
        <v>0</v>
      </c>
      <c r="M357" s="198">
        <v>0</v>
      </c>
      <c r="N357" s="111">
        <f>+J357-M357</f>
        <v>0</v>
      </c>
      <c r="O357" s="198">
        <v>0</v>
      </c>
      <c r="P357" s="198">
        <v>0</v>
      </c>
      <c r="Q357" s="111">
        <f t="shared" ref="Q357:Q359" si="2487">P357-J357</f>
        <v>0</v>
      </c>
      <c r="R357" s="111">
        <f>+H357-P357</f>
        <v>0</v>
      </c>
      <c r="S357" s="191">
        <f t="shared" ref="S357:S359" si="2488">O357</f>
        <v>0</v>
      </c>
      <c r="T357" s="191">
        <f t="shared" ref="T357:T359" si="2489">P357</f>
        <v>0</v>
      </c>
    </row>
    <row r="358" spans="1:20" ht="15" customHeight="1" x14ac:dyDescent="0.25">
      <c r="A358" s="29">
        <v>3010201010102</v>
      </c>
      <c r="B358" s="1" t="s">
        <v>588</v>
      </c>
      <c r="C358" s="111">
        <v>312000000</v>
      </c>
      <c r="D358" s="191">
        <v>0</v>
      </c>
      <c r="E358" s="191">
        <v>0</v>
      </c>
      <c r="F358" s="191">
        <v>0</v>
      </c>
      <c r="G358" s="188">
        <v>0</v>
      </c>
      <c r="H358" s="111">
        <f t="shared" si="2485"/>
        <v>312000000</v>
      </c>
      <c r="I358" s="198">
        <v>0</v>
      </c>
      <c r="J358" s="198">
        <v>196000000</v>
      </c>
      <c r="K358" s="111">
        <f t="shared" si="2486"/>
        <v>116000000</v>
      </c>
      <c r="L358" s="198">
        <v>0</v>
      </c>
      <c r="M358" s="198">
        <v>196000000</v>
      </c>
      <c r="N358" s="111">
        <f>+J358-M358</f>
        <v>0</v>
      </c>
      <c r="O358" s="198">
        <v>116000000</v>
      </c>
      <c r="P358" s="198">
        <v>196000000</v>
      </c>
      <c r="Q358" s="111">
        <f t="shared" si="2487"/>
        <v>0</v>
      </c>
      <c r="R358" s="111">
        <f>+H358-P358</f>
        <v>116000000</v>
      </c>
      <c r="S358" s="191">
        <f t="shared" si="2488"/>
        <v>116000000</v>
      </c>
      <c r="T358" s="191">
        <f t="shared" si="2489"/>
        <v>196000000</v>
      </c>
    </row>
    <row r="359" spans="1:20" s="4" customFormat="1" ht="15" customHeight="1" x14ac:dyDescent="0.25">
      <c r="A359" s="30">
        <v>3010201010103</v>
      </c>
      <c r="B359" s="1" t="s">
        <v>589</v>
      </c>
      <c r="C359" s="111">
        <v>1339297847</v>
      </c>
      <c r="D359" s="191">
        <v>0</v>
      </c>
      <c r="E359" s="191">
        <v>365472149</v>
      </c>
      <c r="F359" s="191">
        <v>1600000000</v>
      </c>
      <c r="G359" s="188">
        <v>0</v>
      </c>
      <c r="H359" s="111">
        <f t="shared" si="2485"/>
        <v>2573825698</v>
      </c>
      <c r="I359" s="198">
        <v>1778981</v>
      </c>
      <c r="J359" s="198">
        <v>2552805794</v>
      </c>
      <c r="K359" s="111">
        <f t="shared" si="2486"/>
        <v>21019904</v>
      </c>
      <c r="L359" s="198">
        <v>3796587</v>
      </c>
      <c r="M359" s="198">
        <v>2478034584.0000005</v>
      </c>
      <c r="N359" s="111">
        <f>+J359-M359</f>
        <v>74771209.999999523</v>
      </c>
      <c r="O359" s="198">
        <v>1778981</v>
      </c>
      <c r="P359" s="198">
        <v>2553655794</v>
      </c>
      <c r="Q359" s="111">
        <f t="shared" si="2487"/>
        <v>850000</v>
      </c>
      <c r="R359" s="111">
        <f>+H359-P359</f>
        <v>20169904</v>
      </c>
      <c r="S359" s="191">
        <f t="shared" si="2488"/>
        <v>1778981</v>
      </c>
      <c r="T359" s="191">
        <f t="shared" si="2489"/>
        <v>2553655794</v>
      </c>
    </row>
    <row r="360" spans="1:20" s="4" customFormat="1" ht="15" customHeight="1" x14ac:dyDescent="0.25">
      <c r="A360" s="14">
        <v>30102010102</v>
      </c>
      <c r="B360" s="9" t="s">
        <v>590</v>
      </c>
      <c r="C360" s="10">
        <f t="shared" ref="C360" si="2490">+C361</f>
        <v>10000000</v>
      </c>
      <c r="D360" s="10">
        <f t="shared" ref="D360" si="2491">+D361</f>
        <v>0</v>
      </c>
      <c r="E360" s="10">
        <f t="shared" ref="E360" si="2492">+E361</f>
        <v>10000000</v>
      </c>
      <c r="F360" s="10">
        <f t="shared" ref="F360" si="2493">+F361</f>
        <v>0</v>
      </c>
      <c r="G360" s="10">
        <f t="shared" ref="G360" si="2494">+G361</f>
        <v>0</v>
      </c>
      <c r="H360" s="10">
        <f t="shared" ref="H360" si="2495">+H361</f>
        <v>0</v>
      </c>
      <c r="I360" s="10">
        <f t="shared" ref="I360" si="2496">+I361</f>
        <v>0</v>
      </c>
      <c r="J360" s="10">
        <f t="shared" ref="J360" si="2497">+J361</f>
        <v>0</v>
      </c>
      <c r="K360" s="10">
        <f t="shared" ref="K360" si="2498">+K361</f>
        <v>0</v>
      </c>
      <c r="L360" s="10">
        <f t="shared" ref="L360" si="2499">+L361</f>
        <v>0</v>
      </c>
      <c r="M360" s="10">
        <f t="shared" ref="M360" si="2500">+M361</f>
        <v>0</v>
      </c>
      <c r="N360" s="10">
        <f t="shared" ref="N360" si="2501">+N361</f>
        <v>0</v>
      </c>
      <c r="O360" s="10">
        <f t="shared" ref="O360" si="2502">+O361</f>
        <v>0</v>
      </c>
      <c r="P360" s="10">
        <f t="shared" ref="P360" si="2503">+P361</f>
        <v>0</v>
      </c>
      <c r="Q360" s="10">
        <f t="shared" ref="Q360" si="2504">+Q361</f>
        <v>0</v>
      </c>
      <c r="R360" s="10">
        <f t="shared" ref="R360" si="2505">+R361</f>
        <v>0</v>
      </c>
      <c r="S360" s="10">
        <f t="shared" ref="S360" si="2506">+S361</f>
        <v>0</v>
      </c>
      <c r="T360" s="10">
        <f t="shared" ref="T360" si="2507">+T361</f>
        <v>0</v>
      </c>
    </row>
    <row r="361" spans="1:20" s="4" customFormat="1" ht="15" customHeight="1" x14ac:dyDescent="0.25">
      <c r="A361" s="28">
        <v>3010201010201</v>
      </c>
      <c r="B361" s="1" t="s">
        <v>591</v>
      </c>
      <c r="C361" s="111">
        <v>10000000</v>
      </c>
      <c r="D361" s="191">
        <v>0</v>
      </c>
      <c r="E361" s="191">
        <v>10000000</v>
      </c>
      <c r="F361" s="191">
        <v>0</v>
      </c>
      <c r="G361" s="188">
        <v>0</v>
      </c>
      <c r="H361" s="111">
        <f>+C361+D361-E361+F361-G361</f>
        <v>0</v>
      </c>
      <c r="I361" s="198">
        <v>0</v>
      </c>
      <c r="J361" s="198">
        <v>0</v>
      </c>
      <c r="K361" s="111">
        <f t="shared" ref="K361" si="2508">+H361-J361</f>
        <v>0</v>
      </c>
      <c r="L361" s="198">
        <v>0</v>
      </c>
      <c r="M361" s="198">
        <v>0</v>
      </c>
      <c r="N361" s="111">
        <f>+J361-M361</f>
        <v>0</v>
      </c>
      <c r="O361" s="198">
        <v>0</v>
      </c>
      <c r="P361" s="198">
        <v>0</v>
      </c>
      <c r="Q361" s="111">
        <f>P361-J361</f>
        <v>0</v>
      </c>
      <c r="R361" s="111">
        <f>+H361-P361</f>
        <v>0</v>
      </c>
      <c r="S361" s="191">
        <f>O361</f>
        <v>0</v>
      </c>
      <c r="T361" s="191">
        <f>P361</f>
        <v>0</v>
      </c>
    </row>
    <row r="362" spans="1:20" ht="15" customHeight="1" x14ac:dyDescent="0.25">
      <c r="A362" s="14">
        <v>301020103</v>
      </c>
      <c r="B362" s="9" t="s">
        <v>592</v>
      </c>
      <c r="C362" s="10">
        <f t="shared" ref="C362" si="2509">+C363+C364</f>
        <v>400000000</v>
      </c>
      <c r="D362" s="10">
        <f t="shared" ref="D362" si="2510">+D363+D364</f>
        <v>0</v>
      </c>
      <c r="E362" s="10">
        <f t="shared" ref="E362" si="2511">+E363+E364</f>
        <v>531849357.63999999</v>
      </c>
      <c r="F362" s="10">
        <f t="shared" ref="F362" si="2512">+F363+F364</f>
        <v>910638845.63999999</v>
      </c>
      <c r="G362" s="10">
        <f t="shared" ref="G362" si="2513">+G363+G364</f>
        <v>0</v>
      </c>
      <c r="H362" s="10">
        <f t="shared" ref="H362" si="2514">+H363+H364</f>
        <v>778789488</v>
      </c>
      <c r="I362" s="10">
        <f t="shared" ref="I362" si="2515">+I363+I364</f>
        <v>53140030</v>
      </c>
      <c r="J362" s="10">
        <f t="shared" ref="J362" si="2516">+J363+J364</f>
        <v>755709177</v>
      </c>
      <c r="K362" s="10">
        <f t="shared" ref="K362" si="2517">+K363+K364</f>
        <v>23080311</v>
      </c>
      <c r="L362" s="10">
        <f t="shared" ref="L362" si="2518">+L363+L364</f>
        <v>96722111</v>
      </c>
      <c r="M362" s="10">
        <f t="shared" ref="M362" si="2519">+M363+M364</f>
        <v>605847034</v>
      </c>
      <c r="N362" s="10">
        <f t="shared" ref="N362" si="2520">+N363+N364</f>
        <v>149862143</v>
      </c>
      <c r="O362" s="10">
        <f t="shared" ref="O362" si="2521">+O363+O364</f>
        <v>0</v>
      </c>
      <c r="P362" s="10">
        <f t="shared" ref="P362" si="2522">+P363+P364</f>
        <v>755709177</v>
      </c>
      <c r="Q362" s="10">
        <f t="shared" ref="Q362" si="2523">+Q363+Q364</f>
        <v>0</v>
      </c>
      <c r="R362" s="10">
        <f t="shared" ref="R362" si="2524">+R363+R364</f>
        <v>23080311</v>
      </c>
      <c r="S362" s="10">
        <f t="shared" ref="S362" si="2525">+S363+S364</f>
        <v>0</v>
      </c>
      <c r="T362" s="10">
        <f t="shared" ref="T362" si="2526">+T363+T364</f>
        <v>755709177</v>
      </c>
    </row>
    <row r="363" spans="1:20" ht="15" customHeight="1" x14ac:dyDescent="0.25">
      <c r="A363" s="28">
        <v>30102010301</v>
      </c>
      <c r="B363" s="1" t="s">
        <v>593</v>
      </c>
      <c r="C363" s="111">
        <v>250000000</v>
      </c>
      <c r="D363" s="191">
        <v>0</v>
      </c>
      <c r="E363" s="191">
        <v>250000000</v>
      </c>
      <c r="F363" s="191">
        <v>0</v>
      </c>
      <c r="G363" s="188">
        <v>0</v>
      </c>
      <c r="H363" s="111">
        <f t="shared" ref="H363:H364" si="2527">+C363+D363-E363+F363-G363</f>
        <v>0</v>
      </c>
      <c r="I363" s="198">
        <v>0</v>
      </c>
      <c r="J363" s="198">
        <v>0</v>
      </c>
      <c r="K363" s="111">
        <f t="shared" ref="K363:K364" si="2528">+H363-J363</f>
        <v>0</v>
      </c>
      <c r="L363" s="198">
        <v>0</v>
      </c>
      <c r="M363" s="198">
        <v>0</v>
      </c>
      <c r="N363" s="111">
        <f>+J363-M363</f>
        <v>0</v>
      </c>
      <c r="O363" s="198">
        <v>0</v>
      </c>
      <c r="P363" s="198">
        <v>0</v>
      </c>
      <c r="Q363" s="111">
        <f t="shared" ref="Q363:Q364" si="2529">P363-J363</f>
        <v>0</v>
      </c>
      <c r="R363" s="111">
        <f>+H363-P363</f>
        <v>0</v>
      </c>
      <c r="S363" s="191">
        <f t="shared" ref="S363:S364" si="2530">O363</f>
        <v>0</v>
      </c>
      <c r="T363" s="191">
        <f t="shared" ref="T363:T364" si="2531">P363</f>
        <v>0</v>
      </c>
    </row>
    <row r="364" spans="1:20" s="4" customFormat="1" ht="15" customHeight="1" x14ac:dyDescent="0.25">
      <c r="A364" s="30">
        <v>30102010303</v>
      </c>
      <c r="B364" s="1" t="s">
        <v>594</v>
      </c>
      <c r="C364" s="111">
        <v>150000000</v>
      </c>
      <c r="D364" s="191">
        <v>0</v>
      </c>
      <c r="E364" s="191">
        <v>281849357.63999999</v>
      </c>
      <c r="F364" s="191">
        <v>910638845.63999999</v>
      </c>
      <c r="G364" s="188">
        <v>0</v>
      </c>
      <c r="H364" s="111">
        <f t="shared" si="2527"/>
        <v>778789488</v>
      </c>
      <c r="I364" s="198">
        <v>53140030</v>
      </c>
      <c r="J364" s="198">
        <v>755709177</v>
      </c>
      <c r="K364" s="111">
        <f t="shared" si="2528"/>
        <v>23080311</v>
      </c>
      <c r="L364" s="198">
        <v>96722111</v>
      </c>
      <c r="M364" s="198">
        <v>605847034</v>
      </c>
      <c r="N364" s="111">
        <f>+J364-M364</f>
        <v>149862143</v>
      </c>
      <c r="O364" s="198">
        <v>0</v>
      </c>
      <c r="P364" s="198">
        <v>755709177</v>
      </c>
      <c r="Q364" s="111">
        <f t="shared" si="2529"/>
        <v>0</v>
      </c>
      <c r="R364" s="194">
        <f>+H364-P364</f>
        <v>23080311</v>
      </c>
      <c r="S364" s="191">
        <f t="shared" si="2530"/>
        <v>0</v>
      </c>
      <c r="T364" s="191">
        <f t="shared" si="2531"/>
        <v>755709177</v>
      </c>
    </row>
    <row r="365" spans="1:20" s="4" customFormat="1" ht="15" customHeight="1" x14ac:dyDescent="0.25">
      <c r="A365" s="11">
        <v>30103</v>
      </c>
      <c r="B365" s="5" t="s">
        <v>595</v>
      </c>
      <c r="C365" s="6">
        <f t="shared" ref="C365" si="2532">+C366+C371</f>
        <v>2400000000</v>
      </c>
      <c r="D365" s="6">
        <f t="shared" ref="D365" si="2533">+D366+D371</f>
        <v>0</v>
      </c>
      <c r="E365" s="6">
        <f t="shared" ref="E365" si="2534">+E366+E371</f>
        <v>1513155000</v>
      </c>
      <c r="F365" s="6">
        <f t="shared" ref="F365" si="2535">+F366+F371</f>
        <v>0</v>
      </c>
      <c r="G365" s="6">
        <f t="shared" ref="G365" si="2536">+G366+G371</f>
        <v>0</v>
      </c>
      <c r="H365" s="6">
        <f t="shared" ref="H365" si="2537">+H366+H371</f>
        <v>886845000</v>
      </c>
      <c r="I365" s="6">
        <f t="shared" ref="I365" si="2538">+I366+I371</f>
        <v>0</v>
      </c>
      <c r="J365" s="6">
        <f t="shared" ref="J365" si="2539">+J366+J371</f>
        <v>413535077</v>
      </c>
      <c r="K365" s="6">
        <f t="shared" ref="K365" si="2540">+K366+K371</f>
        <v>473309923</v>
      </c>
      <c r="L365" s="6">
        <f t="shared" ref="L365" si="2541">+L366+L371</f>
        <v>30462000</v>
      </c>
      <c r="M365" s="6">
        <f t="shared" ref="M365" si="2542">+M366+M371</f>
        <v>379492027</v>
      </c>
      <c r="N365" s="6">
        <f t="shared" ref="N365" si="2543">+N366+N371</f>
        <v>34043050</v>
      </c>
      <c r="O365" s="6">
        <f t="shared" ref="O365" si="2544">+O366+O371</f>
        <v>90170</v>
      </c>
      <c r="P365" s="6">
        <f t="shared" ref="P365" si="2545">+P366+P371</f>
        <v>886754830</v>
      </c>
      <c r="Q365" s="6">
        <f t="shared" ref="Q365" si="2546">+Q366+Q371</f>
        <v>473219753</v>
      </c>
      <c r="R365" s="6">
        <f t="shared" ref="R365" si="2547">+R366+R371</f>
        <v>90170</v>
      </c>
      <c r="S365" s="6">
        <f t="shared" ref="S365" si="2548">+S366+S371</f>
        <v>90170</v>
      </c>
      <c r="T365" s="6">
        <f t="shared" ref="T365" si="2549">+T366+T371</f>
        <v>886754830</v>
      </c>
    </row>
    <row r="366" spans="1:20" ht="15" customHeight="1" x14ac:dyDescent="0.25">
      <c r="A366" s="11">
        <v>3010301</v>
      </c>
      <c r="B366" s="5" t="s">
        <v>596</v>
      </c>
      <c r="C366" s="6">
        <f t="shared" ref="C366" si="2550">+C367</f>
        <v>1200000000</v>
      </c>
      <c r="D366" s="6">
        <f t="shared" ref="D366" si="2551">+D367</f>
        <v>0</v>
      </c>
      <c r="E366" s="6">
        <f t="shared" ref="E366" si="2552">+E367</f>
        <v>350000000</v>
      </c>
      <c r="F366" s="6">
        <f t="shared" ref="F366" si="2553">+F367</f>
        <v>0</v>
      </c>
      <c r="G366" s="6">
        <f t="shared" ref="G366" si="2554">+G367</f>
        <v>0</v>
      </c>
      <c r="H366" s="6">
        <f t="shared" ref="H366" si="2555">+H367</f>
        <v>850000000</v>
      </c>
      <c r="I366" s="6">
        <f t="shared" ref="I366" si="2556">+I367</f>
        <v>0</v>
      </c>
      <c r="J366" s="6">
        <f t="shared" ref="J366" si="2557">+J367</f>
        <v>376780247</v>
      </c>
      <c r="K366" s="6">
        <f t="shared" ref="K366" si="2558">+K367</f>
        <v>473219753</v>
      </c>
      <c r="L366" s="6">
        <f t="shared" ref="L366" si="2559">+L367</f>
        <v>30462000</v>
      </c>
      <c r="M366" s="6">
        <f t="shared" ref="M366" si="2560">+M367</f>
        <v>342737197</v>
      </c>
      <c r="N366" s="6">
        <f t="shared" ref="N366" si="2561">+N367</f>
        <v>34043050</v>
      </c>
      <c r="O366" s="6">
        <f t="shared" ref="O366" si="2562">+O367</f>
        <v>0</v>
      </c>
      <c r="P366" s="6">
        <f t="shared" ref="P366" si="2563">+P367</f>
        <v>850000000</v>
      </c>
      <c r="Q366" s="6">
        <f t="shared" ref="Q366" si="2564">+Q367</f>
        <v>473219753</v>
      </c>
      <c r="R366" s="6">
        <f t="shared" ref="R366" si="2565">+R367</f>
        <v>0</v>
      </c>
      <c r="S366" s="6">
        <f t="shared" ref="S366" si="2566">+S367</f>
        <v>0</v>
      </c>
      <c r="T366" s="6">
        <f t="shared" ref="T366" si="2567">+T367</f>
        <v>850000000</v>
      </c>
    </row>
    <row r="367" spans="1:20" ht="15" customHeight="1" x14ac:dyDescent="0.25">
      <c r="A367" s="14">
        <v>301030101</v>
      </c>
      <c r="B367" s="9" t="s">
        <v>597</v>
      </c>
      <c r="C367" s="10">
        <f t="shared" ref="C367" si="2568">+C368+C369+C370</f>
        <v>1200000000</v>
      </c>
      <c r="D367" s="10">
        <f t="shared" ref="D367" si="2569">+D368+D369+D370</f>
        <v>0</v>
      </c>
      <c r="E367" s="10">
        <f t="shared" ref="E367" si="2570">+E368+E369+E370</f>
        <v>350000000</v>
      </c>
      <c r="F367" s="10">
        <f t="shared" ref="F367" si="2571">+F368+F369+F370</f>
        <v>0</v>
      </c>
      <c r="G367" s="10">
        <f t="shared" ref="G367" si="2572">+G368+G369+G370</f>
        <v>0</v>
      </c>
      <c r="H367" s="10">
        <f t="shared" ref="H367" si="2573">+H368+H369+H370</f>
        <v>850000000</v>
      </c>
      <c r="I367" s="10">
        <f t="shared" ref="I367" si="2574">+I368+I369+I370</f>
        <v>0</v>
      </c>
      <c r="J367" s="10">
        <f t="shared" ref="J367" si="2575">+J368+J369+J370</f>
        <v>376780247</v>
      </c>
      <c r="K367" s="10">
        <f t="shared" ref="K367" si="2576">+K368+K369+K370</f>
        <v>473219753</v>
      </c>
      <c r="L367" s="10">
        <f t="shared" ref="L367" si="2577">+L368+L369+L370</f>
        <v>30462000</v>
      </c>
      <c r="M367" s="10">
        <f t="shared" ref="M367" si="2578">+M368+M369+M370</f>
        <v>342737197</v>
      </c>
      <c r="N367" s="10">
        <f t="shared" ref="N367" si="2579">+N368+N369+N370</f>
        <v>34043050</v>
      </c>
      <c r="O367" s="10">
        <f t="shared" ref="O367" si="2580">+O368+O369+O370</f>
        <v>0</v>
      </c>
      <c r="P367" s="10">
        <f t="shared" ref="P367" si="2581">+P368+P369+P370</f>
        <v>850000000</v>
      </c>
      <c r="Q367" s="10">
        <f t="shared" ref="Q367" si="2582">+Q368+Q369+Q370</f>
        <v>473219753</v>
      </c>
      <c r="R367" s="10">
        <f t="shared" ref="R367" si="2583">+R368+R369+R370</f>
        <v>0</v>
      </c>
      <c r="S367" s="10">
        <f t="shared" ref="S367" si="2584">+S368+S369+S370</f>
        <v>0</v>
      </c>
      <c r="T367" s="10">
        <f t="shared" ref="T367" si="2585">+T368+T369+T370</f>
        <v>850000000</v>
      </c>
    </row>
    <row r="368" spans="1:20" s="4" customFormat="1" ht="15" customHeight="1" x14ac:dyDescent="0.25">
      <c r="A368" s="28">
        <v>30103010101</v>
      </c>
      <c r="B368" s="1" t="s">
        <v>598</v>
      </c>
      <c r="C368" s="111">
        <v>350000000</v>
      </c>
      <c r="D368" s="191">
        <v>0</v>
      </c>
      <c r="E368" s="191">
        <v>350000000</v>
      </c>
      <c r="F368" s="191">
        <v>0</v>
      </c>
      <c r="G368" s="188">
        <v>0</v>
      </c>
      <c r="H368" s="111">
        <f t="shared" ref="H368:H370" si="2586">+C368+D368-E368+F368-G368</f>
        <v>0</v>
      </c>
      <c r="I368" s="198">
        <v>0</v>
      </c>
      <c r="J368" s="198">
        <v>0</v>
      </c>
      <c r="K368" s="111">
        <f t="shared" ref="K368:K370" si="2587">+H368-J368</f>
        <v>0</v>
      </c>
      <c r="L368" s="198">
        <v>0</v>
      </c>
      <c r="M368" s="198">
        <v>0</v>
      </c>
      <c r="N368" s="111">
        <f>+J368-M368</f>
        <v>0</v>
      </c>
      <c r="O368" s="198">
        <v>0</v>
      </c>
      <c r="P368" s="198">
        <v>0</v>
      </c>
      <c r="Q368" s="111">
        <f t="shared" ref="Q368:Q370" si="2588">P368-J368</f>
        <v>0</v>
      </c>
      <c r="R368" s="111">
        <f>+H368-P368</f>
        <v>0</v>
      </c>
      <c r="S368" s="191">
        <f t="shared" ref="S368:S370" si="2589">O368</f>
        <v>0</v>
      </c>
      <c r="T368" s="191">
        <f t="shared" ref="T368:T370" si="2590">P368</f>
        <v>0</v>
      </c>
    </row>
    <row r="369" spans="1:20" s="4" customFormat="1" ht="15" customHeight="1" x14ac:dyDescent="0.25">
      <c r="A369" s="29">
        <v>30103010102</v>
      </c>
      <c r="B369" s="1" t="s">
        <v>599</v>
      </c>
      <c r="C369" s="111">
        <v>350000000</v>
      </c>
      <c r="D369" s="191">
        <v>0</v>
      </c>
      <c r="E369" s="191">
        <v>0</v>
      </c>
      <c r="F369" s="191">
        <v>0</v>
      </c>
      <c r="G369" s="188">
        <v>0</v>
      </c>
      <c r="H369" s="111">
        <f t="shared" si="2586"/>
        <v>350000000</v>
      </c>
      <c r="I369" s="198">
        <v>0</v>
      </c>
      <c r="J369" s="198">
        <v>47000000</v>
      </c>
      <c r="K369" s="111">
        <f t="shared" si="2587"/>
        <v>303000000</v>
      </c>
      <c r="L369" s="198">
        <v>0</v>
      </c>
      <c r="M369" s="198">
        <v>33390000</v>
      </c>
      <c r="N369" s="111">
        <f>+J369-M369</f>
        <v>13610000</v>
      </c>
      <c r="O369" s="198">
        <v>0</v>
      </c>
      <c r="P369" s="198">
        <v>350000000</v>
      </c>
      <c r="Q369" s="111">
        <f t="shared" si="2588"/>
        <v>303000000</v>
      </c>
      <c r="R369" s="111">
        <f>+H369-P369</f>
        <v>0</v>
      </c>
      <c r="S369" s="191">
        <f t="shared" si="2589"/>
        <v>0</v>
      </c>
      <c r="T369" s="191">
        <f t="shared" si="2590"/>
        <v>350000000</v>
      </c>
    </row>
    <row r="370" spans="1:20" ht="15" customHeight="1" x14ac:dyDescent="0.25">
      <c r="A370" s="30">
        <v>30103010103</v>
      </c>
      <c r="B370" s="1" t="s">
        <v>600</v>
      </c>
      <c r="C370" s="111">
        <v>500000000</v>
      </c>
      <c r="D370" s="191">
        <v>0</v>
      </c>
      <c r="E370" s="191">
        <v>0</v>
      </c>
      <c r="F370" s="191">
        <v>0</v>
      </c>
      <c r="G370" s="188">
        <v>0</v>
      </c>
      <c r="H370" s="111">
        <f t="shared" si="2586"/>
        <v>500000000</v>
      </c>
      <c r="I370" s="198">
        <v>0</v>
      </c>
      <c r="J370" s="198">
        <v>329780247</v>
      </c>
      <c r="K370" s="111">
        <f t="shared" si="2587"/>
        <v>170219753</v>
      </c>
      <c r="L370" s="198">
        <v>30462000</v>
      </c>
      <c r="M370" s="198">
        <v>309347197</v>
      </c>
      <c r="N370" s="111">
        <f>+J370-M370</f>
        <v>20433050</v>
      </c>
      <c r="O370" s="198">
        <v>0</v>
      </c>
      <c r="P370" s="198">
        <v>500000000</v>
      </c>
      <c r="Q370" s="111">
        <f t="shared" si="2588"/>
        <v>170219753</v>
      </c>
      <c r="R370" s="111">
        <f>+H370-P370</f>
        <v>0</v>
      </c>
      <c r="S370" s="191">
        <f t="shared" si="2589"/>
        <v>0</v>
      </c>
      <c r="T370" s="191">
        <f t="shared" si="2590"/>
        <v>500000000</v>
      </c>
    </row>
    <row r="371" spans="1:20" s="4" customFormat="1" ht="15" customHeight="1" x14ac:dyDescent="0.25">
      <c r="A371" s="11">
        <v>3010302</v>
      </c>
      <c r="B371" s="5" t="s">
        <v>601</v>
      </c>
      <c r="C371" s="6">
        <f t="shared" ref="C371:C372" si="2591">+C372</f>
        <v>1200000000</v>
      </c>
      <c r="D371" s="6">
        <f t="shared" ref="D371:D372" si="2592">+D372</f>
        <v>0</v>
      </c>
      <c r="E371" s="6">
        <f t="shared" ref="E371:E372" si="2593">+E372</f>
        <v>1163155000</v>
      </c>
      <c r="F371" s="6">
        <f t="shared" ref="F371:F372" si="2594">+F372</f>
        <v>0</v>
      </c>
      <c r="G371" s="6">
        <f t="shared" ref="G371:G372" si="2595">+G372</f>
        <v>0</v>
      </c>
      <c r="H371" s="6">
        <f t="shared" ref="H371:H372" si="2596">+H372</f>
        <v>36845000</v>
      </c>
      <c r="I371" s="6">
        <f t="shared" ref="I371:I372" si="2597">+I372</f>
        <v>0</v>
      </c>
      <c r="J371" s="6">
        <f t="shared" ref="J371:J372" si="2598">+J372</f>
        <v>36754830</v>
      </c>
      <c r="K371" s="6">
        <f t="shared" ref="K371:K372" si="2599">+K372</f>
        <v>90170</v>
      </c>
      <c r="L371" s="6">
        <f t="shared" ref="L371:L372" si="2600">+L372</f>
        <v>0</v>
      </c>
      <c r="M371" s="6">
        <f t="shared" ref="M371:M372" si="2601">+M372</f>
        <v>36754830</v>
      </c>
      <c r="N371" s="6">
        <f t="shared" ref="N371:N372" si="2602">+N372</f>
        <v>0</v>
      </c>
      <c r="O371" s="6">
        <f t="shared" ref="O371:O372" si="2603">+O372</f>
        <v>90170</v>
      </c>
      <c r="P371" s="6">
        <f t="shared" ref="P371:P372" si="2604">+P372</f>
        <v>36754830</v>
      </c>
      <c r="Q371" s="6">
        <f t="shared" ref="Q371:Q372" si="2605">+Q372</f>
        <v>0</v>
      </c>
      <c r="R371" s="6">
        <f t="shared" ref="R371:R372" si="2606">+R372</f>
        <v>90170</v>
      </c>
      <c r="S371" s="6">
        <f t="shared" ref="S371:S372" si="2607">+S372</f>
        <v>90170</v>
      </c>
      <c r="T371" s="6">
        <f t="shared" ref="T371:T372" si="2608">+T372</f>
        <v>36754830</v>
      </c>
    </row>
    <row r="372" spans="1:20" s="4" customFormat="1" ht="15" customHeight="1" x14ac:dyDescent="0.25">
      <c r="A372" s="14">
        <v>301030201</v>
      </c>
      <c r="B372" s="9" t="s">
        <v>602</v>
      </c>
      <c r="C372" s="10">
        <f t="shared" si="2591"/>
        <v>1200000000</v>
      </c>
      <c r="D372" s="10">
        <f t="shared" si="2592"/>
        <v>0</v>
      </c>
      <c r="E372" s="10">
        <f t="shared" si="2593"/>
        <v>1163155000</v>
      </c>
      <c r="F372" s="10">
        <f t="shared" si="2594"/>
        <v>0</v>
      </c>
      <c r="G372" s="10">
        <f t="shared" si="2595"/>
        <v>0</v>
      </c>
      <c r="H372" s="10">
        <f t="shared" si="2596"/>
        <v>36845000</v>
      </c>
      <c r="I372" s="10">
        <f t="shared" si="2597"/>
        <v>0</v>
      </c>
      <c r="J372" s="10">
        <f t="shared" si="2598"/>
        <v>36754830</v>
      </c>
      <c r="K372" s="10">
        <f t="shared" si="2599"/>
        <v>90170</v>
      </c>
      <c r="L372" s="10">
        <f t="shared" si="2600"/>
        <v>0</v>
      </c>
      <c r="M372" s="10">
        <f t="shared" si="2601"/>
        <v>36754830</v>
      </c>
      <c r="N372" s="10">
        <f t="shared" si="2602"/>
        <v>0</v>
      </c>
      <c r="O372" s="10">
        <f t="shared" si="2603"/>
        <v>90170</v>
      </c>
      <c r="P372" s="10">
        <f t="shared" si="2604"/>
        <v>36754830</v>
      </c>
      <c r="Q372" s="10">
        <f t="shared" si="2605"/>
        <v>0</v>
      </c>
      <c r="R372" s="10">
        <f t="shared" si="2606"/>
        <v>90170</v>
      </c>
      <c r="S372" s="10">
        <f t="shared" si="2607"/>
        <v>90170</v>
      </c>
      <c r="T372" s="10">
        <f t="shared" si="2608"/>
        <v>36754830</v>
      </c>
    </row>
    <row r="373" spans="1:20" s="4" customFormat="1" ht="15" customHeight="1" x14ac:dyDescent="0.25">
      <c r="A373" s="14">
        <v>30103020101</v>
      </c>
      <c r="B373" s="9" t="s">
        <v>603</v>
      </c>
      <c r="C373" s="10">
        <f t="shared" ref="C373" si="2609">+C374+C375</f>
        <v>1200000000</v>
      </c>
      <c r="D373" s="10">
        <f t="shared" ref="D373" si="2610">+D374+D375</f>
        <v>0</v>
      </c>
      <c r="E373" s="10">
        <f t="shared" ref="E373" si="2611">+E374+E375</f>
        <v>1163155000</v>
      </c>
      <c r="F373" s="10">
        <f t="shared" ref="F373" si="2612">+F374+F375</f>
        <v>0</v>
      </c>
      <c r="G373" s="10">
        <f t="shared" ref="G373" si="2613">+G374+G375</f>
        <v>0</v>
      </c>
      <c r="H373" s="10">
        <f t="shared" ref="H373" si="2614">+H374+H375</f>
        <v>36845000</v>
      </c>
      <c r="I373" s="10">
        <f t="shared" ref="I373" si="2615">+I374+I375</f>
        <v>0</v>
      </c>
      <c r="J373" s="10">
        <f t="shared" ref="J373" si="2616">+J374+J375</f>
        <v>36754830</v>
      </c>
      <c r="K373" s="10">
        <f t="shared" ref="K373" si="2617">+K374+K375</f>
        <v>90170</v>
      </c>
      <c r="L373" s="10">
        <f t="shared" ref="L373" si="2618">+L374+L375</f>
        <v>0</v>
      </c>
      <c r="M373" s="10">
        <f t="shared" ref="M373" si="2619">+M374+M375</f>
        <v>36754830</v>
      </c>
      <c r="N373" s="10">
        <f t="shared" ref="N373" si="2620">+N374+N375</f>
        <v>0</v>
      </c>
      <c r="O373" s="10">
        <f t="shared" ref="O373" si="2621">+O374+O375</f>
        <v>90170</v>
      </c>
      <c r="P373" s="10">
        <f t="shared" ref="P373" si="2622">+P374+P375</f>
        <v>36754830</v>
      </c>
      <c r="Q373" s="10">
        <f t="shared" ref="Q373" si="2623">+Q374+Q375</f>
        <v>0</v>
      </c>
      <c r="R373" s="10">
        <f t="shared" ref="R373" si="2624">+R374+R375</f>
        <v>90170</v>
      </c>
      <c r="S373" s="10">
        <f t="shared" ref="S373" si="2625">+S374+S375</f>
        <v>90170</v>
      </c>
      <c r="T373" s="10">
        <f t="shared" ref="T373" si="2626">+T374+T375</f>
        <v>36754830</v>
      </c>
    </row>
    <row r="374" spans="1:20" s="4" customFormat="1" ht="15" customHeight="1" x14ac:dyDescent="0.25">
      <c r="A374" s="28">
        <v>3010302010101</v>
      </c>
      <c r="B374" s="27" t="s">
        <v>604</v>
      </c>
      <c r="C374" s="111">
        <v>800000000</v>
      </c>
      <c r="D374" s="191">
        <v>0</v>
      </c>
      <c r="E374" s="191">
        <v>800000000</v>
      </c>
      <c r="F374" s="191">
        <v>0</v>
      </c>
      <c r="G374" s="188">
        <v>0</v>
      </c>
      <c r="H374" s="111">
        <f t="shared" ref="H374:H375" si="2627">+C374+D374-E374+F374-G374</f>
        <v>0</v>
      </c>
      <c r="I374" s="198">
        <v>0</v>
      </c>
      <c r="J374" s="198">
        <v>0</v>
      </c>
      <c r="K374" s="111">
        <f t="shared" ref="K374:K375" si="2628">+H374-J374</f>
        <v>0</v>
      </c>
      <c r="L374" s="198">
        <v>0</v>
      </c>
      <c r="M374" s="198">
        <v>0</v>
      </c>
      <c r="N374" s="111">
        <f>+J374-M374</f>
        <v>0</v>
      </c>
      <c r="O374" s="198">
        <v>0</v>
      </c>
      <c r="P374" s="198">
        <v>0</v>
      </c>
      <c r="Q374" s="111">
        <f t="shared" ref="Q374:Q375" si="2629">P374-J374</f>
        <v>0</v>
      </c>
      <c r="R374" s="111">
        <f>+H374-P374</f>
        <v>0</v>
      </c>
      <c r="S374" s="191">
        <f t="shared" ref="S374:S375" si="2630">O374</f>
        <v>0</v>
      </c>
      <c r="T374" s="191">
        <f t="shared" ref="T374:T375" si="2631">P374</f>
        <v>0</v>
      </c>
    </row>
    <row r="375" spans="1:20" s="4" customFormat="1" ht="15" customHeight="1" x14ac:dyDescent="0.25">
      <c r="A375" s="29">
        <v>3010302010102</v>
      </c>
      <c r="B375" s="197" t="s">
        <v>605</v>
      </c>
      <c r="C375" s="111">
        <v>400000000</v>
      </c>
      <c r="D375" s="191">
        <v>0</v>
      </c>
      <c r="E375" s="191">
        <v>363155000</v>
      </c>
      <c r="F375" s="191">
        <v>0</v>
      </c>
      <c r="G375" s="188">
        <v>0</v>
      </c>
      <c r="H375" s="111">
        <f t="shared" si="2627"/>
        <v>36845000</v>
      </c>
      <c r="I375" s="198">
        <v>0</v>
      </c>
      <c r="J375" s="198">
        <v>36754830</v>
      </c>
      <c r="K375" s="111">
        <f t="shared" si="2628"/>
        <v>90170</v>
      </c>
      <c r="L375" s="198">
        <v>0</v>
      </c>
      <c r="M375" s="198">
        <v>36754830</v>
      </c>
      <c r="N375" s="111">
        <f>+J375-M375</f>
        <v>0</v>
      </c>
      <c r="O375" s="198">
        <v>90170</v>
      </c>
      <c r="P375" s="198">
        <v>36754830</v>
      </c>
      <c r="Q375" s="111">
        <f t="shared" si="2629"/>
        <v>0</v>
      </c>
      <c r="R375" s="111">
        <f>+H375-P375</f>
        <v>90170</v>
      </c>
      <c r="S375" s="191">
        <f t="shared" si="2630"/>
        <v>90170</v>
      </c>
      <c r="T375" s="191">
        <f t="shared" si="2631"/>
        <v>36754830</v>
      </c>
    </row>
    <row r="376" spans="1:20" ht="15" customHeight="1" x14ac:dyDescent="0.25">
      <c r="A376" s="11">
        <v>30104</v>
      </c>
      <c r="B376" s="5" t="s">
        <v>606</v>
      </c>
      <c r="C376" s="6">
        <f t="shared" ref="C376:C377" si="2632">+C377</f>
        <v>500000000</v>
      </c>
      <c r="D376" s="6">
        <f t="shared" ref="D376:D377" si="2633">+D377</f>
        <v>0</v>
      </c>
      <c r="E376" s="6">
        <f t="shared" ref="E376:E377" si="2634">+E377</f>
        <v>389324741</v>
      </c>
      <c r="F376" s="6">
        <f t="shared" ref="F376:F377" si="2635">+F377</f>
        <v>0</v>
      </c>
      <c r="G376" s="6">
        <f t="shared" ref="G376:G377" si="2636">+G377</f>
        <v>0</v>
      </c>
      <c r="H376" s="6">
        <f t="shared" ref="H376:H377" si="2637">+H377</f>
        <v>110675259</v>
      </c>
      <c r="I376" s="6">
        <f t="shared" ref="I376:I377" si="2638">+I377</f>
        <v>0</v>
      </c>
      <c r="J376" s="6">
        <f t="shared" ref="J376:J377" si="2639">+J377</f>
        <v>100675259</v>
      </c>
      <c r="K376" s="6">
        <f t="shared" ref="K376:K377" si="2640">+K377</f>
        <v>10000000</v>
      </c>
      <c r="L376" s="6">
        <f t="shared" ref="L376:L377" si="2641">+L377</f>
        <v>0</v>
      </c>
      <c r="M376" s="6">
        <f t="shared" ref="M376:M377" si="2642">+M377</f>
        <v>85124205</v>
      </c>
      <c r="N376" s="6">
        <f t="shared" ref="N376:N377" si="2643">+N377</f>
        <v>15551054</v>
      </c>
      <c r="O376" s="6">
        <f t="shared" ref="O376:O377" si="2644">+O377</f>
        <v>0</v>
      </c>
      <c r="P376" s="6">
        <f t="shared" ref="P376:P377" si="2645">+P377</f>
        <v>110675259</v>
      </c>
      <c r="Q376" s="6">
        <f t="shared" ref="Q376:Q377" si="2646">+Q377</f>
        <v>10000000</v>
      </c>
      <c r="R376" s="6">
        <f t="shared" ref="R376:R377" si="2647">+R377</f>
        <v>0</v>
      </c>
      <c r="S376" s="6">
        <f t="shared" ref="S376:S377" si="2648">+S377</f>
        <v>0</v>
      </c>
      <c r="T376" s="6">
        <f t="shared" ref="T376:T377" si="2649">+T377</f>
        <v>110675259</v>
      </c>
    </row>
    <row r="377" spans="1:20" ht="15" customHeight="1" x14ac:dyDescent="0.25">
      <c r="A377" s="11">
        <v>3010401</v>
      </c>
      <c r="B377" s="5" t="s">
        <v>607</v>
      </c>
      <c r="C377" s="6">
        <f t="shared" si="2632"/>
        <v>500000000</v>
      </c>
      <c r="D377" s="6">
        <f t="shared" si="2633"/>
        <v>0</v>
      </c>
      <c r="E377" s="6">
        <f t="shared" si="2634"/>
        <v>389324741</v>
      </c>
      <c r="F377" s="6">
        <f t="shared" si="2635"/>
        <v>0</v>
      </c>
      <c r="G377" s="6">
        <f t="shared" si="2636"/>
        <v>0</v>
      </c>
      <c r="H377" s="6">
        <f t="shared" si="2637"/>
        <v>110675259</v>
      </c>
      <c r="I377" s="6">
        <f t="shared" si="2638"/>
        <v>0</v>
      </c>
      <c r="J377" s="6">
        <f t="shared" si="2639"/>
        <v>100675259</v>
      </c>
      <c r="K377" s="6">
        <f t="shared" si="2640"/>
        <v>10000000</v>
      </c>
      <c r="L377" s="6">
        <f t="shared" si="2641"/>
        <v>0</v>
      </c>
      <c r="M377" s="6">
        <f t="shared" si="2642"/>
        <v>85124205</v>
      </c>
      <c r="N377" s="6">
        <f t="shared" si="2643"/>
        <v>15551054</v>
      </c>
      <c r="O377" s="6">
        <f t="shared" si="2644"/>
        <v>0</v>
      </c>
      <c r="P377" s="6">
        <f t="shared" si="2645"/>
        <v>110675259</v>
      </c>
      <c r="Q377" s="6">
        <f t="shared" si="2646"/>
        <v>10000000</v>
      </c>
      <c r="R377" s="6">
        <f t="shared" si="2647"/>
        <v>0</v>
      </c>
      <c r="S377" s="6">
        <f t="shared" si="2648"/>
        <v>0</v>
      </c>
      <c r="T377" s="6">
        <f t="shared" si="2649"/>
        <v>110675259</v>
      </c>
    </row>
    <row r="378" spans="1:20" s="4" customFormat="1" ht="15" customHeight="1" x14ac:dyDescent="0.25">
      <c r="A378" s="14">
        <v>301040101</v>
      </c>
      <c r="B378" s="9" t="s">
        <v>608</v>
      </c>
      <c r="C378" s="10">
        <f t="shared" ref="C378" si="2650">+C379+C380</f>
        <v>500000000</v>
      </c>
      <c r="D378" s="10">
        <f t="shared" ref="D378" si="2651">+D379+D380</f>
        <v>0</v>
      </c>
      <c r="E378" s="10">
        <f t="shared" ref="E378" si="2652">+E379+E380</f>
        <v>389324741</v>
      </c>
      <c r="F378" s="10">
        <f t="shared" ref="F378" si="2653">+F379+F380</f>
        <v>0</v>
      </c>
      <c r="G378" s="10">
        <f t="shared" ref="G378" si="2654">+G379+G380</f>
        <v>0</v>
      </c>
      <c r="H378" s="10">
        <f t="shared" ref="H378" si="2655">+H379+H380</f>
        <v>110675259</v>
      </c>
      <c r="I378" s="10">
        <f t="shared" ref="I378" si="2656">+I379+I380</f>
        <v>0</v>
      </c>
      <c r="J378" s="10">
        <f t="shared" ref="J378" si="2657">+J379+J380</f>
        <v>100675259</v>
      </c>
      <c r="K378" s="10">
        <f t="shared" ref="K378" si="2658">+K379+K380</f>
        <v>10000000</v>
      </c>
      <c r="L378" s="10">
        <f t="shared" ref="L378" si="2659">+L379+L380</f>
        <v>0</v>
      </c>
      <c r="M378" s="10">
        <f t="shared" ref="M378" si="2660">+M379+M380</f>
        <v>85124205</v>
      </c>
      <c r="N378" s="10">
        <f t="shared" ref="N378" si="2661">+N379+N380</f>
        <v>15551054</v>
      </c>
      <c r="O378" s="10">
        <f t="shared" ref="O378" si="2662">+O379+O380</f>
        <v>0</v>
      </c>
      <c r="P378" s="10">
        <f t="shared" ref="P378" si="2663">+P379+P380</f>
        <v>110675259</v>
      </c>
      <c r="Q378" s="10">
        <f t="shared" ref="Q378" si="2664">+Q379+Q380</f>
        <v>10000000</v>
      </c>
      <c r="R378" s="10">
        <f t="shared" ref="R378" si="2665">+R379+R380</f>
        <v>0</v>
      </c>
      <c r="S378" s="10">
        <f t="shared" ref="S378" si="2666">+S379+S380</f>
        <v>0</v>
      </c>
      <c r="T378" s="10">
        <f t="shared" ref="T378" si="2667">+T379+T380</f>
        <v>110675259</v>
      </c>
    </row>
    <row r="379" spans="1:20" ht="15" customHeight="1" x14ac:dyDescent="0.25">
      <c r="A379" s="28">
        <v>30104010101</v>
      </c>
      <c r="B379" s="1" t="s">
        <v>609</v>
      </c>
      <c r="C379" s="111">
        <v>170000000</v>
      </c>
      <c r="D379" s="191">
        <v>0</v>
      </c>
      <c r="E379" s="191">
        <v>170000000</v>
      </c>
      <c r="F379" s="191">
        <v>0</v>
      </c>
      <c r="G379" s="188">
        <v>0</v>
      </c>
      <c r="H379" s="111">
        <f t="shared" ref="H379:H380" si="2668">+C379+D379-E379+F379-G379</f>
        <v>0</v>
      </c>
      <c r="I379" s="198">
        <v>0</v>
      </c>
      <c r="J379" s="198">
        <v>0</v>
      </c>
      <c r="K379" s="111">
        <f t="shared" ref="K379:K380" si="2669">+H379-J379</f>
        <v>0</v>
      </c>
      <c r="L379" s="198">
        <v>0</v>
      </c>
      <c r="M379" s="198">
        <v>0</v>
      </c>
      <c r="N379" s="111">
        <f>+J379-M379</f>
        <v>0</v>
      </c>
      <c r="O379" s="198">
        <v>0</v>
      </c>
      <c r="P379" s="198">
        <v>0</v>
      </c>
      <c r="Q379" s="111">
        <f t="shared" ref="Q379:Q380" si="2670">P379-J379</f>
        <v>0</v>
      </c>
      <c r="R379" s="111">
        <f>+H379-P379</f>
        <v>0</v>
      </c>
      <c r="S379" s="191">
        <f t="shared" ref="S379:S380" si="2671">O379</f>
        <v>0</v>
      </c>
      <c r="T379" s="191">
        <f t="shared" ref="T379:T380" si="2672">P379</f>
        <v>0</v>
      </c>
    </row>
    <row r="380" spans="1:20" ht="15" customHeight="1" x14ac:dyDescent="0.25">
      <c r="A380" s="30">
        <v>30104010103</v>
      </c>
      <c r="B380" s="1" t="s">
        <v>610</v>
      </c>
      <c r="C380" s="111">
        <v>330000000</v>
      </c>
      <c r="D380" s="191">
        <v>0</v>
      </c>
      <c r="E380" s="191">
        <v>219324741</v>
      </c>
      <c r="F380" s="191">
        <v>0</v>
      </c>
      <c r="G380" s="188">
        <v>0</v>
      </c>
      <c r="H380" s="111">
        <f t="shared" si="2668"/>
        <v>110675259</v>
      </c>
      <c r="I380" s="198">
        <v>0</v>
      </c>
      <c r="J380" s="198">
        <v>100675259</v>
      </c>
      <c r="K380" s="111">
        <f t="shared" si="2669"/>
        <v>10000000</v>
      </c>
      <c r="L380" s="198">
        <v>0</v>
      </c>
      <c r="M380" s="198">
        <v>85124205</v>
      </c>
      <c r="N380" s="111">
        <f>+J380-M380</f>
        <v>15551054</v>
      </c>
      <c r="O380" s="198">
        <v>0</v>
      </c>
      <c r="P380" s="198">
        <v>110675259</v>
      </c>
      <c r="Q380" s="111">
        <f t="shared" si="2670"/>
        <v>10000000</v>
      </c>
      <c r="R380" s="111">
        <f>+H380-P380</f>
        <v>0</v>
      </c>
      <c r="S380" s="191">
        <f t="shared" si="2671"/>
        <v>0</v>
      </c>
      <c r="T380" s="191">
        <f t="shared" si="2672"/>
        <v>110675259</v>
      </c>
    </row>
    <row r="381" spans="1:20" s="4" customFormat="1" ht="15" customHeight="1" x14ac:dyDescent="0.25">
      <c r="A381" s="11">
        <v>30105</v>
      </c>
      <c r="B381" s="5" t="s">
        <v>611</v>
      </c>
      <c r="C381" s="6">
        <f t="shared" ref="C381:C382" si="2673">+C382</f>
        <v>20000000</v>
      </c>
      <c r="D381" s="6">
        <f t="shared" ref="D381:D382" si="2674">+D382</f>
        <v>0</v>
      </c>
      <c r="E381" s="6">
        <f t="shared" ref="E381:E382" si="2675">+E382</f>
        <v>20000000</v>
      </c>
      <c r="F381" s="6">
        <f t="shared" ref="F381:F382" si="2676">+F382</f>
        <v>0</v>
      </c>
      <c r="G381" s="6">
        <f t="shared" ref="G381:G382" si="2677">+G382</f>
        <v>0</v>
      </c>
      <c r="H381" s="6">
        <f t="shared" ref="H381:H382" si="2678">+H382</f>
        <v>0</v>
      </c>
      <c r="I381" s="6">
        <f t="shared" ref="I381:I382" si="2679">+I382</f>
        <v>0</v>
      </c>
      <c r="J381" s="6">
        <f t="shared" ref="J381:J382" si="2680">+J382</f>
        <v>0</v>
      </c>
      <c r="K381" s="6">
        <f t="shared" ref="K381:K382" si="2681">+K382</f>
        <v>0</v>
      </c>
      <c r="L381" s="6">
        <f t="shared" ref="L381:L382" si="2682">+L382</f>
        <v>0</v>
      </c>
      <c r="M381" s="6">
        <f t="shared" ref="M381:M382" si="2683">+M382</f>
        <v>0</v>
      </c>
      <c r="N381" s="6">
        <f t="shared" ref="N381:N382" si="2684">+N382</f>
        <v>0</v>
      </c>
      <c r="O381" s="6">
        <f t="shared" ref="O381:O382" si="2685">+O382</f>
        <v>0</v>
      </c>
      <c r="P381" s="6">
        <f t="shared" ref="P381:P382" si="2686">+P382</f>
        <v>0</v>
      </c>
      <c r="Q381" s="6">
        <f t="shared" ref="Q381:Q382" si="2687">+Q382</f>
        <v>0</v>
      </c>
      <c r="R381" s="6">
        <f t="shared" ref="R381:R382" si="2688">+R382</f>
        <v>0</v>
      </c>
      <c r="S381" s="6">
        <f t="shared" ref="S381:S382" si="2689">+S382</f>
        <v>0</v>
      </c>
      <c r="T381" s="6">
        <f t="shared" ref="T381:T382" si="2690">+T382</f>
        <v>0</v>
      </c>
    </row>
    <row r="382" spans="1:20" ht="15" customHeight="1" x14ac:dyDescent="0.25">
      <c r="A382" s="14">
        <v>3010501</v>
      </c>
      <c r="B382" s="9" t="s">
        <v>612</v>
      </c>
      <c r="C382" s="10">
        <f t="shared" si="2673"/>
        <v>20000000</v>
      </c>
      <c r="D382" s="10">
        <f t="shared" si="2674"/>
        <v>0</v>
      </c>
      <c r="E382" s="10">
        <f t="shared" si="2675"/>
        <v>20000000</v>
      </c>
      <c r="F382" s="10">
        <f t="shared" si="2676"/>
        <v>0</v>
      </c>
      <c r="G382" s="10">
        <f t="shared" si="2677"/>
        <v>0</v>
      </c>
      <c r="H382" s="10">
        <f t="shared" si="2678"/>
        <v>0</v>
      </c>
      <c r="I382" s="10">
        <f t="shared" si="2679"/>
        <v>0</v>
      </c>
      <c r="J382" s="10">
        <f t="shared" si="2680"/>
        <v>0</v>
      </c>
      <c r="K382" s="10">
        <f t="shared" si="2681"/>
        <v>0</v>
      </c>
      <c r="L382" s="10">
        <f t="shared" si="2682"/>
        <v>0</v>
      </c>
      <c r="M382" s="10">
        <f t="shared" si="2683"/>
        <v>0</v>
      </c>
      <c r="N382" s="10">
        <f t="shared" si="2684"/>
        <v>0</v>
      </c>
      <c r="O382" s="10">
        <f t="shared" si="2685"/>
        <v>0</v>
      </c>
      <c r="P382" s="10">
        <f t="shared" si="2686"/>
        <v>0</v>
      </c>
      <c r="Q382" s="10">
        <f t="shared" si="2687"/>
        <v>0</v>
      </c>
      <c r="R382" s="10">
        <f t="shared" si="2688"/>
        <v>0</v>
      </c>
      <c r="S382" s="10">
        <f t="shared" si="2689"/>
        <v>0</v>
      </c>
      <c r="T382" s="10">
        <f t="shared" si="2690"/>
        <v>0</v>
      </c>
    </row>
    <row r="383" spans="1:20" ht="15" customHeight="1" x14ac:dyDescent="0.25">
      <c r="A383" s="28">
        <v>301050101</v>
      </c>
      <c r="B383" s="1" t="s">
        <v>613</v>
      </c>
      <c r="C383" s="111">
        <v>20000000</v>
      </c>
      <c r="D383" s="191">
        <v>0</v>
      </c>
      <c r="E383" s="191">
        <v>20000000</v>
      </c>
      <c r="F383" s="191">
        <v>0</v>
      </c>
      <c r="G383" s="188">
        <v>0</v>
      </c>
      <c r="H383" s="111">
        <f>+C383+D383-E383+F383-G383</f>
        <v>0</v>
      </c>
      <c r="I383" s="198">
        <v>0</v>
      </c>
      <c r="J383" s="198">
        <v>0</v>
      </c>
      <c r="K383" s="111">
        <f t="shared" ref="K383" si="2691">+H383-J383</f>
        <v>0</v>
      </c>
      <c r="L383" s="198">
        <v>0</v>
      </c>
      <c r="M383" s="198">
        <v>0</v>
      </c>
      <c r="N383" s="111">
        <f>+J383-M383</f>
        <v>0</v>
      </c>
      <c r="O383" s="198">
        <v>0</v>
      </c>
      <c r="P383" s="198">
        <v>0</v>
      </c>
      <c r="Q383" s="111">
        <f>P383-J383</f>
        <v>0</v>
      </c>
      <c r="R383" s="111">
        <f>+H383-P383</f>
        <v>0</v>
      </c>
      <c r="S383" s="191">
        <f>O383</f>
        <v>0</v>
      </c>
      <c r="T383" s="191">
        <f>P383</f>
        <v>0</v>
      </c>
    </row>
    <row r="384" spans="1:20" s="4" customFormat="1" ht="15" customHeight="1" x14ac:dyDescent="0.25">
      <c r="A384" s="11">
        <v>302</v>
      </c>
      <c r="B384" s="5" t="s">
        <v>614</v>
      </c>
      <c r="C384" s="6">
        <f t="shared" ref="C384" si="2692">+C385+C477+C485</f>
        <v>8773077896</v>
      </c>
      <c r="D384" s="6">
        <f t="shared" ref="D384" si="2693">+D385+D477+D485</f>
        <v>0</v>
      </c>
      <c r="E384" s="6">
        <f t="shared" ref="E384" si="2694">+E385+E477+E485</f>
        <v>4741412126.04</v>
      </c>
      <c r="F384" s="6">
        <f t="shared" ref="F384" si="2695">+F385+F477+F485</f>
        <v>1200000000</v>
      </c>
      <c r="G384" s="6">
        <f t="shared" ref="G384" si="2696">+G385+G477+G485</f>
        <v>0</v>
      </c>
      <c r="H384" s="6">
        <f t="shared" ref="H384" si="2697">+H385+H477+H485</f>
        <v>5231665769.96</v>
      </c>
      <c r="I384" s="6">
        <f t="shared" ref="I384" si="2698">+I385+I477+I485</f>
        <v>9000000</v>
      </c>
      <c r="J384" s="6">
        <f t="shared" ref="J384" si="2699">+J385+J477+J485</f>
        <v>4996332771.2900009</v>
      </c>
      <c r="K384" s="6">
        <f t="shared" ref="K384" si="2700">+K385+K477+K485</f>
        <v>235332998.66999996</v>
      </c>
      <c r="L384" s="6">
        <f t="shared" ref="L384" si="2701">+L385+L477+L485</f>
        <v>80965593.029999971</v>
      </c>
      <c r="M384" s="6">
        <f t="shared" ref="M384" si="2702">+M385+M477+M485</f>
        <v>3731225308.54</v>
      </c>
      <c r="N384" s="6">
        <f t="shared" ref="N384" si="2703">+N385+N477+N485</f>
        <v>1265107462.7500002</v>
      </c>
      <c r="O384" s="6">
        <f t="shared" ref="O384" si="2704">+O385+O477+O485</f>
        <v>2225000</v>
      </c>
      <c r="P384" s="6">
        <f t="shared" ref="P384" si="2705">+P385+P477+P485</f>
        <v>5210765807.3600006</v>
      </c>
      <c r="Q384" s="6">
        <f t="shared" ref="Q384" si="2706">+Q385+Q477+Q485</f>
        <v>214433036.06999993</v>
      </c>
      <c r="R384" s="6">
        <f t="shared" ref="R384" si="2707">+R385+R477+R485</f>
        <v>20899962.600000024</v>
      </c>
      <c r="S384" s="6">
        <f t="shared" ref="S384" si="2708">+S385+S477+S485</f>
        <v>2225000</v>
      </c>
      <c r="T384" s="6">
        <f t="shared" ref="T384" si="2709">+T385+T477+T485</f>
        <v>5210765807.3600006</v>
      </c>
    </row>
    <row r="385" spans="1:20" ht="15" customHeight="1" x14ac:dyDescent="0.25">
      <c r="A385" s="11">
        <v>30201</v>
      </c>
      <c r="B385" s="5" t="s">
        <v>615</v>
      </c>
      <c r="C385" s="6">
        <f t="shared" ref="C385" si="2710">+C386+C431+C442+C461</f>
        <v>8377899615</v>
      </c>
      <c r="D385" s="6">
        <f t="shared" ref="D385" si="2711">+D386+D431+D442+D461</f>
        <v>0</v>
      </c>
      <c r="E385" s="6">
        <f t="shared" ref="E385" si="2712">+E386+E431+E442+E461</f>
        <v>4603233845.04</v>
      </c>
      <c r="F385" s="6">
        <f t="shared" ref="F385" si="2713">+F386+F431+F442+F461</f>
        <v>1200000000</v>
      </c>
      <c r="G385" s="6">
        <f t="shared" ref="G385" si="2714">+G386+G431+G442+G461</f>
        <v>0</v>
      </c>
      <c r="H385" s="6">
        <f t="shared" ref="H385" si="2715">+H386+H431+H442+H461</f>
        <v>4974665769.96</v>
      </c>
      <c r="I385" s="6">
        <f t="shared" ref="I385" si="2716">+I386+I431+I442+I461</f>
        <v>0</v>
      </c>
      <c r="J385" s="6">
        <f t="shared" ref="J385" si="2717">+J386+J431+J442+J461</f>
        <v>4822788449.2900009</v>
      </c>
      <c r="K385" s="6">
        <f t="shared" ref="K385" si="2718">+K386+K431+K442+K461</f>
        <v>151877320.66999996</v>
      </c>
      <c r="L385" s="6">
        <f t="shared" ref="L385" si="2719">+L386+L431+L442+L461</f>
        <v>60073243.029999971</v>
      </c>
      <c r="M385" s="6">
        <f t="shared" ref="M385" si="2720">+M386+M431+M442+M461</f>
        <v>3588205425.54</v>
      </c>
      <c r="N385" s="6">
        <f t="shared" ref="N385" si="2721">+N386+N431+N442+N461</f>
        <v>1234583023.7500002</v>
      </c>
      <c r="O385" s="6">
        <f t="shared" ref="O385" si="2722">+O386+O431+O442+O461</f>
        <v>2000000</v>
      </c>
      <c r="P385" s="6">
        <f t="shared" ref="P385" si="2723">+P386+P431+P442+P461</f>
        <v>4956367961.3600006</v>
      </c>
      <c r="Q385" s="6">
        <f t="shared" ref="Q385" si="2724">+Q386+Q431+Q442+Q461</f>
        <v>133579512.06999993</v>
      </c>
      <c r="R385" s="6">
        <f t="shared" ref="R385" si="2725">+R386+R431+R442+R461</f>
        <v>18297808.600000024</v>
      </c>
      <c r="S385" s="6">
        <f t="shared" ref="S385" si="2726">+S386+S431+S442+S461</f>
        <v>2000000</v>
      </c>
      <c r="T385" s="6">
        <f t="shared" ref="T385" si="2727">+T386+T431+T442+T461</f>
        <v>4956367961.3600006</v>
      </c>
    </row>
    <row r="386" spans="1:20" s="4" customFormat="1" ht="15" customHeight="1" x14ac:dyDescent="0.25">
      <c r="A386" s="11">
        <v>3020101</v>
      </c>
      <c r="B386" s="5" t="s">
        <v>616</v>
      </c>
      <c r="C386" s="6">
        <f t="shared" ref="C386" si="2728">+C387</f>
        <v>5804885403</v>
      </c>
      <c r="D386" s="6">
        <f t="shared" ref="D386" si="2729">+D387</f>
        <v>0</v>
      </c>
      <c r="E386" s="6">
        <f t="shared" ref="E386" si="2730">+E387</f>
        <v>3493336811.04</v>
      </c>
      <c r="F386" s="6">
        <f t="shared" ref="F386" si="2731">+F387</f>
        <v>1200000000</v>
      </c>
      <c r="G386" s="6">
        <f t="shared" ref="G386" si="2732">+G387</f>
        <v>0</v>
      </c>
      <c r="H386" s="6">
        <f t="shared" ref="H386" si="2733">+H387</f>
        <v>3511548591.96</v>
      </c>
      <c r="I386" s="6">
        <f t="shared" ref="I386" si="2734">+I387</f>
        <v>0</v>
      </c>
      <c r="J386" s="6">
        <f t="shared" ref="J386" si="2735">+J387</f>
        <v>3392984747.2900004</v>
      </c>
      <c r="K386" s="6">
        <f t="shared" ref="K386" si="2736">+K387</f>
        <v>118563844.66999996</v>
      </c>
      <c r="L386" s="6">
        <f t="shared" ref="L386" si="2737">+L387</f>
        <v>52073243.029999971</v>
      </c>
      <c r="M386" s="6">
        <f t="shared" ref="M386" si="2738">+M387</f>
        <v>2681148775.29</v>
      </c>
      <c r="N386" s="6">
        <f t="shared" ref="N386" si="2739">+N387</f>
        <v>711835972.00000024</v>
      </c>
      <c r="O386" s="6">
        <f t="shared" ref="O386" si="2740">+O387</f>
        <v>2000000</v>
      </c>
      <c r="P386" s="6">
        <f t="shared" ref="P386" si="2741">+P387</f>
        <v>3493250783.3600001</v>
      </c>
      <c r="Q386" s="6">
        <f t="shared" ref="Q386" si="2742">+Q387</f>
        <v>100266036.06999993</v>
      </c>
      <c r="R386" s="6">
        <f t="shared" ref="R386" si="2743">+R387</f>
        <v>18297808.600000024</v>
      </c>
      <c r="S386" s="6">
        <f t="shared" ref="S386" si="2744">+S387</f>
        <v>2000000</v>
      </c>
      <c r="T386" s="6">
        <f t="shared" ref="T386" si="2745">+T387</f>
        <v>3493250783.3600001</v>
      </c>
    </row>
    <row r="387" spans="1:20" ht="15" customHeight="1" x14ac:dyDescent="0.25">
      <c r="A387" s="14">
        <v>302010101</v>
      </c>
      <c r="B387" s="9" t="s">
        <v>617</v>
      </c>
      <c r="C387" s="10">
        <f t="shared" ref="C387" si="2746">+C388+C392+C396+C400+C403+C407+C411+C415+C417+C420+C423+C427+C430</f>
        <v>5804885403</v>
      </c>
      <c r="D387" s="10">
        <f t="shared" ref="D387" si="2747">+D388+D392+D396+D400+D403+D407+D411+D415+D417+D420+D423+D427+D430</f>
        <v>0</v>
      </c>
      <c r="E387" s="10">
        <f t="shared" ref="E387" si="2748">+E388+E392+E396+E400+E403+E407+E411+E415+E417+E420+E423+E427+E430</f>
        <v>3493336811.04</v>
      </c>
      <c r="F387" s="10">
        <f t="shared" ref="F387" si="2749">+F388+F392+F396+F400+F403+F407+F411+F415+F417+F420+F423+F427+F430</f>
        <v>1200000000</v>
      </c>
      <c r="G387" s="10">
        <f t="shared" ref="G387" si="2750">+G388+G392+G396+G400+G403+G407+G411+G415+G417+G420+G423+G427+G430</f>
        <v>0</v>
      </c>
      <c r="H387" s="10">
        <f t="shared" ref="H387" si="2751">+H388+H392+H396+H400+H403+H407+H411+H415+H417+H420+H423+H427+H430</f>
        <v>3511548591.96</v>
      </c>
      <c r="I387" s="10">
        <f t="shared" ref="I387" si="2752">+I388+I392+I396+I400+I403+I407+I411+I415+I417+I420+I423+I427+I430</f>
        <v>0</v>
      </c>
      <c r="J387" s="10">
        <f t="shared" ref="J387" si="2753">+J388+J392+J396+J400+J403+J407+J411+J415+J417+J420+J423+J427+J430</f>
        <v>3392984747.2900004</v>
      </c>
      <c r="K387" s="10">
        <f t="shared" ref="K387" si="2754">+K388+K392+K396+K400+K403+K407+K411+K415+K417+K420+K423+K427+K430</f>
        <v>118563844.66999996</v>
      </c>
      <c r="L387" s="10">
        <f t="shared" ref="L387" si="2755">+L388+L392+L396+L400+L403+L407+L411+L415+L417+L420+L423+L427+L430</f>
        <v>52073243.029999971</v>
      </c>
      <c r="M387" s="10">
        <f t="shared" ref="M387" si="2756">+M388+M392+M396+M400+M403+M407+M411+M415+M417+M420+M423+M427+M430</f>
        <v>2681148775.29</v>
      </c>
      <c r="N387" s="10">
        <f t="shared" ref="N387" si="2757">+N388+N392+N396+N400+N403+N407+N411+N415+N417+N420+N423+N427+N430</f>
        <v>711835972.00000024</v>
      </c>
      <c r="O387" s="10">
        <f t="shared" ref="O387" si="2758">+O388+O392+O396+O400+O403+O407+O411+O415+O417+O420+O423+O427+O430</f>
        <v>2000000</v>
      </c>
      <c r="P387" s="10">
        <f t="shared" ref="P387" si="2759">+P388+P392+P396+P400+P403+P407+P411+P415+P417+P420+P423+P427+P430</f>
        <v>3493250783.3600001</v>
      </c>
      <c r="Q387" s="10">
        <f t="shared" ref="Q387" si="2760">+Q388+Q392+Q396+Q400+Q403+Q407+Q411+Q415+Q417+Q420+Q423+Q427+Q430</f>
        <v>100266036.06999993</v>
      </c>
      <c r="R387" s="10">
        <f t="shared" ref="R387" si="2761">+R388+R392+R396+R400+R403+R407+R411+R415+R417+R420+R423+R427+R430</f>
        <v>18297808.600000024</v>
      </c>
      <c r="S387" s="10">
        <f t="shared" ref="S387" si="2762">+S388+S392+S396+S400+S403+S407+S411+S415+S417+S420+S423+S427+S430</f>
        <v>2000000</v>
      </c>
      <c r="T387" s="10">
        <f t="shared" ref="T387" si="2763">+T388+T392+T396+T400+T403+T407+T411+T415+T417+T420+T423+T427+T430</f>
        <v>3493250783.3600001</v>
      </c>
    </row>
    <row r="388" spans="1:20" ht="15" customHeight="1" x14ac:dyDescent="0.25">
      <c r="A388" s="14">
        <v>30201010101</v>
      </c>
      <c r="B388" s="9" t="s">
        <v>618</v>
      </c>
      <c r="C388" s="10">
        <f t="shared" ref="C388" si="2764">+C389+C390+C391</f>
        <v>300000000</v>
      </c>
      <c r="D388" s="10">
        <f t="shared" ref="D388" si="2765">+D389+D390+D391</f>
        <v>0</v>
      </c>
      <c r="E388" s="10">
        <f t="shared" ref="E388" si="2766">+E389+E390+E391</f>
        <v>225354200</v>
      </c>
      <c r="F388" s="10">
        <f t="shared" ref="F388" si="2767">+F389+F390+F391</f>
        <v>0</v>
      </c>
      <c r="G388" s="10">
        <f t="shared" ref="G388" si="2768">+G389+G390+G391</f>
        <v>0</v>
      </c>
      <c r="H388" s="10">
        <f t="shared" ref="H388" si="2769">+H389+H390+H391</f>
        <v>74645800</v>
      </c>
      <c r="I388" s="10">
        <f t="shared" ref="I388" si="2770">+I389+I390+I391</f>
        <v>0</v>
      </c>
      <c r="J388" s="10">
        <f t="shared" ref="J388" si="2771">+J389+J390+J391</f>
        <v>48717470</v>
      </c>
      <c r="K388" s="10">
        <f t="shared" ref="K388" si="2772">+K389+K390+K391</f>
        <v>25928330</v>
      </c>
      <c r="L388" s="10">
        <f t="shared" ref="L388" si="2773">+L389+L390+L391</f>
        <v>0</v>
      </c>
      <c r="M388" s="10">
        <f t="shared" ref="M388" si="2774">+M389+M390+M391</f>
        <v>48697720</v>
      </c>
      <c r="N388" s="10">
        <f t="shared" ref="N388" si="2775">+N389+N390+N391</f>
        <v>19750</v>
      </c>
      <c r="O388" s="10">
        <f t="shared" ref="O388" si="2776">+O389+O390+O391</f>
        <v>0</v>
      </c>
      <c r="P388" s="10">
        <f t="shared" ref="P388" si="2777">+P389+P390+P391</f>
        <v>74645800</v>
      </c>
      <c r="Q388" s="10">
        <f t="shared" ref="Q388" si="2778">+Q389+Q390+Q391</f>
        <v>25928330</v>
      </c>
      <c r="R388" s="10">
        <f t="shared" ref="R388" si="2779">+R389+R390+R391</f>
        <v>0</v>
      </c>
      <c r="S388" s="10">
        <f t="shared" ref="S388" si="2780">+S389+S390+S391</f>
        <v>0</v>
      </c>
      <c r="T388" s="10">
        <f t="shared" ref="T388" si="2781">+T389+T390+T391</f>
        <v>74645800</v>
      </c>
    </row>
    <row r="389" spans="1:20" ht="15" customHeight="1" x14ac:dyDescent="0.25">
      <c r="A389" s="28">
        <v>3020101010101</v>
      </c>
      <c r="B389" s="1" t="s">
        <v>619</v>
      </c>
      <c r="C389" s="111">
        <v>50000000</v>
      </c>
      <c r="D389" s="191">
        <v>0</v>
      </c>
      <c r="E389" s="191">
        <v>50000000</v>
      </c>
      <c r="F389" s="191">
        <v>0</v>
      </c>
      <c r="G389" s="188">
        <v>0</v>
      </c>
      <c r="H389" s="111">
        <f t="shared" ref="H389:H391" si="2782">+C389+D389-E389+F389-G389</f>
        <v>0</v>
      </c>
      <c r="I389" s="198">
        <v>0</v>
      </c>
      <c r="J389" s="198">
        <v>0</v>
      </c>
      <c r="K389" s="111">
        <f t="shared" ref="K389:K391" si="2783">+H389-J389</f>
        <v>0</v>
      </c>
      <c r="L389" s="198">
        <v>0</v>
      </c>
      <c r="M389" s="198">
        <v>0</v>
      </c>
      <c r="N389" s="111">
        <f>+J389-M389</f>
        <v>0</v>
      </c>
      <c r="O389" s="198">
        <v>0</v>
      </c>
      <c r="P389" s="198">
        <v>0</v>
      </c>
      <c r="Q389" s="111">
        <f t="shared" ref="Q389:Q391" si="2784">P389-J389</f>
        <v>0</v>
      </c>
      <c r="R389" s="111">
        <f>+H389-P389</f>
        <v>0</v>
      </c>
      <c r="S389" s="191">
        <f t="shared" ref="S389:S391" si="2785">O389</f>
        <v>0</v>
      </c>
      <c r="T389" s="191">
        <f t="shared" ref="T389:T391" si="2786">P389</f>
        <v>0</v>
      </c>
    </row>
    <row r="390" spans="1:20" s="4" customFormat="1" ht="15" customHeight="1" x14ac:dyDescent="0.25">
      <c r="A390" s="29">
        <v>3020101010102</v>
      </c>
      <c r="B390" s="1" t="s">
        <v>620</v>
      </c>
      <c r="C390" s="111">
        <v>50000000</v>
      </c>
      <c r="D390" s="191">
        <v>0</v>
      </c>
      <c r="E390" s="191">
        <v>50000000</v>
      </c>
      <c r="F390" s="191">
        <v>0</v>
      </c>
      <c r="G390" s="188">
        <v>0</v>
      </c>
      <c r="H390" s="111">
        <f t="shared" si="2782"/>
        <v>0</v>
      </c>
      <c r="I390" s="198">
        <v>0</v>
      </c>
      <c r="J390" s="198">
        <v>0</v>
      </c>
      <c r="K390" s="111">
        <f t="shared" si="2783"/>
        <v>0</v>
      </c>
      <c r="L390" s="198">
        <v>0</v>
      </c>
      <c r="M390" s="198">
        <v>0</v>
      </c>
      <c r="N390" s="111">
        <f>+J390-M390</f>
        <v>0</v>
      </c>
      <c r="O390" s="198">
        <v>0</v>
      </c>
      <c r="P390" s="198">
        <v>0</v>
      </c>
      <c r="Q390" s="111">
        <f t="shared" si="2784"/>
        <v>0</v>
      </c>
      <c r="R390" s="111">
        <f>+H390-P390</f>
        <v>0</v>
      </c>
      <c r="S390" s="191">
        <f t="shared" si="2785"/>
        <v>0</v>
      </c>
      <c r="T390" s="191">
        <f t="shared" si="2786"/>
        <v>0</v>
      </c>
    </row>
    <row r="391" spans="1:20" ht="15" customHeight="1" x14ac:dyDescent="0.25">
      <c r="A391" s="30">
        <v>3020101010103</v>
      </c>
      <c r="B391" s="1" t="s">
        <v>621</v>
      </c>
      <c r="C391" s="111">
        <v>200000000</v>
      </c>
      <c r="D391" s="191">
        <v>0</v>
      </c>
      <c r="E391" s="191">
        <v>125354200</v>
      </c>
      <c r="F391" s="191">
        <v>0</v>
      </c>
      <c r="G391" s="188">
        <v>0</v>
      </c>
      <c r="H391" s="111">
        <f t="shared" si="2782"/>
        <v>74645800</v>
      </c>
      <c r="I391" s="198">
        <v>0</v>
      </c>
      <c r="J391" s="198">
        <v>48717470</v>
      </c>
      <c r="K391" s="111">
        <f t="shared" si="2783"/>
        <v>25928330</v>
      </c>
      <c r="L391" s="198">
        <v>0</v>
      </c>
      <c r="M391" s="198">
        <v>48697720</v>
      </c>
      <c r="N391" s="111">
        <f>+J391-M391</f>
        <v>19750</v>
      </c>
      <c r="O391" s="198">
        <v>0</v>
      </c>
      <c r="P391" s="198">
        <v>74645800</v>
      </c>
      <c r="Q391" s="111">
        <f t="shared" si="2784"/>
        <v>25928330</v>
      </c>
      <c r="R391" s="111">
        <f>+H391-P391</f>
        <v>0</v>
      </c>
      <c r="S391" s="191">
        <f t="shared" si="2785"/>
        <v>0</v>
      </c>
      <c r="T391" s="191">
        <f t="shared" si="2786"/>
        <v>74645800</v>
      </c>
    </row>
    <row r="392" spans="1:20" ht="15" customHeight="1" x14ac:dyDescent="0.25">
      <c r="A392" s="14">
        <v>30201010102</v>
      </c>
      <c r="B392" s="9" t="s">
        <v>622</v>
      </c>
      <c r="C392" s="10">
        <f t="shared" ref="C392" si="2787">+C393+C394+C395</f>
        <v>635000000</v>
      </c>
      <c r="D392" s="10">
        <f t="shared" ref="D392" si="2788">+D393+D394+D395</f>
        <v>0</v>
      </c>
      <c r="E392" s="10">
        <f t="shared" ref="E392" si="2789">+E393+E394+E395</f>
        <v>237000000</v>
      </c>
      <c r="F392" s="10">
        <f t="shared" ref="F392" si="2790">+F393+F394+F395</f>
        <v>0</v>
      </c>
      <c r="G392" s="10">
        <f t="shared" ref="G392" si="2791">+G393+G394+G395</f>
        <v>0</v>
      </c>
      <c r="H392" s="10">
        <f t="shared" ref="H392" si="2792">+H393+H394+H395</f>
        <v>398000000</v>
      </c>
      <c r="I392" s="10">
        <f t="shared" ref="I392" si="2793">+I393+I394+I395</f>
        <v>0</v>
      </c>
      <c r="J392" s="10">
        <f t="shared" ref="J392" si="2794">+J393+J394+J395</f>
        <v>397930154</v>
      </c>
      <c r="K392" s="10">
        <f t="shared" ref="K392" si="2795">+K393+K394+K395</f>
        <v>69846</v>
      </c>
      <c r="L392" s="10">
        <f t="shared" ref="L392" si="2796">+L393+L394+L395</f>
        <v>0</v>
      </c>
      <c r="M392" s="10">
        <f t="shared" ref="M392" si="2797">+M393+M394+M395</f>
        <v>397930154</v>
      </c>
      <c r="N392" s="10">
        <f t="shared" ref="N392" si="2798">+N393+N394+N395</f>
        <v>0</v>
      </c>
      <c r="O392" s="10">
        <f t="shared" ref="O392" si="2799">+O393+O394+O395</f>
        <v>0</v>
      </c>
      <c r="P392" s="10">
        <f t="shared" ref="P392" si="2800">+P393+P394+P395</f>
        <v>397930154</v>
      </c>
      <c r="Q392" s="10">
        <f t="shared" ref="Q392" si="2801">+Q393+Q394+Q395</f>
        <v>0</v>
      </c>
      <c r="R392" s="10">
        <f t="shared" ref="R392" si="2802">+R393+R394+R395</f>
        <v>69846</v>
      </c>
      <c r="S392" s="10">
        <f t="shared" ref="S392" si="2803">+S393+S394+S395</f>
        <v>0</v>
      </c>
      <c r="T392" s="10">
        <f t="shared" ref="T392" si="2804">+T393+T394+T395</f>
        <v>397930154</v>
      </c>
    </row>
    <row r="393" spans="1:20" ht="15" customHeight="1" x14ac:dyDescent="0.25">
      <c r="A393" s="28">
        <v>3020101010201</v>
      </c>
      <c r="B393" s="1" t="s">
        <v>623</v>
      </c>
      <c r="C393" s="111">
        <v>150000000</v>
      </c>
      <c r="D393" s="191">
        <v>0</v>
      </c>
      <c r="E393" s="191">
        <v>150000000</v>
      </c>
      <c r="F393" s="191">
        <v>0</v>
      </c>
      <c r="G393" s="188">
        <v>0</v>
      </c>
      <c r="H393" s="111">
        <f t="shared" ref="H393:H395" si="2805">+C393+D393-E393+F393-G393</f>
        <v>0</v>
      </c>
      <c r="I393" s="198">
        <v>0</v>
      </c>
      <c r="J393" s="198">
        <v>0</v>
      </c>
      <c r="K393" s="111">
        <f t="shared" ref="K393:K395" si="2806">+H393-J393</f>
        <v>0</v>
      </c>
      <c r="L393" s="198">
        <v>0</v>
      </c>
      <c r="M393" s="198">
        <v>0</v>
      </c>
      <c r="N393" s="111">
        <f>+J393-M393</f>
        <v>0</v>
      </c>
      <c r="O393" s="198">
        <v>0</v>
      </c>
      <c r="P393" s="198">
        <v>0</v>
      </c>
      <c r="Q393" s="111">
        <f t="shared" ref="Q393:Q395" si="2807">P393-J393</f>
        <v>0</v>
      </c>
      <c r="R393" s="111">
        <f>+H393-P393</f>
        <v>0</v>
      </c>
      <c r="S393" s="191">
        <f t="shared" ref="S393:S395" si="2808">O393</f>
        <v>0</v>
      </c>
      <c r="T393" s="191">
        <f t="shared" ref="T393:T395" si="2809">P393</f>
        <v>0</v>
      </c>
    </row>
    <row r="394" spans="1:20" s="4" customFormat="1" ht="15" customHeight="1" x14ac:dyDescent="0.25">
      <c r="A394" s="29">
        <v>3020101010202</v>
      </c>
      <c r="B394" s="1" t="s">
        <v>624</v>
      </c>
      <c r="C394" s="111">
        <v>135000000</v>
      </c>
      <c r="D394" s="191">
        <v>0</v>
      </c>
      <c r="E394" s="191">
        <v>87000000</v>
      </c>
      <c r="F394" s="191">
        <v>0</v>
      </c>
      <c r="G394" s="188">
        <v>0</v>
      </c>
      <c r="H394" s="111">
        <f t="shared" si="2805"/>
        <v>48000000</v>
      </c>
      <c r="I394" s="198">
        <v>0</v>
      </c>
      <c r="J394" s="198">
        <v>47930154</v>
      </c>
      <c r="K394" s="111">
        <f t="shared" si="2806"/>
        <v>69846</v>
      </c>
      <c r="L394" s="198">
        <v>0</v>
      </c>
      <c r="M394" s="198">
        <v>47930154</v>
      </c>
      <c r="N394" s="111">
        <f>+J394-M394</f>
        <v>0</v>
      </c>
      <c r="O394" s="198">
        <v>0</v>
      </c>
      <c r="P394" s="198">
        <v>47930154</v>
      </c>
      <c r="Q394" s="111">
        <f t="shared" si="2807"/>
        <v>0</v>
      </c>
      <c r="R394" s="111">
        <f>+H394-P394</f>
        <v>69846</v>
      </c>
      <c r="S394" s="191">
        <f t="shared" si="2808"/>
        <v>0</v>
      </c>
      <c r="T394" s="191">
        <f t="shared" si="2809"/>
        <v>47930154</v>
      </c>
    </row>
    <row r="395" spans="1:20" ht="15" customHeight="1" x14ac:dyDescent="0.25">
      <c r="A395" s="30">
        <v>3020101010203</v>
      </c>
      <c r="B395" s="1" t="s">
        <v>625</v>
      </c>
      <c r="C395" s="111">
        <v>350000000</v>
      </c>
      <c r="D395" s="191">
        <v>0</v>
      </c>
      <c r="E395" s="191">
        <v>0</v>
      </c>
      <c r="F395" s="191">
        <v>0</v>
      </c>
      <c r="G395" s="188">
        <v>0</v>
      </c>
      <c r="H395" s="111">
        <f t="shared" si="2805"/>
        <v>350000000</v>
      </c>
      <c r="I395" s="198">
        <v>0</v>
      </c>
      <c r="J395" s="198">
        <v>350000000</v>
      </c>
      <c r="K395" s="111">
        <f t="shared" si="2806"/>
        <v>0</v>
      </c>
      <c r="L395" s="198">
        <v>0</v>
      </c>
      <c r="M395" s="198">
        <v>350000000</v>
      </c>
      <c r="N395" s="111">
        <f>+J395-M395</f>
        <v>0</v>
      </c>
      <c r="O395" s="198">
        <v>0</v>
      </c>
      <c r="P395" s="198">
        <v>350000000</v>
      </c>
      <c r="Q395" s="111">
        <f t="shared" si="2807"/>
        <v>0</v>
      </c>
      <c r="R395" s="111">
        <f>+H395-P395</f>
        <v>0</v>
      </c>
      <c r="S395" s="191">
        <f t="shared" si="2808"/>
        <v>0</v>
      </c>
      <c r="T395" s="191">
        <f t="shared" si="2809"/>
        <v>350000000</v>
      </c>
    </row>
    <row r="396" spans="1:20" ht="15" customHeight="1" x14ac:dyDescent="0.25">
      <c r="A396" s="14">
        <v>30201010103</v>
      </c>
      <c r="B396" s="9" t="s">
        <v>626</v>
      </c>
      <c r="C396" s="10">
        <f t="shared" ref="C396" si="2810">+C397+C398+C399</f>
        <v>1840000000</v>
      </c>
      <c r="D396" s="10">
        <f t="shared" ref="D396" si="2811">+D397+D398+D399</f>
        <v>0</v>
      </c>
      <c r="E396" s="10">
        <f t="shared" ref="E396" si="2812">+E397+E398+E399</f>
        <v>1456814116</v>
      </c>
      <c r="F396" s="10">
        <f t="shared" ref="F396" si="2813">+F397+F398+F399</f>
        <v>1200000000</v>
      </c>
      <c r="G396" s="10">
        <f t="shared" ref="G396" si="2814">+G397+G398+G399</f>
        <v>0</v>
      </c>
      <c r="H396" s="10">
        <f t="shared" ref="H396" si="2815">+H397+H398+H399</f>
        <v>1583185884</v>
      </c>
      <c r="I396" s="10">
        <f t="shared" ref="I396" si="2816">+I397+I398+I399</f>
        <v>0</v>
      </c>
      <c r="J396" s="10">
        <f t="shared" ref="J396" si="2817">+J397+J398+J399</f>
        <v>1538860865.9300001</v>
      </c>
      <c r="K396" s="10">
        <f t="shared" ref="K396" si="2818">+K397+K398+K399</f>
        <v>44325018.069999933</v>
      </c>
      <c r="L396" s="10">
        <f t="shared" ref="L396" si="2819">+L397+L398+L399</f>
        <v>36573243.029999971</v>
      </c>
      <c r="M396" s="10">
        <f t="shared" ref="M396" si="2820">+M397+M398+M399</f>
        <v>1529265668.9299998</v>
      </c>
      <c r="N396" s="10">
        <f t="shared" ref="N396" si="2821">+N397+N398+N399</f>
        <v>9595197.0000002384</v>
      </c>
      <c r="O396" s="10">
        <f t="shared" ref="O396" si="2822">+O397+O398+O399</f>
        <v>0</v>
      </c>
      <c r="P396" s="10">
        <f t="shared" ref="P396" si="2823">+P397+P398+P399</f>
        <v>1583185884</v>
      </c>
      <c r="Q396" s="10">
        <f t="shared" ref="Q396" si="2824">+Q397+Q398+Q399</f>
        <v>44325018.069999933</v>
      </c>
      <c r="R396" s="10">
        <f t="shared" ref="R396" si="2825">+R397+R398+R399</f>
        <v>0</v>
      </c>
      <c r="S396" s="10">
        <f t="shared" ref="S396" si="2826">+S397+S398+S399</f>
        <v>0</v>
      </c>
      <c r="T396" s="10">
        <f t="shared" ref="T396" si="2827">+T397+T398+T399</f>
        <v>1583185884</v>
      </c>
    </row>
    <row r="397" spans="1:20" ht="15" customHeight="1" x14ac:dyDescent="0.25">
      <c r="A397" s="28">
        <v>3020101010301</v>
      </c>
      <c r="B397" s="1" t="s">
        <v>627</v>
      </c>
      <c r="C397" s="111">
        <v>850000000</v>
      </c>
      <c r="D397" s="191">
        <v>0</v>
      </c>
      <c r="E397" s="191">
        <v>850000000</v>
      </c>
      <c r="F397" s="191">
        <v>0</v>
      </c>
      <c r="G397" s="188">
        <v>0</v>
      </c>
      <c r="H397" s="111">
        <f t="shared" ref="H397:H399" si="2828">+C397+D397-E397+F397-G397</f>
        <v>0</v>
      </c>
      <c r="I397" s="198">
        <v>0</v>
      </c>
      <c r="J397" s="198">
        <v>0</v>
      </c>
      <c r="K397" s="111">
        <f t="shared" ref="K397:K399" si="2829">+H397-J397</f>
        <v>0</v>
      </c>
      <c r="L397" s="198">
        <v>0</v>
      </c>
      <c r="M397" s="198">
        <v>0</v>
      </c>
      <c r="N397" s="111">
        <f>+J397-M397</f>
        <v>0</v>
      </c>
      <c r="O397" s="198">
        <v>0</v>
      </c>
      <c r="P397" s="198">
        <v>0</v>
      </c>
      <c r="Q397" s="111">
        <f t="shared" ref="Q397:Q399" si="2830">P397-J397</f>
        <v>0</v>
      </c>
      <c r="R397" s="111">
        <f>+H397-P397</f>
        <v>0</v>
      </c>
      <c r="S397" s="191">
        <f t="shared" ref="S397:S399" si="2831">O397</f>
        <v>0</v>
      </c>
      <c r="T397" s="191">
        <f t="shared" ref="T397:T399" si="2832">P397</f>
        <v>0</v>
      </c>
    </row>
    <row r="398" spans="1:20" s="4" customFormat="1" ht="15" customHeight="1" x14ac:dyDescent="0.25">
      <c r="A398" s="29">
        <v>3020101010302</v>
      </c>
      <c r="B398" s="1" t="s">
        <v>628</v>
      </c>
      <c r="C398" s="111">
        <v>140000000</v>
      </c>
      <c r="D398" s="191">
        <v>0</v>
      </c>
      <c r="E398" s="191">
        <v>140000000</v>
      </c>
      <c r="F398" s="191">
        <v>0</v>
      </c>
      <c r="G398" s="188">
        <v>0</v>
      </c>
      <c r="H398" s="111">
        <f t="shared" si="2828"/>
        <v>0</v>
      </c>
      <c r="I398" s="198">
        <v>0</v>
      </c>
      <c r="J398" s="198">
        <v>0</v>
      </c>
      <c r="K398" s="111">
        <f t="shared" si="2829"/>
        <v>0</v>
      </c>
      <c r="L398" s="198">
        <v>0</v>
      </c>
      <c r="M398" s="198">
        <v>0</v>
      </c>
      <c r="N398" s="111">
        <f>+J398-M398</f>
        <v>0</v>
      </c>
      <c r="O398" s="198">
        <v>0</v>
      </c>
      <c r="P398" s="198">
        <v>0</v>
      </c>
      <c r="Q398" s="111">
        <f t="shared" si="2830"/>
        <v>0</v>
      </c>
      <c r="R398" s="111">
        <f>+H398-P398</f>
        <v>0</v>
      </c>
      <c r="S398" s="191">
        <f t="shared" si="2831"/>
        <v>0</v>
      </c>
      <c r="T398" s="191">
        <f t="shared" si="2832"/>
        <v>0</v>
      </c>
    </row>
    <row r="399" spans="1:20" ht="15" customHeight="1" x14ac:dyDescent="0.25">
      <c r="A399" s="30">
        <v>3020101010303</v>
      </c>
      <c r="B399" s="1" t="s">
        <v>629</v>
      </c>
      <c r="C399" s="111">
        <v>850000000</v>
      </c>
      <c r="D399" s="191">
        <v>0</v>
      </c>
      <c r="E399" s="191">
        <v>466814116</v>
      </c>
      <c r="F399" s="191">
        <v>1200000000</v>
      </c>
      <c r="G399" s="188">
        <v>0</v>
      </c>
      <c r="H399" s="111">
        <f t="shared" si="2828"/>
        <v>1583185884</v>
      </c>
      <c r="I399" s="198">
        <v>0</v>
      </c>
      <c r="J399" s="198">
        <v>1538860865.9300001</v>
      </c>
      <c r="K399" s="111">
        <f t="shared" si="2829"/>
        <v>44325018.069999933</v>
      </c>
      <c r="L399" s="198">
        <v>36573243.029999971</v>
      </c>
      <c r="M399" s="198">
        <v>1529265668.9299998</v>
      </c>
      <c r="N399" s="111">
        <f>+J399-M399</f>
        <v>9595197.0000002384</v>
      </c>
      <c r="O399" s="198">
        <v>0</v>
      </c>
      <c r="P399" s="198">
        <v>1583185884</v>
      </c>
      <c r="Q399" s="111">
        <f t="shared" si="2830"/>
        <v>44325018.069999933</v>
      </c>
      <c r="R399" s="111">
        <f>+H399-P399</f>
        <v>0</v>
      </c>
      <c r="S399" s="191">
        <f t="shared" si="2831"/>
        <v>0</v>
      </c>
      <c r="T399" s="191">
        <f t="shared" si="2832"/>
        <v>1583185884</v>
      </c>
    </row>
    <row r="400" spans="1:20" s="4" customFormat="1" ht="15" customHeight="1" x14ac:dyDescent="0.25">
      <c r="A400" s="14">
        <v>30201010104</v>
      </c>
      <c r="B400" s="9" t="s">
        <v>630</v>
      </c>
      <c r="C400" s="10">
        <f t="shared" ref="C400" si="2833">+C401+C402</f>
        <v>193000000</v>
      </c>
      <c r="D400" s="10">
        <f t="shared" ref="D400" si="2834">+D401+D402</f>
        <v>0</v>
      </c>
      <c r="E400" s="10">
        <f t="shared" ref="E400" si="2835">+E401+E402</f>
        <v>166450000</v>
      </c>
      <c r="F400" s="10">
        <f t="shared" ref="F400" si="2836">+F401+F402</f>
        <v>0</v>
      </c>
      <c r="G400" s="10">
        <f t="shared" ref="G400" si="2837">+G401+G402</f>
        <v>0</v>
      </c>
      <c r="H400" s="10">
        <f t="shared" ref="H400" si="2838">+H401+H402</f>
        <v>26550000</v>
      </c>
      <c r="I400" s="10">
        <f t="shared" ref="I400" si="2839">+I401+I402</f>
        <v>0</v>
      </c>
      <c r="J400" s="10">
        <f t="shared" ref="J400" si="2840">+J401+J402</f>
        <v>26550000</v>
      </c>
      <c r="K400" s="10">
        <f t="shared" ref="K400" si="2841">+K401+K402</f>
        <v>0</v>
      </c>
      <c r="L400" s="10">
        <f t="shared" ref="L400" si="2842">+L401+L402</f>
        <v>0</v>
      </c>
      <c r="M400" s="10">
        <f t="shared" ref="M400" si="2843">+M401+M402</f>
        <v>26550000</v>
      </c>
      <c r="N400" s="10">
        <f t="shared" ref="N400" si="2844">+N401+N402</f>
        <v>0</v>
      </c>
      <c r="O400" s="10">
        <f t="shared" ref="O400" si="2845">+O401+O402</f>
        <v>0</v>
      </c>
      <c r="P400" s="10">
        <f t="shared" ref="P400" si="2846">+P401+P402</f>
        <v>26550000</v>
      </c>
      <c r="Q400" s="10">
        <f t="shared" ref="Q400" si="2847">+Q401+Q402</f>
        <v>0</v>
      </c>
      <c r="R400" s="10">
        <f t="shared" ref="R400" si="2848">+R401+R402</f>
        <v>0</v>
      </c>
      <c r="S400" s="10">
        <f t="shared" ref="S400" si="2849">+S401+S402</f>
        <v>0</v>
      </c>
      <c r="T400" s="10">
        <f t="shared" ref="T400" si="2850">+T401+T402</f>
        <v>26550000</v>
      </c>
    </row>
    <row r="401" spans="1:20" ht="15" customHeight="1" x14ac:dyDescent="0.25">
      <c r="A401" s="29">
        <v>3020101010402</v>
      </c>
      <c r="B401" s="1" t="s">
        <v>631</v>
      </c>
      <c r="C401" s="111">
        <v>40000000</v>
      </c>
      <c r="D401" s="191">
        <v>0</v>
      </c>
      <c r="E401" s="191">
        <v>40000000</v>
      </c>
      <c r="F401" s="191">
        <v>0</v>
      </c>
      <c r="G401" s="188">
        <v>0</v>
      </c>
      <c r="H401" s="111">
        <f t="shared" ref="H401:H402" si="2851">+C401+D401-E401+F401-G401</f>
        <v>0</v>
      </c>
      <c r="I401" s="198">
        <v>0</v>
      </c>
      <c r="J401" s="198">
        <v>0</v>
      </c>
      <c r="K401" s="111">
        <f t="shared" ref="K401:K402" si="2852">+H401-J401</f>
        <v>0</v>
      </c>
      <c r="L401" s="198">
        <v>0</v>
      </c>
      <c r="M401" s="198">
        <v>0</v>
      </c>
      <c r="N401" s="111">
        <f>+J401-M401</f>
        <v>0</v>
      </c>
      <c r="O401" s="198">
        <v>0</v>
      </c>
      <c r="P401" s="198">
        <v>0</v>
      </c>
      <c r="Q401" s="111">
        <f t="shared" ref="Q401:Q402" si="2853">P401-J401</f>
        <v>0</v>
      </c>
      <c r="R401" s="111">
        <f>+H401-P401</f>
        <v>0</v>
      </c>
      <c r="S401" s="191">
        <f t="shared" ref="S401:S402" si="2854">O401</f>
        <v>0</v>
      </c>
      <c r="T401" s="191">
        <f t="shared" ref="T401:T402" si="2855">P401</f>
        <v>0</v>
      </c>
    </row>
    <row r="402" spans="1:20" s="4" customFormat="1" ht="15" customHeight="1" x14ac:dyDescent="0.25">
      <c r="A402" s="30">
        <v>3020101010403</v>
      </c>
      <c r="B402" s="1" t="s">
        <v>632</v>
      </c>
      <c r="C402" s="111">
        <v>153000000</v>
      </c>
      <c r="D402" s="191">
        <v>0</v>
      </c>
      <c r="E402" s="191">
        <v>126450000</v>
      </c>
      <c r="F402" s="191">
        <v>0</v>
      </c>
      <c r="G402" s="188">
        <v>0</v>
      </c>
      <c r="H402" s="111">
        <f t="shared" si="2851"/>
        <v>26550000</v>
      </c>
      <c r="I402" s="198">
        <v>0</v>
      </c>
      <c r="J402" s="198">
        <v>26550000</v>
      </c>
      <c r="K402" s="111">
        <f t="shared" si="2852"/>
        <v>0</v>
      </c>
      <c r="L402" s="198">
        <v>0</v>
      </c>
      <c r="M402" s="198">
        <v>26550000</v>
      </c>
      <c r="N402" s="111">
        <f>+J402-M402</f>
        <v>0</v>
      </c>
      <c r="O402" s="198">
        <v>0</v>
      </c>
      <c r="P402" s="198">
        <v>26550000</v>
      </c>
      <c r="Q402" s="111">
        <f t="shared" si="2853"/>
        <v>0</v>
      </c>
      <c r="R402" s="111">
        <f>+H402-P402</f>
        <v>0</v>
      </c>
      <c r="S402" s="191">
        <f t="shared" si="2854"/>
        <v>0</v>
      </c>
      <c r="T402" s="191">
        <f t="shared" si="2855"/>
        <v>26550000</v>
      </c>
    </row>
    <row r="403" spans="1:20" ht="15" customHeight="1" x14ac:dyDescent="0.25">
      <c r="A403" s="14">
        <v>30201010105</v>
      </c>
      <c r="B403" s="9" t="s">
        <v>633</v>
      </c>
      <c r="C403" s="10">
        <f t="shared" ref="C403" si="2856">+C404+C405+C406</f>
        <v>300000000</v>
      </c>
      <c r="D403" s="10">
        <f t="shared" ref="D403" si="2857">+D404+D405+D406</f>
        <v>0</v>
      </c>
      <c r="E403" s="10">
        <f t="shared" ref="E403" si="2858">+E404+E405+E406</f>
        <v>162000000</v>
      </c>
      <c r="F403" s="10">
        <f t="shared" ref="F403" si="2859">+F404+F405+F406</f>
        <v>0</v>
      </c>
      <c r="G403" s="10">
        <f t="shared" ref="G403" si="2860">+G404+G405+G406</f>
        <v>0</v>
      </c>
      <c r="H403" s="10">
        <f t="shared" ref="H403" si="2861">+H404+H405+H406</f>
        <v>138000000</v>
      </c>
      <c r="I403" s="10">
        <f t="shared" ref="I403" si="2862">+I404+I405+I406</f>
        <v>0</v>
      </c>
      <c r="J403" s="10">
        <f t="shared" ref="J403" si="2863">+J404+J405+J406</f>
        <v>136000000</v>
      </c>
      <c r="K403" s="10">
        <f t="shared" ref="K403" si="2864">+K404+K405+K406</f>
        <v>2000000</v>
      </c>
      <c r="L403" s="10">
        <f t="shared" ref="L403" si="2865">+L404+L405+L406</f>
        <v>0</v>
      </c>
      <c r="M403" s="10">
        <f t="shared" ref="M403" si="2866">+M404+M405+M406</f>
        <v>136000000</v>
      </c>
      <c r="N403" s="10">
        <f t="shared" ref="N403" si="2867">+N404+N405+N406</f>
        <v>0</v>
      </c>
      <c r="O403" s="10">
        <f t="shared" ref="O403" si="2868">+O404+O405+O406</f>
        <v>2000000</v>
      </c>
      <c r="P403" s="10">
        <f t="shared" ref="P403" si="2869">+P404+P405+P406</f>
        <v>136000000</v>
      </c>
      <c r="Q403" s="10">
        <f t="shared" ref="Q403" si="2870">+Q404+Q405+Q406</f>
        <v>0</v>
      </c>
      <c r="R403" s="10">
        <f t="shared" ref="R403" si="2871">+R404+R405+R406</f>
        <v>2000000</v>
      </c>
      <c r="S403" s="10">
        <f t="shared" ref="S403" si="2872">+S404+S405+S406</f>
        <v>2000000</v>
      </c>
      <c r="T403" s="10">
        <f t="shared" ref="T403" si="2873">+T404+T405+T406</f>
        <v>136000000</v>
      </c>
    </row>
    <row r="404" spans="1:20" ht="15" customHeight="1" x14ac:dyDescent="0.25">
      <c r="A404" s="28">
        <v>3020101010501</v>
      </c>
      <c r="B404" s="1" t="s">
        <v>634</v>
      </c>
      <c r="C404" s="111">
        <v>150000000</v>
      </c>
      <c r="D404" s="191">
        <v>0</v>
      </c>
      <c r="E404" s="191">
        <v>150000000</v>
      </c>
      <c r="F404" s="191">
        <v>0</v>
      </c>
      <c r="G404" s="188">
        <v>0</v>
      </c>
      <c r="H404" s="111">
        <f t="shared" ref="H404:H406" si="2874">+C404+D404-E404+F404-G404</f>
        <v>0</v>
      </c>
      <c r="I404" s="198">
        <v>0</v>
      </c>
      <c r="J404" s="198">
        <v>0</v>
      </c>
      <c r="K404" s="111">
        <f t="shared" ref="K404:K406" si="2875">+H404-J404</f>
        <v>0</v>
      </c>
      <c r="L404" s="198">
        <v>0</v>
      </c>
      <c r="M404" s="198">
        <v>0</v>
      </c>
      <c r="N404" s="111">
        <f>+J404-M404</f>
        <v>0</v>
      </c>
      <c r="O404" s="198">
        <v>0</v>
      </c>
      <c r="P404" s="198">
        <v>0</v>
      </c>
      <c r="Q404" s="111">
        <f t="shared" ref="Q404:Q406" si="2876">P404-J404</f>
        <v>0</v>
      </c>
      <c r="R404" s="111">
        <f>+H404-P404</f>
        <v>0</v>
      </c>
      <c r="S404" s="191">
        <f t="shared" ref="S404:S406" si="2877">O404</f>
        <v>0</v>
      </c>
      <c r="T404" s="191">
        <f t="shared" ref="T404:T406" si="2878">P404</f>
        <v>0</v>
      </c>
    </row>
    <row r="405" spans="1:20" s="4" customFormat="1" ht="15" customHeight="1" x14ac:dyDescent="0.25">
      <c r="A405" s="29">
        <v>3020101010502</v>
      </c>
      <c r="B405" s="1" t="s">
        <v>635</v>
      </c>
      <c r="C405" s="111">
        <v>110000000</v>
      </c>
      <c r="D405" s="191">
        <v>0</v>
      </c>
      <c r="E405" s="191">
        <v>0</v>
      </c>
      <c r="F405" s="191">
        <v>0</v>
      </c>
      <c r="G405" s="188">
        <v>0</v>
      </c>
      <c r="H405" s="111">
        <f t="shared" si="2874"/>
        <v>110000000</v>
      </c>
      <c r="I405" s="198">
        <v>0</v>
      </c>
      <c r="J405" s="198">
        <v>108000000</v>
      </c>
      <c r="K405" s="111">
        <f t="shared" si="2875"/>
        <v>2000000</v>
      </c>
      <c r="L405" s="198">
        <v>0</v>
      </c>
      <c r="M405" s="198">
        <v>108000000</v>
      </c>
      <c r="N405" s="111">
        <f>+J405-M405</f>
        <v>0</v>
      </c>
      <c r="O405" s="198">
        <v>2000000</v>
      </c>
      <c r="P405" s="198">
        <v>108000000</v>
      </c>
      <c r="Q405" s="111">
        <f t="shared" si="2876"/>
        <v>0</v>
      </c>
      <c r="R405" s="111">
        <f>+H405-P405</f>
        <v>2000000</v>
      </c>
      <c r="S405" s="191">
        <f t="shared" si="2877"/>
        <v>2000000</v>
      </c>
      <c r="T405" s="191">
        <f t="shared" si="2878"/>
        <v>108000000</v>
      </c>
    </row>
    <row r="406" spans="1:20" ht="15" customHeight="1" x14ac:dyDescent="0.25">
      <c r="A406" s="30">
        <v>3020101010503</v>
      </c>
      <c r="B406" s="1" t="s">
        <v>636</v>
      </c>
      <c r="C406" s="111">
        <v>40000000</v>
      </c>
      <c r="D406" s="191">
        <v>0</v>
      </c>
      <c r="E406" s="191">
        <v>12000000</v>
      </c>
      <c r="F406" s="191">
        <v>0</v>
      </c>
      <c r="G406" s="188">
        <v>0</v>
      </c>
      <c r="H406" s="111">
        <f t="shared" si="2874"/>
        <v>28000000</v>
      </c>
      <c r="I406" s="198">
        <v>0</v>
      </c>
      <c r="J406" s="198">
        <v>28000000</v>
      </c>
      <c r="K406" s="111">
        <f t="shared" si="2875"/>
        <v>0</v>
      </c>
      <c r="L406" s="198">
        <v>0</v>
      </c>
      <c r="M406" s="198">
        <v>28000000</v>
      </c>
      <c r="N406" s="111">
        <f>+J406-M406</f>
        <v>0</v>
      </c>
      <c r="O406" s="198">
        <v>0</v>
      </c>
      <c r="P406" s="198">
        <v>28000000</v>
      </c>
      <c r="Q406" s="111">
        <f t="shared" si="2876"/>
        <v>0</v>
      </c>
      <c r="R406" s="111">
        <f>+H406-P406</f>
        <v>0</v>
      </c>
      <c r="S406" s="191">
        <f t="shared" si="2877"/>
        <v>0</v>
      </c>
      <c r="T406" s="191">
        <f t="shared" si="2878"/>
        <v>28000000</v>
      </c>
    </row>
    <row r="407" spans="1:20" ht="15" customHeight="1" x14ac:dyDescent="0.25">
      <c r="A407" s="14">
        <v>30201010106</v>
      </c>
      <c r="B407" s="9" t="s">
        <v>637</v>
      </c>
      <c r="C407" s="10">
        <f t="shared" ref="C407" si="2879">+C408+C409+C410</f>
        <v>110000000</v>
      </c>
      <c r="D407" s="10">
        <f t="shared" ref="D407" si="2880">+D408+D409+D410</f>
        <v>0</v>
      </c>
      <c r="E407" s="10">
        <f t="shared" ref="E407" si="2881">+E408+E409+E410</f>
        <v>99659300</v>
      </c>
      <c r="F407" s="10">
        <f t="shared" ref="F407" si="2882">+F408+F409+F410</f>
        <v>0</v>
      </c>
      <c r="G407" s="10">
        <f t="shared" ref="G407" si="2883">+G408+G409+G410</f>
        <v>0</v>
      </c>
      <c r="H407" s="10">
        <f t="shared" ref="H407" si="2884">+H408+H409+H410</f>
        <v>10340700</v>
      </c>
      <c r="I407" s="10">
        <f t="shared" ref="I407" si="2885">+I408+I409+I410</f>
        <v>0</v>
      </c>
      <c r="J407" s="10">
        <f t="shared" ref="J407" si="2886">+J408+J409+J410</f>
        <v>10325767</v>
      </c>
      <c r="K407" s="10">
        <f t="shared" ref="K407" si="2887">+K408+K409+K410</f>
        <v>14933</v>
      </c>
      <c r="L407" s="10">
        <f t="shared" ref="L407" si="2888">+L408+L409+L410</f>
        <v>0</v>
      </c>
      <c r="M407" s="10">
        <f t="shared" ref="M407" si="2889">+M408+M409+M410</f>
        <v>10325767</v>
      </c>
      <c r="N407" s="10">
        <f t="shared" ref="N407" si="2890">+N408+N409+N410</f>
        <v>0</v>
      </c>
      <c r="O407" s="10">
        <f t="shared" ref="O407" si="2891">+O408+O409+O410</f>
        <v>0</v>
      </c>
      <c r="P407" s="10">
        <f t="shared" ref="P407" si="2892">+P408+P409+P410</f>
        <v>10325767</v>
      </c>
      <c r="Q407" s="10">
        <f t="shared" ref="Q407" si="2893">+Q408+Q409+Q410</f>
        <v>0</v>
      </c>
      <c r="R407" s="10">
        <f t="shared" ref="R407" si="2894">+R408+R409+R410</f>
        <v>14933</v>
      </c>
      <c r="S407" s="10">
        <f t="shared" ref="S407" si="2895">+S408+S409+S410</f>
        <v>0</v>
      </c>
      <c r="T407" s="10">
        <f t="shared" ref="T407" si="2896">+T408+T409+T410</f>
        <v>10325767</v>
      </c>
    </row>
    <row r="408" spans="1:20" ht="15" customHeight="1" x14ac:dyDescent="0.25">
      <c r="A408" s="28">
        <v>3020101010601</v>
      </c>
      <c r="B408" s="1" t="s">
        <v>638</v>
      </c>
      <c r="C408" s="111">
        <v>40000000</v>
      </c>
      <c r="D408" s="191">
        <v>0</v>
      </c>
      <c r="E408" s="191">
        <v>40000000</v>
      </c>
      <c r="F408" s="191">
        <v>0</v>
      </c>
      <c r="G408" s="188">
        <v>0</v>
      </c>
      <c r="H408" s="111">
        <f t="shared" ref="H408:H410" si="2897">+C408+D408-E408+F408-G408</f>
        <v>0</v>
      </c>
      <c r="I408" s="198">
        <v>0</v>
      </c>
      <c r="J408" s="198">
        <v>0</v>
      </c>
      <c r="K408" s="111">
        <f t="shared" ref="K408:K410" si="2898">+H408-J408</f>
        <v>0</v>
      </c>
      <c r="L408" s="198">
        <v>0</v>
      </c>
      <c r="M408" s="198">
        <v>0</v>
      </c>
      <c r="N408" s="111">
        <f>+J408-M408</f>
        <v>0</v>
      </c>
      <c r="O408" s="198">
        <v>0</v>
      </c>
      <c r="P408" s="198">
        <v>0</v>
      </c>
      <c r="Q408" s="111">
        <f t="shared" ref="Q408:Q410" si="2899">P408-J408</f>
        <v>0</v>
      </c>
      <c r="R408" s="111">
        <f>+H408-P408</f>
        <v>0</v>
      </c>
      <c r="S408" s="191">
        <f t="shared" ref="S408:S410" si="2900">O408</f>
        <v>0</v>
      </c>
      <c r="T408" s="191">
        <f t="shared" ref="T408:T410" si="2901">P408</f>
        <v>0</v>
      </c>
    </row>
    <row r="409" spans="1:20" s="4" customFormat="1" ht="15" customHeight="1" x14ac:dyDescent="0.25">
      <c r="A409" s="29">
        <v>3020101010602</v>
      </c>
      <c r="B409" s="1" t="s">
        <v>639</v>
      </c>
      <c r="C409" s="111">
        <v>30000000</v>
      </c>
      <c r="D409" s="191">
        <v>0</v>
      </c>
      <c r="E409" s="191">
        <v>30000000</v>
      </c>
      <c r="F409" s="191">
        <v>0</v>
      </c>
      <c r="G409" s="188">
        <v>0</v>
      </c>
      <c r="H409" s="111">
        <f t="shared" si="2897"/>
        <v>0</v>
      </c>
      <c r="I409" s="198">
        <v>0</v>
      </c>
      <c r="J409" s="198">
        <v>0</v>
      </c>
      <c r="K409" s="111">
        <f t="shared" si="2898"/>
        <v>0</v>
      </c>
      <c r="L409" s="198">
        <v>0</v>
      </c>
      <c r="M409" s="198">
        <v>0</v>
      </c>
      <c r="N409" s="111">
        <f>+J409-M409</f>
        <v>0</v>
      </c>
      <c r="O409" s="198">
        <v>0</v>
      </c>
      <c r="P409" s="198">
        <v>0</v>
      </c>
      <c r="Q409" s="111">
        <f t="shared" si="2899"/>
        <v>0</v>
      </c>
      <c r="R409" s="111">
        <f>+H409-P409</f>
        <v>0</v>
      </c>
      <c r="S409" s="191">
        <f t="shared" si="2900"/>
        <v>0</v>
      </c>
      <c r="T409" s="191">
        <f t="shared" si="2901"/>
        <v>0</v>
      </c>
    </row>
    <row r="410" spans="1:20" ht="15" customHeight="1" x14ac:dyDescent="0.25">
      <c r="A410" s="30">
        <v>3020101010603</v>
      </c>
      <c r="B410" s="1" t="s">
        <v>640</v>
      </c>
      <c r="C410" s="111">
        <v>40000000</v>
      </c>
      <c r="D410" s="191">
        <v>0</v>
      </c>
      <c r="E410" s="191">
        <v>29659300</v>
      </c>
      <c r="F410" s="191">
        <v>0</v>
      </c>
      <c r="G410" s="188">
        <v>0</v>
      </c>
      <c r="H410" s="111">
        <f t="shared" si="2897"/>
        <v>10340700</v>
      </c>
      <c r="I410" s="198">
        <v>0</v>
      </c>
      <c r="J410" s="198">
        <v>10325767</v>
      </c>
      <c r="K410" s="111">
        <f t="shared" si="2898"/>
        <v>14933</v>
      </c>
      <c r="L410" s="198">
        <v>0</v>
      </c>
      <c r="M410" s="198">
        <v>10325767</v>
      </c>
      <c r="N410" s="111">
        <f>+J410-M410</f>
        <v>0</v>
      </c>
      <c r="O410" s="198">
        <v>0</v>
      </c>
      <c r="P410" s="198">
        <v>10325767</v>
      </c>
      <c r="Q410" s="111">
        <f t="shared" si="2899"/>
        <v>0</v>
      </c>
      <c r="R410" s="111">
        <f>+H410-P410</f>
        <v>14933</v>
      </c>
      <c r="S410" s="191">
        <f t="shared" si="2900"/>
        <v>0</v>
      </c>
      <c r="T410" s="191">
        <f t="shared" si="2901"/>
        <v>10325767</v>
      </c>
    </row>
    <row r="411" spans="1:20" ht="15" customHeight="1" x14ac:dyDescent="0.25">
      <c r="A411" s="14">
        <v>30201010107</v>
      </c>
      <c r="B411" s="9" t="s">
        <v>641</v>
      </c>
      <c r="C411" s="10">
        <f t="shared" ref="C411" si="2902">+C412+C413+C414</f>
        <v>1413885403</v>
      </c>
      <c r="D411" s="10">
        <f t="shared" ref="D411" si="2903">+D412+D413+D414</f>
        <v>0</v>
      </c>
      <c r="E411" s="10">
        <f t="shared" ref="E411" si="2904">+E412+E413+E414</f>
        <v>391559266.03999996</v>
      </c>
      <c r="F411" s="10">
        <f t="shared" ref="F411" si="2905">+F412+F413+F414</f>
        <v>0</v>
      </c>
      <c r="G411" s="10">
        <f t="shared" ref="G411" si="2906">+G412+G413+G414</f>
        <v>0</v>
      </c>
      <c r="H411" s="10">
        <f t="shared" ref="H411" si="2907">+H412+H413+H414</f>
        <v>1022326136.96</v>
      </c>
      <c r="I411" s="10">
        <f t="shared" ref="I411" si="2908">+I412+I413+I414</f>
        <v>0</v>
      </c>
      <c r="J411" s="10">
        <f t="shared" ref="J411" si="2909">+J412+J413+J414</f>
        <v>1000513360.36</v>
      </c>
      <c r="K411" s="10">
        <f t="shared" ref="K411" si="2910">+K412+K413+K414</f>
        <v>21812776.600000024</v>
      </c>
      <c r="L411" s="10">
        <f t="shared" ref="L411" si="2911">+L412+L413+L414</f>
        <v>0</v>
      </c>
      <c r="M411" s="10">
        <f t="shared" ref="M411" si="2912">+M412+M413+M414</f>
        <v>298696097.36000001</v>
      </c>
      <c r="N411" s="10">
        <f t="shared" ref="N411" si="2913">+N412+N413+N414</f>
        <v>701817263</v>
      </c>
      <c r="O411" s="10">
        <f t="shared" ref="O411" si="2914">+O412+O413+O414</f>
        <v>0</v>
      </c>
      <c r="P411" s="10">
        <f t="shared" ref="P411" si="2915">+P412+P413+P414</f>
        <v>1006113107.36</v>
      </c>
      <c r="Q411" s="10">
        <f t="shared" ref="Q411" si="2916">+Q412+Q413+Q414</f>
        <v>5599747</v>
      </c>
      <c r="R411" s="10">
        <f t="shared" ref="R411" si="2917">+R412+R413+R414</f>
        <v>16213029.600000024</v>
      </c>
      <c r="S411" s="10">
        <f t="shared" ref="S411" si="2918">+S412+S413+S414</f>
        <v>0</v>
      </c>
      <c r="T411" s="10">
        <f t="shared" ref="T411" si="2919">+T412+T413+T414</f>
        <v>1006113107.36</v>
      </c>
    </row>
    <row r="412" spans="1:20" ht="15" customHeight="1" x14ac:dyDescent="0.25">
      <c r="A412" s="28">
        <v>3020101010701</v>
      </c>
      <c r="B412" s="1" t="s">
        <v>642</v>
      </c>
      <c r="C412" s="111">
        <v>80000000</v>
      </c>
      <c r="D412" s="191">
        <v>0</v>
      </c>
      <c r="E412" s="191">
        <v>80000000</v>
      </c>
      <c r="F412" s="191">
        <v>0</v>
      </c>
      <c r="G412" s="188">
        <v>0</v>
      </c>
      <c r="H412" s="111">
        <f t="shared" ref="H412:H414" si="2920">+C412+D412-E412+F412-G412</f>
        <v>0</v>
      </c>
      <c r="I412" s="198">
        <v>0</v>
      </c>
      <c r="J412" s="198">
        <v>0</v>
      </c>
      <c r="K412" s="111">
        <f t="shared" ref="K412:K414" si="2921">+H412-J412</f>
        <v>0</v>
      </c>
      <c r="L412" s="198">
        <v>0</v>
      </c>
      <c r="M412" s="198">
        <v>0</v>
      </c>
      <c r="N412" s="111">
        <f>+J412-M412</f>
        <v>0</v>
      </c>
      <c r="O412" s="198">
        <v>0</v>
      </c>
      <c r="P412" s="198">
        <v>0</v>
      </c>
      <c r="Q412" s="111">
        <f t="shared" ref="Q412:Q414" si="2922">P412-J412</f>
        <v>0</v>
      </c>
      <c r="R412" s="111">
        <f>+H412-P412</f>
        <v>0</v>
      </c>
      <c r="S412" s="191">
        <f t="shared" ref="S412:S414" si="2923">O412</f>
        <v>0</v>
      </c>
      <c r="T412" s="191">
        <f t="shared" ref="T412:T414" si="2924">P412</f>
        <v>0</v>
      </c>
    </row>
    <row r="413" spans="1:20" s="4" customFormat="1" ht="15" customHeight="1" x14ac:dyDescent="0.25">
      <c r="A413" s="29">
        <v>3020101010702</v>
      </c>
      <c r="B413" s="1" t="s">
        <v>643</v>
      </c>
      <c r="C413" s="111">
        <v>150000000</v>
      </c>
      <c r="D413" s="191">
        <v>0</v>
      </c>
      <c r="E413" s="191">
        <v>150000000</v>
      </c>
      <c r="F413" s="191">
        <v>0</v>
      </c>
      <c r="G413" s="188">
        <v>0</v>
      </c>
      <c r="H413" s="111">
        <f t="shared" si="2920"/>
        <v>0</v>
      </c>
      <c r="I413" s="198">
        <v>0</v>
      </c>
      <c r="J413" s="198">
        <v>0</v>
      </c>
      <c r="K413" s="111">
        <f t="shared" si="2921"/>
        <v>0</v>
      </c>
      <c r="L413" s="198">
        <v>0</v>
      </c>
      <c r="M413" s="198">
        <v>0</v>
      </c>
      <c r="N413" s="111">
        <f>+J413-M413</f>
        <v>0</v>
      </c>
      <c r="O413" s="198">
        <v>0</v>
      </c>
      <c r="P413" s="198">
        <v>0</v>
      </c>
      <c r="Q413" s="111">
        <f t="shared" si="2922"/>
        <v>0</v>
      </c>
      <c r="R413" s="111">
        <f>+H413-P413</f>
        <v>0</v>
      </c>
      <c r="S413" s="191">
        <f t="shared" si="2923"/>
        <v>0</v>
      </c>
      <c r="T413" s="191">
        <f t="shared" si="2924"/>
        <v>0</v>
      </c>
    </row>
    <row r="414" spans="1:20" s="4" customFormat="1" ht="15" customHeight="1" x14ac:dyDescent="0.25">
      <c r="A414" s="30">
        <v>3020101010703</v>
      </c>
      <c r="B414" s="1" t="s">
        <v>644</v>
      </c>
      <c r="C414" s="111">
        <v>1183885403</v>
      </c>
      <c r="D414" s="191">
        <v>0</v>
      </c>
      <c r="E414" s="191">
        <v>161559266.03999999</v>
      </c>
      <c r="F414" s="191">
        <v>0</v>
      </c>
      <c r="G414" s="188">
        <v>0</v>
      </c>
      <c r="H414" s="111">
        <f t="shared" si="2920"/>
        <v>1022326136.96</v>
      </c>
      <c r="I414" s="198">
        <v>0</v>
      </c>
      <c r="J414" s="198">
        <v>1000513360.36</v>
      </c>
      <c r="K414" s="111">
        <f t="shared" si="2921"/>
        <v>21812776.600000024</v>
      </c>
      <c r="L414" s="198">
        <v>0</v>
      </c>
      <c r="M414" s="198">
        <v>298696097.36000001</v>
      </c>
      <c r="N414" s="111">
        <f>+J414-M414</f>
        <v>701817263</v>
      </c>
      <c r="O414" s="198">
        <v>0</v>
      </c>
      <c r="P414" s="198">
        <v>1006113107.36</v>
      </c>
      <c r="Q414" s="111">
        <f t="shared" si="2922"/>
        <v>5599747</v>
      </c>
      <c r="R414" s="111">
        <f>+H414-P414</f>
        <v>16213029.600000024</v>
      </c>
      <c r="S414" s="191">
        <f t="shared" si="2923"/>
        <v>0</v>
      </c>
      <c r="T414" s="191">
        <f t="shared" si="2924"/>
        <v>1006113107.36</v>
      </c>
    </row>
    <row r="415" spans="1:20" ht="15" customHeight="1" x14ac:dyDescent="0.25">
      <c r="A415" s="14">
        <v>30201010108</v>
      </c>
      <c r="B415" s="9" t="s">
        <v>645</v>
      </c>
      <c r="C415" s="10">
        <f t="shared" ref="C415" si="2925">+C416</f>
        <v>10000000</v>
      </c>
      <c r="D415" s="10">
        <f t="shared" ref="D415" si="2926">+D416</f>
        <v>0</v>
      </c>
      <c r="E415" s="10">
        <f t="shared" ref="E415" si="2927">+E416</f>
        <v>10000000</v>
      </c>
      <c r="F415" s="10">
        <f t="shared" ref="F415" si="2928">+F416</f>
        <v>0</v>
      </c>
      <c r="G415" s="10">
        <f t="shared" ref="G415" si="2929">+G416</f>
        <v>0</v>
      </c>
      <c r="H415" s="10">
        <f t="shared" ref="H415" si="2930">+H416</f>
        <v>0</v>
      </c>
      <c r="I415" s="10">
        <f t="shared" ref="I415" si="2931">+I416</f>
        <v>0</v>
      </c>
      <c r="J415" s="10">
        <f t="shared" ref="J415" si="2932">+J416</f>
        <v>0</v>
      </c>
      <c r="K415" s="10">
        <f t="shared" ref="K415" si="2933">+K416</f>
        <v>0</v>
      </c>
      <c r="L415" s="10">
        <f t="shared" ref="L415" si="2934">+L416</f>
        <v>0</v>
      </c>
      <c r="M415" s="10">
        <f t="shared" ref="M415" si="2935">+M416</f>
        <v>0</v>
      </c>
      <c r="N415" s="10">
        <f t="shared" ref="N415" si="2936">+N416</f>
        <v>0</v>
      </c>
      <c r="O415" s="10">
        <f t="shared" ref="O415" si="2937">+O416</f>
        <v>0</v>
      </c>
      <c r="P415" s="10">
        <f t="shared" ref="P415" si="2938">+P416</f>
        <v>0</v>
      </c>
      <c r="Q415" s="10">
        <f t="shared" ref="Q415" si="2939">+Q416</f>
        <v>0</v>
      </c>
      <c r="R415" s="10">
        <f t="shared" ref="R415" si="2940">+R416</f>
        <v>0</v>
      </c>
      <c r="S415" s="10">
        <f t="shared" ref="S415" si="2941">+S416</f>
        <v>0</v>
      </c>
      <c r="T415" s="10">
        <f t="shared" ref="T415" si="2942">+T416</f>
        <v>0</v>
      </c>
    </row>
    <row r="416" spans="1:20" ht="15" customHeight="1" x14ac:dyDescent="0.25">
      <c r="A416" s="28">
        <v>3020101010801</v>
      </c>
      <c r="B416" s="1" t="s">
        <v>646</v>
      </c>
      <c r="C416" s="111">
        <v>10000000</v>
      </c>
      <c r="D416" s="191">
        <v>0</v>
      </c>
      <c r="E416" s="191">
        <v>10000000</v>
      </c>
      <c r="F416" s="191">
        <v>0</v>
      </c>
      <c r="G416" s="188">
        <v>0</v>
      </c>
      <c r="H416" s="111">
        <f>+C416+D416-E416+F416-G416</f>
        <v>0</v>
      </c>
      <c r="I416" s="198">
        <v>0</v>
      </c>
      <c r="J416" s="198">
        <v>0</v>
      </c>
      <c r="K416" s="111">
        <f t="shared" ref="K416" si="2943">+H416-J416</f>
        <v>0</v>
      </c>
      <c r="L416" s="198">
        <v>0</v>
      </c>
      <c r="M416" s="198">
        <v>0</v>
      </c>
      <c r="N416" s="111">
        <f>+J416-M416</f>
        <v>0</v>
      </c>
      <c r="O416" s="198">
        <v>0</v>
      </c>
      <c r="P416" s="198">
        <v>0</v>
      </c>
      <c r="Q416" s="111">
        <f>P416-J416</f>
        <v>0</v>
      </c>
      <c r="R416" s="111">
        <f>+H416-P416</f>
        <v>0</v>
      </c>
      <c r="S416" s="191">
        <f>O416</f>
        <v>0</v>
      </c>
      <c r="T416" s="191">
        <f>P416</f>
        <v>0</v>
      </c>
    </row>
    <row r="417" spans="1:20" s="4" customFormat="1" ht="15" customHeight="1" x14ac:dyDescent="0.25">
      <c r="A417" s="14">
        <v>30201010109</v>
      </c>
      <c r="B417" s="9" t="s">
        <v>647</v>
      </c>
      <c r="C417" s="10">
        <f t="shared" ref="C417" si="2944">+C418+C419</f>
        <v>150000000</v>
      </c>
      <c r="D417" s="10">
        <f t="shared" ref="D417" si="2945">+D418+D419</f>
        <v>0</v>
      </c>
      <c r="E417" s="10">
        <f t="shared" ref="E417" si="2946">+E418+E419</f>
        <v>142959266</v>
      </c>
      <c r="F417" s="10">
        <f t="shared" ref="F417" si="2947">+F418+F419</f>
        <v>0</v>
      </c>
      <c r="G417" s="10">
        <f t="shared" ref="G417" si="2948">+G418+G419</f>
        <v>0</v>
      </c>
      <c r="H417" s="10">
        <f t="shared" ref="H417" si="2949">+H418+H419</f>
        <v>7040734</v>
      </c>
      <c r="I417" s="10">
        <f t="shared" ref="I417" si="2950">+I418+I419</f>
        <v>0</v>
      </c>
      <c r="J417" s="10">
        <f t="shared" ref="J417" si="2951">+J418+J419</f>
        <v>7040734</v>
      </c>
      <c r="K417" s="10">
        <f t="shared" ref="K417" si="2952">+K418+K419</f>
        <v>0</v>
      </c>
      <c r="L417" s="10">
        <f t="shared" ref="L417" si="2953">+L418+L419</f>
        <v>0</v>
      </c>
      <c r="M417" s="10">
        <f t="shared" ref="M417" si="2954">+M418+M419</f>
        <v>7000000</v>
      </c>
      <c r="N417" s="10">
        <f t="shared" ref="N417" si="2955">+N418+N419</f>
        <v>40734</v>
      </c>
      <c r="O417" s="10">
        <f t="shared" ref="O417" si="2956">+O418+O419</f>
        <v>0</v>
      </c>
      <c r="P417" s="10">
        <f t="shared" ref="P417" si="2957">+P418+P419</f>
        <v>7040734</v>
      </c>
      <c r="Q417" s="10">
        <f t="shared" ref="Q417" si="2958">+Q418+Q419</f>
        <v>0</v>
      </c>
      <c r="R417" s="10">
        <f t="shared" ref="R417" si="2959">+R418+R419</f>
        <v>0</v>
      </c>
      <c r="S417" s="10">
        <f t="shared" ref="S417" si="2960">+S418+S419</f>
        <v>0</v>
      </c>
      <c r="T417" s="10">
        <f t="shared" ref="T417" si="2961">+T418+T419</f>
        <v>7040734</v>
      </c>
    </row>
    <row r="418" spans="1:20" ht="15" customHeight="1" x14ac:dyDescent="0.25">
      <c r="A418" s="29">
        <v>3020101010902</v>
      </c>
      <c r="B418" s="1" t="s">
        <v>648</v>
      </c>
      <c r="C418" s="111">
        <v>20000000</v>
      </c>
      <c r="D418" s="191">
        <v>0</v>
      </c>
      <c r="E418" s="191">
        <v>20000000</v>
      </c>
      <c r="F418" s="191">
        <v>0</v>
      </c>
      <c r="G418" s="188">
        <v>0</v>
      </c>
      <c r="H418" s="111">
        <f t="shared" ref="H418:H419" si="2962">+C418+D418-E418+F418-G418</f>
        <v>0</v>
      </c>
      <c r="I418" s="198">
        <v>0</v>
      </c>
      <c r="J418" s="198">
        <v>0</v>
      </c>
      <c r="K418" s="111">
        <f t="shared" ref="K418:K419" si="2963">+H418-J418</f>
        <v>0</v>
      </c>
      <c r="L418" s="198">
        <v>0</v>
      </c>
      <c r="M418" s="198">
        <v>0</v>
      </c>
      <c r="N418" s="111">
        <f>+J418-M418</f>
        <v>0</v>
      </c>
      <c r="O418" s="198">
        <v>0</v>
      </c>
      <c r="P418" s="198">
        <v>0</v>
      </c>
      <c r="Q418" s="111">
        <f t="shared" ref="Q418:Q419" si="2964">P418-J418</f>
        <v>0</v>
      </c>
      <c r="R418" s="111">
        <f>+H418-P418</f>
        <v>0</v>
      </c>
      <c r="S418" s="191">
        <f t="shared" ref="S418:S419" si="2965">O418</f>
        <v>0</v>
      </c>
      <c r="T418" s="191">
        <f t="shared" ref="T418:T419" si="2966">P418</f>
        <v>0</v>
      </c>
    </row>
    <row r="419" spans="1:20" ht="15" customHeight="1" x14ac:dyDescent="0.25">
      <c r="A419" s="30">
        <v>3020101010903</v>
      </c>
      <c r="B419" s="1" t="s">
        <v>649</v>
      </c>
      <c r="C419" s="111">
        <v>130000000</v>
      </c>
      <c r="D419" s="191">
        <v>0</v>
      </c>
      <c r="E419" s="191">
        <v>122959266</v>
      </c>
      <c r="F419" s="191">
        <v>0</v>
      </c>
      <c r="G419" s="188">
        <v>0</v>
      </c>
      <c r="H419" s="111">
        <f t="shared" si="2962"/>
        <v>7040734</v>
      </c>
      <c r="I419" s="198">
        <v>0</v>
      </c>
      <c r="J419" s="198">
        <v>7040734</v>
      </c>
      <c r="K419" s="111">
        <f t="shared" si="2963"/>
        <v>0</v>
      </c>
      <c r="L419" s="198">
        <v>0</v>
      </c>
      <c r="M419" s="198">
        <v>7000000</v>
      </c>
      <c r="N419" s="111">
        <f>+J419-M419</f>
        <v>40734</v>
      </c>
      <c r="O419" s="198">
        <v>0</v>
      </c>
      <c r="P419" s="198">
        <v>7040734</v>
      </c>
      <c r="Q419" s="111">
        <f t="shared" si="2964"/>
        <v>0</v>
      </c>
      <c r="R419" s="111">
        <f>+H419-P419</f>
        <v>0</v>
      </c>
      <c r="S419" s="191">
        <f t="shared" si="2965"/>
        <v>0</v>
      </c>
      <c r="T419" s="191">
        <f t="shared" si="2966"/>
        <v>7040734</v>
      </c>
    </row>
    <row r="420" spans="1:20" ht="15" customHeight="1" x14ac:dyDescent="0.25">
      <c r="A420" s="14">
        <v>30201010110</v>
      </c>
      <c r="B420" s="9" t="s">
        <v>650</v>
      </c>
      <c r="C420" s="10">
        <f t="shared" ref="C420" si="2967">+C421+C422</f>
        <v>15000000</v>
      </c>
      <c r="D420" s="10">
        <f t="shared" ref="D420" si="2968">+D421+D422</f>
        <v>0</v>
      </c>
      <c r="E420" s="10">
        <f t="shared" ref="E420" si="2969">+E421+E422</f>
        <v>0</v>
      </c>
      <c r="F420" s="10">
        <f t="shared" ref="F420" si="2970">+F421+F422</f>
        <v>0</v>
      </c>
      <c r="G420" s="10">
        <f t="shared" ref="G420" si="2971">+G421+G422</f>
        <v>0</v>
      </c>
      <c r="H420" s="10">
        <f t="shared" ref="H420" si="2972">+H421+H422</f>
        <v>15000000</v>
      </c>
      <c r="I420" s="10">
        <f t="shared" ref="I420" si="2973">+I421+I422</f>
        <v>0</v>
      </c>
      <c r="J420" s="10">
        <f t="shared" ref="J420" si="2974">+J421+J422</f>
        <v>15000000</v>
      </c>
      <c r="K420" s="10">
        <f t="shared" ref="K420" si="2975">+K421+K422</f>
        <v>0</v>
      </c>
      <c r="L420" s="10">
        <f t="shared" ref="L420" si="2976">+L421+L422</f>
        <v>0</v>
      </c>
      <c r="M420" s="10">
        <f t="shared" ref="M420" si="2977">+M421+M422</f>
        <v>15000000</v>
      </c>
      <c r="N420" s="10">
        <f t="shared" ref="N420" si="2978">+N421+N422</f>
        <v>0</v>
      </c>
      <c r="O420" s="10">
        <f t="shared" ref="O420" si="2979">+O421+O422</f>
        <v>0</v>
      </c>
      <c r="P420" s="10">
        <f t="shared" ref="P420" si="2980">+P421+P422</f>
        <v>15000000</v>
      </c>
      <c r="Q420" s="10">
        <f t="shared" ref="Q420" si="2981">+Q421+Q422</f>
        <v>0</v>
      </c>
      <c r="R420" s="10">
        <f t="shared" ref="R420" si="2982">+R421+R422</f>
        <v>0</v>
      </c>
      <c r="S420" s="10">
        <f t="shared" ref="S420" si="2983">+S421+S422</f>
        <v>0</v>
      </c>
      <c r="T420" s="10">
        <f t="shared" ref="T420" si="2984">+T421+T422</f>
        <v>15000000</v>
      </c>
    </row>
    <row r="421" spans="1:20" s="4" customFormat="1" ht="15" customHeight="1" x14ac:dyDescent="0.25">
      <c r="A421" s="29">
        <v>3020101011002</v>
      </c>
      <c r="B421" s="1" t="s">
        <v>651</v>
      </c>
      <c r="C421" s="111">
        <v>5000000</v>
      </c>
      <c r="D421" s="191">
        <v>0</v>
      </c>
      <c r="E421" s="191">
        <v>0</v>
      </c>
      <c r="F421" s="191">
        <v>0</v>
      </c>
      <c r="G421" s="188">
        <v>0</v>
      </c>
      <c r="H421" s="111">
        <f t="shared" ref="H421:H422" si="2985">+C421+D421-E421+F421-G421</f>
        <v>5000000</v>
      </c>
      <c r="I421" s="198">
        <v>0</v>
      </c>
      <c r="J421" s="198">
        <v>5000000</v>
      </c>
      <c r="K421" s="111">
        <f t="shared" ref="K421:K422" si="2986">+H421-J421</f>
        <v>0</v>
      </c>
      <c r="L421" s="198">
        <v>0</v>
      </c>
      <c r="M421" s="198">
        <v>5000000</v>
      </c>
      <c r="N421" s="111">
        <f>+J421-M421</f>
        <v>0</v>
      </c>
      <c r="O421" s="198">
        <v>0</v>
      </c>
      <c r="P421" s="198">
        <v>5000000</v>
      </c>
      <c r="Q421" s="111">
        <f t="shared" ref="Q421:Q422" si="2987">P421-J421</f>
        <v>0</v>
      </c>
      <c r="R421" s="111">
        <f>+H421-P421</f>
        <v>0</v>
      </c>
      <c r="S421" s="191">
        <f t="shared" ref="S421:S422" si="2988">O421</f>
        <v>0</v>
      </c>
      <c r="T421" s="191">
        <f t="shared" ref="T421:T422" si="2989">P421</f>
        <v>5000000</v>
      </c>
    </row>
    <row r="422" spans="1:20" ht="15" customHeight="1" x14ac:dyDescent="0.25">
      <c r="A422" s="30">
        <v>3020101011003</v>
      </c>
      <c r="B422" s="1" t="s">
        <v>652</v>
      </c>
      <c r="C422" s="111">
        <v>10000000</v>
      </c>
      <c r="D422" s="191">
        <v>0</v>
      </c>
      <c r="E422" s="191">
        <v>0</v>
      </c>
      <c r="F422" s="191">
        <v>0</v>
      </c>
      <c r="G422" s="188">
        <v>0</v>
      </c>
      <c r="H422" s="111">
        <f t="shared" si="2985"/>
        <v>10000000</v>
      </c>
      <c r="I422" s="198">
        <v>0</v>
      </c>
      <c r="J422" s="198">
        <v>10000000</v>
      </c>
      <c r="K422" s="111">
        <f t="shared" si="2986"/>
        <v>0</v>
      </c>
      <c r="L422" s="198">
        <v>0</v>
      </c>
      <c r="M422" s="198">
        <v>10000000</v>
      </c>
      <c r="N422" s="111">
        <f>+J422-M422</f>
        <v>0</v>
      </c>
      <c r="O422" s="198">
        <v>0</v>
      </c>
      <c r="P422" s="198">
        <v>10000000</v>
      </c>
      <c r="Q422" s="111">
        <f t="shared" si="2987"/>
        <v>0</v>
      </c>
      <c r="R422" s="111">
        <f>+H422-P422</f>
        <v>0</v>
      </c>
      <c r="S422" s="191">
        <f t="shared" si="2988"/>
        <v>0</v>
      </c>
      <c r="T422" s="191">
        <f t="shared" si="2989"/>
        <v>10000000</v>
      </c>
    </row>
    <row r="423" spans="1:20" s="4" customFormat="1" ht="15" customHeight="1" x14ac:dyDescent="0.25">
      <c r="A423" s="14">
        <v>30201010111</v>
      </c>
      <c r="B423" s="9" t="s">
        <v>653</v>
      </c>
      <c r="C423" s="10">
        <f t="shared" ref="C423" si="2990">+C424+C425+C426</f>
        <v>598000000</v>
      </c>
      <c r="D423" s="10">
        <f t="shared" ref="D423" si="2991">+D424+D425+D426</f>
        <v>0</v>
      </c>
      <c r="E423" s="10">
        <f t="shared" ref="E423" si="2992">+E424+E425+E426</f>
        <v>589459750</v>
      </c>
      <c r="F423" s="10">
        <f t="shared" ref="F423" si="2993">+F424+F425+F426</f>
        <v>0</v>
      </c>
      <c r="G423" s="10">
        <f t="shared" ref="G423" si="2994">+G424+G425+G426</f>
        <v>0</v>
      </c>
      <c r="H423" s="10">
        <f t="shared" ref="H423" si="2995">+H424+H425+H426</f>
        <v>8540250</v>
      </c>
      <c r="I423" s="10">
        <f t="shared" ref="I423" si="2996">+I424+I425+I426</f>
        <v>0</v>
      </c>
      <c r="J423" s="10">
        <f t="shared" ref="J423" si="2997">+J424+J425+J426</f>
        <v>8540250</v>
      </c>
      <c r="K423" s="10">
        <f t="shared" ref="K423" si="2998">+K424+K425+K426</f>
        <v>0</v>
      </c>
      <c r="L423" s="10">
        <f t="shared" ref="L423" si="2999">+L424+L425+L426</f>
        <v>0</v>
      </c>
      <c r="M423" s="10">
        <f t="shared" ref="M423" si="3000">+M424+M425+M426</f>
        <v>8540250</v>
      </c>
      <c r="N423" s="10">
        <f t="shared" ref="N423" si="3001">+N424+N425+N426</f>
        <v>0</v>
      </c>
      <c r="O423" s="10">
        <f t="shared" ref="O423" si="3002">+O424+O425+O426</f>
        <v>0</v>
      </c>
      <c r="P423" s="10">
        <f t="shared" ref="P423" si="3003">+P424+P425+P426</f>
        <v>8540250</v>
      </c>
      <c r="Q423" s="10">
        <f t="shared" ref="Q423" si="3004">+Q424+Q425+Q426</f>
        <v>0</v>
      </c>
      <c r="R423" s="10">
        <f t="shared" ref="R423" si="3005">+R424+R425+R426</f>
        <v>0</v>
      </c>
      <c r="S423" s="10">
        <f t="shared" ref="S423" si="3006">+S424+S425+S426</f>
        <v>0</v>
      </c>
      <c r="T423" s="10">
        <f t="shared" ref="T423" si="3007">+T424+T425+T426</f>
        <v>8540250</v>
      </c>
    </row>
    <row r="424" spans="1:20" s="4" customFormat="1" ht="15" customHeight="1" x14ac:dyDescent="0.25">
      <c r="A424" s="28">
        <v>3020101011101</v>
      </c>
      <c r="B424" s="1" t="s">
        <v>654</v>
      </c>
      <c r="C424" s="111">
        <v>100000000</v>
      </c>
      <c r="D424" s="191">
        <v>0</v>
      </c>
      <c r="E424" s="191">
        <v>100000000</v>
      </c>
      <c r="F424" s="191">
        <v>0</v>
      </c>
      <c r="G424" s="188">
        <v>0</v>
      </c>
      <c r="H424" s="111">
        <f t="shared" ref="H424:H426" si="3008">+C424+D424-E424+F424-G424</f>
        <v>0</v>
      </c>
      <c r="I424" s="198">
        <v>0</v>
      </c>
      <c r="J424" s="198">
        <v>0</v>
      </c>
      <c r="K424" s="111">
        <f t="shared" ref="K424:K426" si="3009">+H424-J424</f>
        <v>0</v>
      </c>
      <c r="L424" s="198">
        <v>0</v>
      </c>
      <c r="M424" s="198">
        <v>0</v>
      </c>
      <c r="N424" s="111">
        <f>+J424-M424</f>
        <v>0</v>
      </c>
      <c r="O424" s="198">
        <v>0</v>
      </c>
      <c r="P424" s="198">
        <v>0</v>
      </c>
      <c r="Q424" s="111">
        <f t="shared" ref="Q424:Q426" si="3010">P424-J424</f>
        <v>0</v>
      </c>
      <c r="R424" s="111">
        <f>+H424-P424</f>
        <v>0</v>
      </c>
      <c r="S424" s="191">
        <f t="shared" ref="S424:S426" si="3011">O424</f>
        <v>0</v>
      </c>
      <c r="T424" s="191">
        <f t="shared" ref="T424:T426" si="3012">P424</f>
        <v>0</v>
      </c>
    </row>
    <row r="425" spans="1:20" ht="15" customHeight="1" x14ac:dyDescent="0.25">
      <c r="A425" s="29">
        <v>3020101011102</v>
      </c>
      <c r="B425" s="1" t="s">
        <v>655</v>
      </c>
      <c r="C425" s="111">
        <v>50000000</v>
      </c>
      <c r="D425" s="191">
        <v>0</v>
      </c>
      <c r="E425" s="191">
        <v>48000000</v>
      </c>
      <c r="F425" s="191">
        <v>0</v>
      </c>
      <c r="G425" s="188">
        <v>0</v>
      </c>
      <c r="H425" s="111">
        <f t="shared" si="3008"/>
        <v>2000000</v>
      </c>
      <c r="I425" s="198">
        <v>0</v>
      </c>
      <c r="J425" s="198">
        <v>2000000</v>
      </c>
      <c r="K425" s="111">
        <f t="shared" si="3009"/>
        <v>0</v>
      </c>
      <c r="L425" s="198">
        <v>0</v>
      </c>
      <c r="M425" s="198">
        <v>2000000</v>
      </c>
      <c r="N425" s="111">
        <f>+J425-M425</f>
        <v>0</v>
      </c>
      <c r="O425" s="198">
        <v>0</v>
      </c>
      <c r="P425" s="198">
        <v>2000000</v>
      </c>
      <c r="Q425" s="111">
        <f t="shared" si="3010"/>
        <v>0</v>
      </c>
      <c r="R425" s="111">
        <f>+H425-P425</f>
        <v>0</v>
      </c>
      <c r="S425" s="191">
        <f t="shared" si="3011"/>
        <v>0</v>
      </c>
      <c r="T425" s="191">
        <f t="shared" si="3012"/>
        <v>2000000</v>
      </c>
    </row>
    <row r="426" spans="1:20" ht="15" customHeight="1" x14ac:dyDescent="0.25">
      <c r="A426" s="30">
        <v>3020101011103</v>
      </c>
      <c r="B426" s="1" t="s">
        <v>656</v>
      </c>
      <c r="C426" s="111">
        <v>448000000</v>
      </c>
      <c r="D426" s="191">
        <v>0</v>
      </c>
      <c r="E426" s="191">
        <v>441459750</v>
      </c>
      <c r="F426" s="191">
        <v>0</v>
      </c>
      <c r="G426" s="188">
        <v>0</v>
      </c>
      <c r="H426" s="111">
        <f t="shared" si="3008"/>
        <v>6540250</v>
      </c>
      <c r="I426" s="198">
        <v>0</v>
      </c>
      <c r="J426" s="198">
        <v>6540250</v>
      </c>
      <c r="K426" s="111">
        <f t="shared" si="3009"/>
        <v>0</v>
      </c>
      <c r="L426" s="198">
        <v>0</v>
      </c>
      <c r="M426" s="198">
        <v>6540250</v>
      </c>
      <c r="N426" s="111">
        <f>+J426-M426</f>
        <v>0</v>
      </c>
      <c r="O426" s="198">
        <v>0</v>
      </c>
      <c r="P426" s="198">
        <v>6540250</v>
      </c>
      <c r="Q426" s="111">
        <f t="shared" si="3010"/>
        <v>0</v>
      </c>
      <c r="R426" s="111">
        <f>+H426-P426</f>
        <v>0</v>
      </c>
      <c r="S426" s="191">
        <f t="shared" si="3011"/>
        <v>0</v>
      </c>
      <c r="T426" s="191">
        <f t="shared" si="3012"/>
        <v>6540250</v>
      </c>
    </row>
    <row r="427" spans="1:20" ht="15" customHeight="1" x14ac:dyDescent="0.25">
      <c r="A427" s="14">
        <v>30201010112</v>
      </c>
      <c r="B427" s="9" t="s">
        <v>657</v>
      </c>
      <c r="C427" s="10">
        <f t="shared" ref="C427" si="3013">+C428+C429</f>
        <v>160000000</v>
      </c>
      <c r="D427" s="10">
        <f t="shared" ref="D427" si="3014">+D428+D429</f>
        <v>0</v>
      </c>
      <c r="E427" s="10">
        <f t="shared" ref="E427" si="3015">+E428+E429</f>
        <v>12080913</v>
      </c>
      <c r="F427" s="10">
        <f t="shared" ref="F427" si="3016">+F428+F429</f>
        <v>0</v>
      </c>
      <c r="G427" s="10">
        <f t="shared" ref="G427" si="3017">+G428+G429</f>
        <v>0</v>
      </c>
      <c r="H427" s="10">
        <f t="shared" ref="H427" si="3018">+H428+H429</f>
        <v>147919087</v>
      </c>
      <c r="I427" s="10">
        <f t="shared" ref="I427" si="3019">+I428+I429</f>
        <v>0</v>
      </c>
      <c r="J427" s="10">
        <f t="shared" ref="J427" si="3020">+J428+J429</f>
        <v>123506146</v>
      </c>
      <c r="K427" s="10">
        <f t="shared" ref="K427" si="3021">+K428+K429</f>
        <v>24412941</v>
      </c>
      <c r="L427" s="10">
        <f t="shared" ref="L427" si="3022">+L428+L429</f>
        <v>15500000</v>
      </c>
      <c r="M427" s="10">
        <f t="shared" ref="M427" si="3023">+M428+M429</f>
        <v>123143118</v>
      </c>
      <c r="N427" s="10">
        <f t="shared" ref="N427" si="3024">+N428+N429</f>
        <v>363028</v>
      </c>
      <c r="O427" s="10">
        <f t="shared" ref="O427" si="3025">+O428+O429</f>
        <v>0</v>
      </c>
      <c r="P427" s="10">
        <f t="shared" ref="P427" si="3026">+P428+P429</f>
        <v>147919087</v>
      </c>
      <c r="Q427" s="10">
        <f t="shared" ref="Q427" si="3027">+Q428+Q429</f>
        <v>24412941</v>
      </c>
      <c r="R427" s="10">
        <f t="shared" ref="R427" si="3028">+R428+R429</f>
        <v>0</v>
      </c>
      <c r="S427" s="10">
        <f t="shared" ref="S427" si="3029">+S428+S429</f>
        <v>0</v>
      </c>
      <c r="T427" s="10">
        <f t="shared" ref="T427" si="3030">+T428+T429</f>
        <v>147919087</v>
      </c>
    </row>
    <row r="428" spans="1:20" s="4" customFormat="1" ht="15" customHeight="1" x14ac:dyDescent="0.25">
      <c r="A428" s="28">
        <v>3020101011201</v>
      </c>
      <c r="B428" s="1" t="s">
        <v>658</v>
      </c>
      <c r="C428" s="111">
        <v>12000000</v>
      </c>
      <c r="D428" s="191">
        <v>0</v>
      </c>
      <c r="E428" s="191">
        <v>12000000</v>
      </c>
      <c r="F428" s="191">
        <v>0</v>
      </c>
      <c r="G428" s="188">
        <v>0</v>
      </c>
      <c r="H428" s="111">
        <f t="shared" ref="H428:H430" si="3031">+C428+D428-E428+F428-G428</f>
        <v>0</v>
      </c>
      <c r="I428" s="198">
        <v>0</v>
      </c>
      <c r="J428" s="198">
        <v>0</v>
      </c>
      <c r="K428" s="111">
        <f t="shared" ref="K428:K430" si="3032">+H428-J428</f>
        <v>0</v>
      </c>
      <c r="L428" s="198">
        <v>0</v>
      </c>
      <c r="M428" s="198">
        <v>0</v>
      </c>
      <c r="N428" s="111">
        <f>+J428-M428</f>
        <v>0</v>
      </c>
      <c r="O428" s="198">
        <v>0</v>
      </c>
      <c r="P428" s="198">
        <v>0</v>
      </c>
      <c r="Q428" s="111">
        <f t="shared" ref="Q428:Q430" si="3033">P428-J428</f>
        <v>0</v>
      </c>
      <c r="R428" s="111">
        <f>+H428-P428</f>
        <v>0</v>
      </c>
      <c r="S428" s="191">
        <f t="shared" ref="S428:S430" si="3034">O428</f>
        <v>0</v>
      </c>
      <c r="T428" s="191">
        <f t="shared" ref="T428:T430" si="3035">P428</f>
        <v>0</v>
      </c>
    </row>
    <row r="429" spans="1:20" ht="15" customHeight="1" x14ac:dyDescent="0.25">
      <c r="A429" s="30">
        <v>3020101011203</v>
      </c>
      <c r="B429" s="1" t="s">
        <v>659</v>
      </c>
      <c r="C429" s="111">
        <v>148000000</v>
      </c>
      <c r="D429" s="191">
        <v>0</v>
      </c>
      <c r="E429" s="191">
        <v>80913</v>
      </c>
      <c r="F429" s="191">
        <v>0</v>
      </c>
      <c r="G429" s="188">
        <v>0</v>
      </c>
      <c r="H429" s="111">
        <f t="shared" si="3031"/>
        <v>147919087</v>
      </c>
      <c r="I429" s="198">
        <v>0</v>
      </c>
      <c r="J429" s="198">
        <v>123506146</v>
      </c>
      <c r="K429" s="111">
        <f t="shared" si="3032"/>
        <v>24412941</v>
      </c>
      <c r="L429" s="198">
        <v>15500000</v>
      </c>
      <c r="M429" s="198">
        <v>123143118</v>
      </c>
      <c r="N429" s="111">
        <f>+J429-M429</f>
        <v>363028</v>
      </c>
      <c r="O429" s="198">
        <v>0</v>
      </c>
      <c r="P429" s="198">
        <v>147919087</v>
      </c>
      <c r="Q429" s="111">
        <f t="shared" si="3033"/>
        <v>24412941</v>
      </c>
      <c r="R429" s="111">
        <f>+H429-P429</f>
        <v>0</v>
      </c>
      <c r="S429" s="191">
        <f t="shared" si="3034"/>
        <v>0</v>
      </c>
      <c r="T429" s="191">
        <f t="shared" si="3035"/>
        <v>147919087</v>
      </c>
    </row>
    <row r="430" spans="1:20" ht="15" customHeight="1" x14ac:dyDescent="0.25">
      <c r="A430" s="30">
        <v>30201010113</v>
      </c>
      <c r="B430" s="1" t="s">
        <v>660</v>
      </c>
      <c r="C430" s="111">
        <v>80000000</v>
      </c>
      <c r="D430" s="191">
        <v>0</v>
      </c>
      <c r="E430" s="191">
        <v>0</v>
      </c>
      <c r="F430" s="191">
        <v>0</v>
      </c>
      <c r="G430" s="188">
        <v>0</v>
      </c>
      <c r="H430" s="111">
        <f t="shared" si="3031"/>
        <v>80000000</v>
      </c>
      <c r="I430" s="198">
        <v>0</v>
      </c>
      <c r="J430" s="198">
        <v>80000000</v>
      </c>
      <c r="K430" s="111">
        <f t="shared" si="3032"/>
        <v>0</v>
      </c>
      <c r="L430" s="198">
        <v>0</v>
      </c>
      <c r="M430" s="198">
        <v>80000000</v>
      </c>
      <c r="N430" s="111">
        <f>+J430-M430</f>
        <v>0</v>
      </c>
      <c r="O430" s="198">
        <v>0</v>
      </c>
      <c r="P430" s="198">
        <v>80000000</v>
      </c>
      <c r="Q430" s="111">
        <f t="shared" si="3033"/>
        <v>0</v>
      </c>
      <c r="R430" s="111">
        <f>+H430-P430</f>
        <v>0</v>
      </c>
      <c r="S430" s="191">
        <f t="shared" si="3034"/>
        <v>0</v>
      </c>
      <c r="T430" s="191">
        <f t="shared" si="3035"/>
        <v>80000000</v>
      </c>
    </row>
    <row r="431" spans="1:20" ht="15" customHeight="1" x14ac:dyDescent="0.25">
      <c r="A431" s="11">
        <v>3020102</v>
      </c>
      <c r="B431" s="5" t="s">
        <v>661</v>
      </c>
      <c r="C431" s="6">
        <f t="shared" ref="C431" si="3036">+C432+C436+C440</f>
        <v>1100000000</v>
      </c>
      <c r="D431" s="6">
        <f t="shared" ref="D431" si="3037">+D432+D436+D440</f>
        <v>0</v>
      </c>
      <c r="E431" s="6">
        <f t="shared" ref="E431" si="3038">+E432+E436+E440</f>
        <v>357265000</v>
      </c>
      <c r="F431" s="6">
        <f t="shared" ref="F431" si="3039">+F432+F436+F440</f>
        <v>0</v>
      </c>
      <c r="G431" s="6">
        <f t="shared" ref="G431" si="3040">+G432+G436+G440</f>
        <v>0</v>
      </c>
      <c r="H431" s="6">
        <f t="shared" ref="H431" si="3041">+H432+H436+H440</f>
        <v>742735000</v>
      </c>
      <c r="I431" s="6">
        <f t="shared" ref="I431" si="3042">+I432+I436+I440</f>
        <v>0</v>
      </c>
      <c r="J431" s="6">
        <f t="shared" ref="J431" si="3043">+J432+J436+J440</f>
        <v>719291400</v>
      </c>
      <c r="K431" s="6">
        <f t="shared" ref="K431" si="3044">+K432+K436+K440</f>
        <v>23443600</v>
      </c>
      <c r="L431" s="6">
        <f t="shared" ref="L431" si="3045">+L432+L436+L440</f>
        <v>0</v>
      </c>
      <c r="M431" s="6">
        <f t="shared" ref="M431" si="3046">+M432+M436+M440</f>
        <v>650688999</v>
      </c>
      <c r="N431" s="6">
        <f t="shared" ref="N431" si="3047">+N432+N436+N440</f>
        <v>68602401</v>
      </c>
      <c r="O431" s="6">
        <f t="shared" ref="O431" si="3048">+O432+O436+O440</f>
        <v>0</v>
      </c>
      <c r="P431" s="6">
        <f t="shared" ref="P431" si="3049">+P432+P436+P440</f>
        <v>742735000</v>
      </c>
      <c r="Q431" s="6">
        <f t="shared" ref="Q431" si="3050">+Q432+Q436+Q440</f>
        <v>23443600</v>
      </c>
      <c r="R431" s="6">
        <f t="shared" ref="R431" si="3051">+R432+R436+R440</f>
        <v>0</v>
      </c>
      <c r="S431" s="6">
        <f t="shared" ref="S431" si="3052">+S432+S436+S440</f>
        <v>0</v>
      </c>
      <c r="T431" s="6">
        <f t="shared" ref="T431" si="3053">+T432+T436+T440</f>
        <v>742735000</v>
      </c>
    </row>
    <row r="432" spans="1:20" s="4" customFormat="1" ht="15" customHeight="1" x14ac:dyDescent="0.25">
      <c r="A432" s="14">
        <v>302010201</v>
      </c>
      <c r="B432" s="9" t="s">
        <v>662</v>
      </c>
      <c r="C432" s="10">
        <f t="shared" ref="C432" si="3054">+C433+C434+C435</f>
        <v>968330962</v>
      </c>
      <c r="D432" s="10">
        <f t="shared" ref="D432" si="3055">+D433+D434+D435</f>
        <v>0</v>
      </c>
      <c r="E432" s="10">
        <f t="shared" ref="E432" si="3056">+E433+E434+E435</f>
        <v>309100162</v>
      </c>
      <c r="F432" s="10">
        <f t="shared" ref="F432" si="3057">+F433+F434+F435</f>
        <v>0</v>
      </c>
      <c r="G432" s="10">
        <f t="shared" ref="G432" si="3058">+G433+G434+G435</f>
        <v>0</v>
      </c>
      <c r="H432" s="10">
        <f t="shared" ref="H432" si="3059">+H433+H434+H435</f>
        <v>659230800</v>
      </c>
      <c r="I432" s="10">
        <f t="shared" ref="I432" si="3060">+I433+I434+I435</f>
        <v>0</v>
      </c>
      <c r="J432" s="10">
        <f t="shared" ref="J432" si="3061">+J433+J434+J435</f>
        <v>647097200</v>
      </c>
      <c r="K432" s="10">
        <f t="shared" ref="K432" si="3062">+K433+K434+K435</f>
        <v>12133600</v>
      </c>
      <c r="L432" s="10">
        <f t="shared" ref="L432" si="3063">+L433+L434+L435</f>
        <v>0</v>
      </c>
      <c r="M432" s="10">
        <f t="shared" ref="M432" si="3064">+M433+M434+M435</f>
        <v>578494799</v>
      </c>
      <c r="N432" s="10">
        <f t="shared" ref="N432" si="3065">+N433+N434+N435</f>
        <v>68602401</v>
      </c>
      <c r="O432" s="10">
        <f t="shared" ref="O432" si="3066">+O433+O434+O435</f>
        <v>0</v>
      </c>
      <c r="P432" s="10">
        <f t="shared" ref="P432" si="3067">+P433+P434+P435</f>
        <v>659230800</v>
      </c>
      <c r="Q432" s="10">
        <f t="shared" ref="Q432" si="3068">+Q433+Q434+Q435</f>
        <v>12133600</v>
      </c>
      <c r="R432" s="10">
        <f t="shared" ref="R432" si="3069">+R433+R434+R435</f>
        <v>0</v>
      </c>
      <c r="S432" s="10">
        <f t="shared" ref="S432" si="3070">+S433+S434+S435</f>
        <v>0</v>
      </c>
      <c r="T432" s="10">
        <f t="shared" ref="T432" si="3071">+T433+T434+T435</f>
        <v>659230800</v>
      </c>
    </row>
    <row r="433" spans="1:20" ht="15" customHeight="1" x14ac:dyDescent="0.25">
      <c r="A433" s="28">
        <v>30201020101</v>
      </c>
      <c r="B433" s="1" t="s">
        <v>663</v>
      </c>
      <c r="C433" s="111">
        <v>67514212</v>
      </c>
      <c r="D433" s="191">
        <v>0</v>
      </c>
      <c r="E433" s="191">
        <v>67514212</v>
      </c>
      <c r="F433" s="191">
        <v>0</v>
      </c>
      <c r="G433" s="188">
        <v>0</v>
      </c>
      <c r="H433" s="111">
        <f t="shared" ref="H433:H435" si="3072">+C433+D433-E433+F433-G433</f>
        <v>0</v>
      </c>
      <c r="I433" s="198">
        <v>0</v>
      </c>
      <c r="J433" s="198">
        <v>0</v>
      </c>
      <c r="K433" s="111">
        <f t="shared" ref="K433:K435" si="3073">+H433-J433</f>
        <v>0</v>
      </c>
      <c r="L433" s="198">
        <v>0</v>
      </c>
      <c r="M433" s="198">
        <v>0</v>
      </c>
      <c r="N433" s="111">
        <f>+J433-M433</f>
        <v>0</v>
      </c>
      <c r="O433" s="198">
        <v>0</v>
      </c>
      <c r="P433" s="198">
        <v>0</v>
      </c>
      <c r="Q433" s="111">
        <f t="shared" ref="Q433:Q435" si="3074">P433-J433</f>
        <v>0</v>
      </c>
      <c r="R433" s="111">
        <f>+H433-P433</f>
        <v>0</v>
      </c>
      <c r="S433" s="191">
        <f t="shared" ref="S433:S435" si="3075">O433</f>
        <v>0</v>
      </c>
      <c r="T433" s="191">
        <f t="shared" ref="T433:T435" si="3076">P433</f>
        <v>0</v>
      </c>
    </row>
    <row r="434" spans="1:20" ht="15" customHeight="1" x14ac:dyDescent="0.25">
      <c r="A434" s="29">
        <v>30201020102</v>
      </c>
      <c r="B434" s="1" t="s">
        <v>664</v>
      </c>
      <c r="C434" s="111">
        <v>40000000</v>
      </c>
      <c r="D434" s="191">
        <v>0</v>
      </c>
      <c r="E434" s="191">
        <v>40000000</v>
      </c>
      <c r="F434" s="191">
        <v>0</v>
      </c>
      <c r="G434" s="188">
        <v>0</v>
      </c>
      <c r="H434" s="111">
        <f t="shared" si="3072"/>
        <v>0</v>
      </c>
      <c r="I434" s="198">
        <v>0</v>
      </c>
      <c r="J434" s="198">
        <v>0</v>
      </c>
      <c r="K434" s="111">
        <f t="shared" si="3073"/>
        <v>0</v>
      </c>
      <c r="L434" s="198">
        <v>0</v>
      </c>
      <c r="M434" s="198">
        <v>0</v>
      </c>
      <c r="N434" s="111">
        <f>+J434-M434</f>
        <v>0</v>
      </c>
      <c r="O434" s="198">
        <v>0</v>
      </c>
      <c r="P434" s="198">
        <v>0</v>
      </c>
      <c r="Q434" s="111">
        <f t="shared" si="3074"/>
        <v>0</v>
      </c>
      <c r="R434" s="111">
        <f>+H434-P434</f>
        <v>0</v>
      </c>
      <c r="S434" s="191">
        <f t="shared" si="3075"/>
        <v>0</v>
      </c>
      <c r="T434" s="191">
        <f t="shared" si="3076"/>
        <v>0</v>
      </c>
    </row>
    <row r="435" spans="1:20" ht="15" customHeight="1" x14ac:dyDescent="0.25">
      <c r="A435" s="30">
        <v>30201020103</v>
      </c>
      <c r="B435" s="1" t="s">
        <v>665</v>
      </c>
      <c r="C435" s="111">
        <v>860816750</v>
      </c>
      <c r="D435" s="191">
        <v>0</v>
      </c>
      <c r="E435" s="191">
        <v>201585950</v>
      </c>
      <c r="F435" s="191">
        <v>0</v>
      </c>
      <c r="G435" s="188">
        <v>0</v>
      </c>
      <c r="H435" s="111">
        <f t="shared" si="3072"/>
        <v>659230800</v>
      </c>
      <c r="I435" s="198">
        <v>0</v>
      </c>
      <c r="J435" s="198">
        <v>647097200</v>
      </c>
      <c r="K435" s="111">
        <f t="shared" si="3073"/>
        <v>12133600</v>
      </c>
      <c r="L435" s="198">
        <v>0</v>
      </c>
      <c r="M435" s="198">
        <v>578494799</v>
      </c>
      <c r="N435" s="111">
        <f>+J435-M435</f>
        <v>68602401</v>
      </c>
      <c r="O435" s="198">
        <v>0</v>
      </c>
      <c r="P435" s="198">
        <v>659230800</v>
      </c>
      <c r="Q435" s="111">
        <f t="shared" si="3074"/>
        <v>12133600</v>
      </c>
      <c r="R435" s="111">
        <f>+H435-P435</f>
        <v>0</v>
      </c>
      <c r="S435" s="191">
        <f t="shared" si="3075"/>
        <v>0</v>
      </c>
      <c r="T435" s="191">
        <f t="shared" si="3076"/>
        <v>659230800</v>
      </c>
    </row>
    <row r="436" spans="1:20" s="4" customFormat="1" ht="15" customHeight="1" x14ac:dyDescent="0.25">
      <c r="A436" s="14">
        <v>302010202</v>
      </c>
      <c r="B436" s="9" t="s">
        <v>666</v>
      </c>
      <c r="C436" s="10">
        <f t="shared" ref="C436" si="3077">+C437+C438+C439</f>
        <v>114732727</v>
      </c>
      <c r="D436" s="10">
        <f t="shared" ref="D436" si="3078">+D437+D438+D439</f>
        <v>0</v>
      </c>
      <c r="E436" s="10">
        <f t="shared" ref="E436" si="3079">+E437+E438+E439</f>
        <v>31228527</v>
      </c>
      <c r="F436" s="10">
        <f t="shared" ref="F436" si="3080">+F437+F438+F439</f>
        <v>0</v>
      </c>
      <c r="G436" s="10">
        <f t="shared" ref="G436" si="3081">+G437+G438+G439</f>
        <v>0</v>
      </c>
      <c r="H436" s="10">
        <f t="shared" ref="H436" si="3082">+H437+H438+H439</f>
        <v>83504200</v>
      </c>
      <c r="I436" s="10">
        <f t="shared" ref="I436" si="3083">+I437+I438+I439</f>
        <v>0</v>
      </c>
      <c r="J436" s="10">
        <f t="shared" ref="J436" si="3084">+J437+J438+J439</f>
        <v>72194200</v>
      </c>
      <c r="K436" s="10">
        <f t="shared" ref="K436" si="3085">+K437+K438+K439</f>
        <v>11310000</v>
      </c>
      <c r="L436" s="10">
        <f t="shared" ref="L436" si="3086">+L437+L438+L439</f>
        <v>0</v>
      </c>
      <c r="M436" s="10">
        <f t="shared" ref="M436" si="3087">+M437+M438+M439</f>
        <v>72194200</v>
      </c>
      <c r="N436" s="10">
        <f t="shared" ref="N436" si="3088">+N437+N438+N439</f>
        <v>0</v>
      </c>
      <c r="O436" s="10">
        <f t="shared" ref="O436" si="3089">+O437+O438+O439</f>
        <v>0</v>
      </c>
      <c r="P436" s="10">
        <f t="shared" ref="P436" si="3090">+P437+P438+P439</f>
        <v>83504200</v>
      </c>
      <c r="Q436" s="10">
        <f t="shared" ref="Q436" si="3091">+Q437+Q438+Q439</f>
        <v>11310000</v>
      </c>
      <c r="R436" s="10">
        <f t="shared" ref="R436" si="3092">+R437+R438+R439</f>
        <v>0</v>
      </c>
      <c r="S436" s="10">
        <f t="shared" ref="S436" si="3093">+S437+S438+S439</f>
        <v>0</v>
      </c>
      <c r="T436" s="10">
        <f t="shared" ref="T436" si="3094">+T437+T438+T439</f>
        <v>83504200</v>
      </c>
    </row>
    <row r="437" spans="1:20" ht="15" customHeight="1" x14ac:dyDescent="0.25">
      <c r="A437" s="28">
        <v>30201020201</v>
      </c>
      <c r="B437" s="1" t="s">
        <v>667</v>
      </c>
      <c r="C437" s="111">
        <v>10000000</v>
      </c>
      <c r="D437" s="191">
        <v>0</v>
      </c>
      <c r="E437" s="191">
        <v>10000000</v>
      </c>
      <c r="F437" s="191">
        <v>0</v>
      </c>
      <c r="G437" s="188">
        <v>0</v>
      </c>
      <c r="H437" s="111">
        <f t="shared" ref="H437:H439" si="3095">+C437+D437-E437+F437-G437</f>
        <v>0</v>
      </c>
      <c r="I437" s="198">
        <v>0</v>
      </c>
      <c r="J437" s="198">
        <v>0</v>
      </c>
      <c r="K437" s="111">
        <f t="shared" ref="K437:K439" si="3096">+H437-J437</f>
        <v>0</v>
      </c>
      <c r="L437" s="198">
        <v>0</v>
      </c>
      <c r="M437" s="198">
        <v>0</v>
      </c>
      <c r="N437" s="111">
        <f>+J437-M437</f>
        <v>0</v>
      </c>
      <c r="O437" s="198">
        <v>0</v>
      </c>
      <c r="P437" s="198">
        <v>0</v>
      </c>
      <c r="Q437" s="111">
        <f t="shared" ref="Q437:Q439" si="3097">P437-J437</f>
        <v>0</v>
      </c>
      <c r="R437" s="111">
        <f>+H437-P437</f>
        <v>0</v>
      </c>
      <c r="S437" s="191">
        <f t="shared" ref="S437:S439" si="3098">O437</f>
        <v>0</v>
      </c>
      <c r="T437" s="191">
        <f t="shared" ref="T437:T439" si="3099">P437</f>
        <v>0</v>
      </c>
    </row>
    <row r="438" spans="1:20" ht="15" customHeight="1" x14ac:dyDescent="0.25">
      <c r="A438" s="29">
        <v>30201020202</v>
      </c>
      <c r="B438" s="1" t="s">
        <v>668</v>
      </c>
      <c r="C438" s="111">
        <v>4732727</v>
      </c>
      <c r="D438" s="191">
        <v>0</v>
      </c>
      <c r="E438" s="191">
        <v>4732727</v>
      </c>
      <c r="F438" s="191">
        <v>0</v>
      </c>
      <c r="G438" s="188">
        <v>0</v>
      </c>
      <c r="H438" s="111">
        <f t="shared" si="3095"/>
        <v>0</v>
      </c>
      <c r="I438" s="198">
        <v>0</v>
      </c>
      <c r="J438" s="198">
        <v>0</v>
      </c>
      <c r="K438" s="111">
        <f t="shared" si="3096"/>
        <v>0</v>
      </c>
      <c r="L438" s="198">
        <v>0</v>
      </c>
      <c r="M438" s="198">
        <v>0</v>
      </c>
      <c r="N438" s="111">
        <f>+J438-M438</f>
        <v>0</v>
      </c>
      <c r="O438" s="198">
        <v>0</v>
      </c>
      <c r="P438" s="198">
        <v>0</v>
      </c>
      <c r="Q438" s="111">
        <f t="shared" si="3097"/>
        <v>0</v>
      </c>
      <c r="R438" s="111">
        <f>+H438-P438</f>
        <v>0</v>
      </c>
      <c r="S438" s="191">
        <f t="shared" si="3098"/>
        <v>0</v>
      </c>
      <c r="T438" s="191">
        <f t="shared" si="3099"/>
        <v>0</v>
      </c>
    </row>
    <row r="439" spans="1:20" ht="15" customHeight="1" x14ac:dyDescent="0.25">
      <c r="A439" s="30">
        <v>30201020203</v>
      </c>
      <c r="B439" s="1" t="s">
        <v>669</v>
      </c>
      <c r="C439" s="111">
        <v>100000000</v>
      </c>
      <c r="D439" s="191">
        <v>0</v>
      </c>
      <c r="E439" s="191">
        <v>16495800</v>
      </c>
      <c r="F439" s="191">
        <v>0</v>
      </c>
      <c r="G439" s="188">
        <v>0</v>
      </c>
      <c r="H439" s="111">
        <f t="shared" si="3095"/>
        <v>83504200</v>
      </c>
      <c r="I439" s="198">
        <v>0</v>
      </c>
      <c r="J439" s="198">
        <v>72194200</v>
      </c>
      <c r="K439" s="111">
        <f t="shared" si="3096"/>
        <v>11310000</v>
      </c>
      <c r="L439" s="198">
        <v>0</v>
      </c>
      <c r="M439" s="198">
        <v>72194200</v>
      </c>
      <c r="N439" s="111">
        <f>+J439-M439</f>
        <v>0</v>
      </c>
      <c r="O439" s="198">
        <v>0</v>
      </c>
      <c r="P439" s="198">
        <v>83504200</v>
      </c>
      <c r="Q439" s="111">
        <f t="shared" si="3097"/>
        <v>11310000</v>
      </c>
      <c r="R439" s="111">
        <f>+H439-P439</f>
        <v>0</v>
      </c>
      <c r="S439" s="191">
        <f t="shared" si="3098"/>
        <v>0</v>
      </c>
      <c r="T439" s="191">
        <f t="shared" si="3099"/>
        <v>83504200</v>
      </c>
    </row>
    <row r="440" spans="1:20" s="4" customFormat="1" ht="15" customHeight="1" x14ac:dyDescent="0.25">
      <c r="A440" s="14">
        <v>302010203</v>
      </c>
      <c r="B440" s="9" t="s">
        <v>670</v>
      </c>
      <c r="C440" s="10">
        <f t="shared" ref="C440" si="3100">+C441</f>
        <v>16936311</v>
      </c>
      <c r="D440" s="10">
        <f t="shared" ref="D440" si="3101">+D441</f>
        <v>0</v>
      </c>
      <c r="E440" s="10">
        <f t="shared" ref="E440" si="3102">+E441</f>
        <v>16936311</v>
      </c>
      <c r="F440" s="10">
        <f t="shared" ref="F440" si="3103">+F441</f>
        <v>0</v>
      </c>
      <c r="G440" s="10">
        <f t="shared" ref="G440" si="3104">+G441</f>
        <v>0</v>
      </c>
      <c r="H440" s="10">
        <f t="shared" ref="H440" si="3105">+H441</f>
        <v>0</v>
      </c>
      <c r="I440" s="10">
        <f t="shared" ref="I440" si="3106">+I441</f>
        <v>0</v>
      </c>
      <c r="J440" s="10">
        <f t="shared" ref="J440" si="3107">+J441</f>
        <v>0</v>
      </c>
      <c r="K440" s="10">
        <f t="shared" ref="K440" si="3108">+K441</f>
        <v>0</v>
      </c>
      <c r="L440" s="10">
        <f t="shared" ref="L440" si="3109">+L441</f>
        <v>0</v>
      </c>
      <c r="M440" s="10">
        <f t="shared" ref="M440" si="3110">+M441</f>
        <v>0</v>
      </c>
      <c r="N440" s="10">
        <f t="shared" ref="N440" si="3111">+N441</f>
        <v>0</v>
      </c>
      <c r="O440" s="10">
        <f t="shared" ref="O440" si="3112">+O441</f>
        <v>0</v>
      </c>
      <c r="P440" s="10">
        <f t="shared" ref="P440" si="3113">+P441</f>
        <v>0</v>
      </c>
      <c r="Q440" s="10">
        <f t="shared" ref="Q440" si="3114">+Q441</f>
        <v>0</v>
      </c>
      <c r="R440" s="10">
        <f t="shared" ref="R440" si="3115">+R441</f>
        <v>0</v>
      </c>
      <c r="S440" s="10">
        <f t="shared" ref="S440" si="3116">+S441</f>
        <v>0</v>
      </c>
      <c r="T440" s="10">
        <f t="shared" ref="T440" si="3117">+T441</f>
        <v>0</v>
      </c>
    </row>
    <row r="441" spans="1:20" ht="15" customHeight="1" x14ac:dyDescent="0.25">
      <c r="A441" s="29">
        <v>30201020302</v>
      </c>
      <c r="B441" s="1" t="s">
        <v>671</v>
      </c>
      <c r="C441" s="111">
        <v>16936311</v>
      </c>
      <c r="D441" s="191">
        <v>0</v>
      </c>
      <c r="E441" s="191">
        <v>16936311</v>
      </c>
      <c r="F441" s="191">
        <v>0</v>
      </c>
      <c r="G441" s="188">
        <v>0</v>
      </c>
      <c r="H441" s="111">
        <f>+C441+D441-E441+F441-G441</f>
        <v>0</v>
      </c>
      <c r="I441" s="198">
        <v>0</v>
      </c>
      <c r="J441" s="198">
        <v>0</v>
      </c>
      <c r="K441" s="111">
        <f t="shared" ref="K441" si="3118">+H441-J441</f>
        <v>0</v>
      </c>
      <c r="L441" s="198">
        <v>0</v>
      </c>
      <c r="M441" s="198">
        <v>0</v>
      </c>
      <c r="N441" s="111">
        <f>+J441-M441</f>
        <v>0</v>
      </c>
      <c r="O441" s="198">
        <v>0</v>
      </c>
      <c r="P441" s="198">
        <v>0</v>
      </c>
      <c r="Q441" s="111">
        <f>P441-J441</f>
        <v>0</v>
      </c>
      <c r="R441" s="111">
        <f>+H441-P441</f>
        <v>0</v>
      </c>
      <c r="S441" s="191">
        <f>O441</f>
        <v>0</v>
      </c>
      <c r="T441" s="191">
        <f>P441</f>
        <v>0</v>
      </c>
    </row>
    <row r="442" spans="1:20" s="4" customFormat="1" ht="15" customHeight="1" x14ac:dyDescent="0.25">
      <c r="A442" s="11">
        <v>3020103</v>
      </c>
      <c r="B442" s="5" t="s">
        <v>672</v>
      </c>
      <c r="C442" s="6">
        <f t="shared" ref="C442" si="3119">+C443+C447+C451+C455+C459</f>
        <v>678014212</v>
      </c>
      <c r="D442" s="6">
        <f t="shared" ref="D442" si="3120">+D443+D447+D451+D455+D459</f>
        <v>0</v>
      </c>
      <c r="E442" s="6">
        <f t="shared" ref="E442" si="3121">+E443+E447+E451+E455+E459</f>
        <v>547127491</v>
      </c>
      <c r="F442" s="6">
        <f t="shared" ref="F442" si="3122">+F443+F447+F451+F455+F459</f>
        <v>0</v>
      </c>
      <c r="G442" s="6">
        <f t="shared" ref="G442" si="3123">+G443+G447+G451+G455+G459</f>
        <v>0</v>
      </c>
      <c r="H442" s="6">
        <f t="shared" ref="H442" si="3124">+H443+H447+H451+H455+H459</f>
        <v>130886721</v>
      </c>
      <c r="I442" s="6">
        <f t="shared" ref="I442" si="3125">+I443+I447+I451+I455+I459</f>
        <v>0</v>
      </c>
      <c r="J442" s="6">
        <f t="shared" ref="J442" si="3126">+J443+J447+J451+J455+J459</f>
        <v>121886721</v>
      </c>
      <c r="K442" s="6">
        <f t="shared" ref="K442" si="3127">+K443+K447+K451+K455+K459</f>
        <v>9000000</v>
      </c>
      <c r="L442" s="6">
        <f t="shared" ref="L442" si="3128">+L443+L447+L451+L455+L459</f>
        <v>8000000</v>
      </c>
      <c r="M442" s="6">
        <f t="shared" ref="M442" si="3129">+M443+M447+M451+M455+M459</f>
        <v>103671771.25</v>
      </c>
      <c r="N442" s="6">
        <f t="shared" ref="N442" si="3130">+N443+N447+N451+N455+N459</f>
        <v>18214949.75</v>
      </c>
      <c r="O442" s="6">
        <f t="shared" ref="O442" si="3131">+O443+O447+O451+O455+O459</f>
        <v>0</v>
      </c>
      <c r="P442" s="6">
        <f t="shared" ref="P442" si="3132">+P443+P447+P451+P455+P459</f>
        <v>130886721</v>
      </c>
      <c r="Q442" s="6">
        <f t="shared" ref="Q442" si="3133">+Q443+Q447+Q451+Q455+Q459</f>
        <v>9000000</v>
      </c>
      <c r="R442" s="6">
        <f t="shared" ref="R442" si="3134">+R443+R447+R451+R455+R459</f>
        <v>0</v>
      </c>
      <c r="S442" s="6">
        <f t="shared" ref="S442" si="3135">+S443+S447+S451+S455+S459</f>
        <v>0</v>
      </c>
      <c r="T442" s="6">
        <f t="shared" ref="T442" si="3136">+T443+T447+T451+T455+T459</f>
        <v>130886721</v>
      </c>
    </row>
    <row r="443" spans="1:20" ht="15" customHeight="1" x14ac:dyDescent="0.25">
      <c r="A443" s="14">
        <v>302010301</v>
      </c>
      <c r="B443" s="9" t="s">
        <v>673</v>
      </c>
      <c r="C443" s="10">
        <f t="shared" ref="C443" si="3137">+C444+C445+C446</f>
        <v>200000000</v>
      </c>
      <c r="D443" s="10">
        <f t="shared" ref="D443" si="3138">+D444+D445+D446</f>
        <v>0</v>
      </c>
      <c r="E443" s="10">
        <f t="shared" ref="E443" si="3139">+E444+E445+E446</f>
        <v>129537500</v>
      </c>
      <c r="F443" s="10">
        <f t="shared" ref="F443" si="3140">+F444+F445+F446</f>
        <v>0</v>
      </c>
      <c r="G443" s="10">
        <f t="shared" ref="G443" si="3141">+G444+G445+G446</f>
        <v>0</v>
      </c>
      <c r="H443" s="10">
        <f t="shared" ref="H443" si="3142">+H444+H445+H446</f>
        <v>70462500</v>
      </c>
      <c r="I443" s="10">
        <f t="shared" ref="I443" si="3143">+I444+I445+I446</f>
        <v>0</v>
      </c>
      <c r="J443" s="10">
        <f t="shared" ref="J443" si="3144">+J444+J445+J446</f>
        <v>70462500</v>
      </c>
      <c r="K443" s="10">
        <f t="shared" ref="K443" si="3145">+K444+K445+K446</f>
        <v>0</v>
      </c>
      <c r="L443" s="10">
        <f t="shared" ref="L443" si="3146">+L444+L445+L446</f>
        <v>3500000</v>
      </c>
      <c r="M443" s="10">
        <f t="shared" ref="M443" si="3147">+M444+M445+M446</f>
        <v>55271771.25</v>
      </c>
      <c r="N443" s="10">
        <f t="shared" ref="N443" si="3148">+N444+N445+N446</f>
        <v>15190728.75</v>
      </c>
      <c r="O443" s="10">
        <f t="shared" ref="O443" si="3149">+O444+O445+O446</f>
        <v>0</v>
      </c>
      <c r="P443" s="10">
        <f t="shared" ref="P443" si="3150">+P444+P445+P446</f>
        <v>70462500</v>
      </c>
      <c r="Q443" s="10">
        <f t="shared" ref="Q443" si="3151">+Q444+Q445+Q446</f>
        <v>0</v>
      </c>
      <c r="R443" s="10">
        <f t="shared" ref="R443" si="3152">+R444+R445+R446</f>
        <v>0</v>
      </c>
      <c r="S443" s="10">
        <f t="shared" ref="S443" si="3153">+S444+S445+S446</f>
        <v>0</v>
      </c>
      <c r="T443" s="10">
        <f t="shared" ref="T443" si="3154">+T444+T445+T446</f>
        <v>70462500</v>
      </c>
    </row>
    <row r="444" spans="1:20" ht="15" customHeight="1" x14ac:dyDescent="0.25">
      <c r="A444" s="147">
        <v>30201030101</v>
      </c>
      <c r="B444" s="148" t="s">
        <v>674</v>
      </c>
      <c r="C444" s="149">
        <v>20000000</v>
      </c>
      <c r="D444" s="191">
        <v>0</v>
      </c>
      <c r="E444" s="191">
        <v>20000000</v>
      </c>
      <c r="F444" s="191">
        <v>0</v>
      </c>
      <c r="G444" s="188">
        <v>0</v>
      </c>
      <c r="H444" s="111">
        <f t="shared" ref="H444:H446" si="3155">+C444+D444-E444+F444-G444</f>
        <v>0</v>
      </c>
      <c r="I444" s="198">
        <v>0</v>
      </c>
      <c r="J444" s="198">
        <v>0</v>
      </c>
      <c r="K444" s="111">
        <f t="shared" ref="K444:K446" si="3156">+H444-J444</f>
        <v>0</v>
      </c>
      <c r="L444" s="198">
        <v>0</v>
      </c>
      <c r="M444" s="198">
        <v>0</v>
      </c>
      <c r="N444" s="149">
        <f>+J444-M444</f>
        <v>0</v>
      </c>
      <c r="O444" s="198">
        <v>0</v>
      </c>
      <c r="P444" s="198">
        <v>0</v>
      </c>
      <c r="Q444" s="111">
        <f t="shared" ref="Q444:Q446" si="3157">P444-J444</f>
        <v>0</v>
      </c>
      <c r="R444" s="149">
        <f>+H444-P444</f>
        <v>0</v>
      </c>
      <c r="S444" s="191">
        <f t="shared" ref="S444:S446" si="3158">O444</f>
        <v>0</v>
      </c>
      <c r="T444" s="191">
        <f t="shared" ref="T444:T446" si="3159">P444</f>
        <v>0</v>
      </c>
    </row>
    <row r="445" spans="1:20" ht="15" customHeight="1" x14ac:dyDescent="0.25">
      <c r="A445" s="150">
        <v>30201030102</v>
      </c>
      <c r="B445" s="113" t="s">
        <v>675</v>
      </c>
      <c r="C445" s="85">
        <v>25000000</v>
      </c>
      <c r="D445" s="191">
        <v>0</v>
      </c>
      <c r="E445" s="191">
        <v>25000000</v>
      </c>
      <c r="F445" s="191">
        <v>0</v>
      </c>
      <c r="G445" s="188">
        <v>0</v>
      </c>
      <c r="H445" s="111">
        <f t="shared" si="3155"/>
        <v>0</v>
      </c>
      <c r="I445" s="198">
        <v>0</v>
      </c>
      <c r="J445" s="198">
        <v>0</v>
      </c>
      <c r="K445" s="111">
        <f t="shared" si="3156"/>
        <v>0</v>
      </c>
      <c r="L445" s="198">
        <v>0</v>
      </c>
      <c r="M445" s="198">
        <v>0</v>
      </c>
      <c r="N445" s="85">
        <f>+J445-M445</f>
        <v>0</v>
      </c>
      <c r="O445" s="198">
        <v>0</v>
      </c>
      <c r="P445" s="198">
        <v>0</v>
      </c>
      <c r="Q445" s="111">
        <f t="shared" si="3157"/>
        <v>0</v>
      </c>
      <c r="R445" s="85">
        <f>+H445-P445</f>
        <v>0</v>
      </c>
      <c r="S445" s="191">
        <f t="shared" si="3158"/>
        <v>0</v>
      </c>
      <c r="T445" s="191">
        <f t="shared" si="3159"/>
        <v>0</v>
      </c>
    </row>
    <row r="446" spans="1:20" s="4" customFormat="1" ht="15" customHeight="1" x14ac:dyDescent="0.25">
      <c r="A446" s="151">
        <v>30201030103</v>
      </c>
      <c r="B446" s="113" t="s">
        <v>676</v>
      </c>
      <c r="C446" s="85">
        <v>155000000</v>
      </c>
      <c r="D446" s="191">
        <v>0</v>
      </c>
      <c r="E446" s="191">
        <v>84537500</v>
      </c>
      <c r="F446" s="191">
        <v>0</v>
      </c>
      <c r="G446" s="188">
        <v>0</v>
      </c>
      <c r="H446" s="111">
        <f t="shared" si="3155"/>
        <v>70462500</v>
      </c>
      <c r="I446" s="198">
        <v>0</v>
      </c>
      <c r="J446" s="198">
        <v>70462500</v>
      </c>
      <c r="K446" s="111">
        <f t="shared" si="3156"/>
        <v>0</v>
      </c>
      <c r="L446" s="198">
        <v>3500000</v>
      </c>
      <c r="M446" s="198">
        <v>55271771.25</v>
      </c>
      <c r="N446" s="85">
        <f>+J446-M446</f>
        <v>15190728.75</v>
      </c>
      <c r="O446" s="198">
        <v>0</v>
      </c>
      <c r="P446" s="198">
        <v>70462500</v>
      </c>
      <c r="Q446" s="111">
        <f t="shared" si="3157"/>
        <v>0</v>
      </c>
      <c r="R446" s="85">
        <f>+H446-P446</f>
        <v>0</v>
      </c>
      <c r="S446" s="191">
        <f t="shared" si="3158"/>
        <v>0</v>
      </c>
      <c r="T446" s="191">
        <f t="shared" si="3159"/>
        <v>70462500</v>
      </c>
    </row>
    <row r="447" spans="1:20" ht="15" customHeight="1" x14ac:dyDescent="0.25">
      <c r="A447" s="152">
        <v>302010302</v>
      </c>
      <c r="B447" s="153" t="s">
        <v>677</v>
      </c>
      <c r="C447" s="154">
        <f t="shared" ref="C447" si="3160">+C448+C449+C450</f>
        <v>200000000</v>
      </c>
      <c r="D447" s="154">
        <f t="shared" ref="D447" si="3161">+D448+D449+D450</f>
        <v>0</v>
      </c>
      <c r="E447" s="154">
        <f t="shared" ref="E447" si="3162">+E448+E449+E450</f>
        <v>139575779</v>
      </c>
      <c r="F447" s="154">
        <f t="shared" ref="F447" si="3163">+F448+F449+F450</f>
        <v>0</v>
      </c>
      <c r="G447" s="154">
        <f t="shared" ref="G447" si="3164">+G448+G449+G450</f>
        <v>0</v>
      </c>
      <c r="H447" s="154">
        <f t="shared" ref="H447" si="3165">+H448+H449+H450</f>
        <v>60424221</v>
      </c>
      <c r="I447" s="154">
        <f t="shared" ref="I447" si="3166">+I448+I449+I450</f>
        <v>0</v>
      </c>
      <c r="J447" s="154">
        <f t="shared" ref="J447" si="3167">+J448+J449+J450</f>
        <v>51424221</v>
      </c>
      <c r="K447" s="154">
        <f t="shared" ref="K447" si="3168">+K448+K449+K450</f>
        <v>9000000</v>
      </c>
      <c r="L447" s="154">
        <f t="shared" ref="L447" si="3169">+L448+L449+L450</f>
        <v>4500000</v>
      </c>
      <c r="M447" s="154">
        <f t="shared" ref="M447" si="3170">+M448+M449+M450</f>
        <v>48400000</v>
      </c>
      <c r="N447" s="154">
        <f t="shared" ref="N447" si="3171">+N448+N449+N450</f>
        <v>3024221</v>
      </c>
      <c r="O447" s="154">
        <f t="shared" ref="O447" si="3172">+O448+O449+O450</f>
        <v>0</v>
      </c>
      <c r="P447" s="154">
        <f t="shared" ref="P447" si="3173">+P448+P449+P450</f>
        <v>60424221</v>
      </c>
      <c r="Q447" s="154">
        <f t="shared" ref="Q447" si="3174">+Q448+Q449+Q450</f>
        <v>9000000</v>
      </c>
      <c r="R447" s="154">
        <f t="shared" ref="R447" si="3175">+R448+R449+R450</f>
        <v>0</v>
      </c>
      <c r="S447" s="154">
        <f t="shared" ref="S447" si="3176">+S448+S449+S450</f>
        <v>0</v>
      </c>
      <c r="T447" s="154">
        <f t="shared" ref="T447" si="3177">+T448+T449+T450</f>
        <v>60424221</v>
      </c>
    </row>
    <row r="448" spans="1:20" ht="15" customHeight="1" x14ac:dyDescent="0.25">
      <c r="A448" s="155">
        <v>30201030201</v>
      </c>
      <c r="B448" s="113" t="s">
        <v>678</v>
      </c>
      <c r="C448" s="85">
        <v>15000000</v>
      </c>
      <c r="D448" s="191">
        <v>0</v>
      </c>
      <c r="E448" s="191">
        <v>15000000</v>
      </c>
      <c r="F448" s="191">
        <v>0</v>
      </c>
      <c r="G448" s="188">
        <v>0</v>
      </c>
      <c r="H448" s="111">
        <f t="shared" ref="H448:H450" si="3178">+C448+D448-E448+F448-G448</f>
        <v>0</v>
      </c>
      <c r="I448" s="198">
        <v>0</v>
      </c>
      <c r="J448" s="198">
        <v>0</v>
      </c>
      <c r="K448" s="111">
        <f t="shared" ref="K448:K450" si="3179">+H448-J448</f>
        <v>0</v>
      </c>
      <c r="L448" s="198">
        <v>0</v>
      </c>
      <c r="M448" s="198">
        <v>0</v>
      </c>
      <c r="N448" s="85">
        <f>+J448-M448</f>
        <v>0</v>
      </c>
      <c r="O448" s="198">
        <v>0</v>
      </c>
      <c r="P448" s="198">
        <v>0</v>
      </c>
      <c r="Q448" s="111">
        <f t="shared" ref="Q448:Q450" si="3180">P448-J448</f>
        <v>0</v>
      </c>
      <c r="R448" s="85">
        <f>+H448-P448</f>
        <v>0</v>
      </c>
      <c r="S448" s="191">
        <f t="shared" ref="S448:S450" si="3181">O448</f>
        <v>0</v>
      </c>
      <c r="T448" s="191">
        <f t="shared" ref="T448:T450" si="3182">P448</f>
        <v>0</v>
      </c>
    </row>
    <row r="449" spans="1:20" ht="15" customHeight="1" x14ac:dyDescent="0.25">
      <c r="A449" s="150">
        <v>30201030202</v>
      </c>
      <c r="B449" s="113" t="s">
        <v>679</v>
      </c>
      <c r="C449" s="85">
        <v>10000000</v>
      </c>
      <c r="D449" s="191">
        <v>0</v>
      </c>
      <c r="E449" s="191">
        <v>10000000</v>
      </c>
      <c r="F449" s="191">
        <v>0</v>
      </c>
      <c r="G449" s="188">
        <v>0</v>
      </c>
      <c r="H449" s="111">
        <f t="shared" si="3178"/>
        <v>0</v>
      </c>
      <c r="I449" s="198">
        <v>0</v>
      </c>
      <c r="J449" s="198">
        <v>0</v>
      </c>
      <c r="K449" s="111">
        <f t="shared" si="3179"/>
        <v>0</v>
      </c>
      <c r="L449" s="198">
        <v>0</v>
      </c>
      <c r="M449" s="198">
        <v>0</v>
      </c>
      <c r="N449" s="85">
        <f>+J449-M449</f>
        <v>0</v>
      </c>
      <c r="O449" s="198">
        <v>0</v>
      </c>
      <c r="P449" s="198">
        <v>0</v>
      </c>
      <c r="Q449" s="111">
        <f t="shared" si="3180"/>
        <v>0</v>
      </c>
      <c r="R449" s="85">
        <f>+H449-P449</f>
        <v>0</v>
      </c>
      <c r="S449" s="191">
        <f t="shared" si="3181"/>
        <v>0</v>
      </c>
      <c r="T449" s="191">
        <f t="shared" si="3182"/>
        <v>0</v>
      </c>
    </row>
    <row r="450" spans="1:20" s="4" customFormat="1" ht="15" customHeight="1" x14ac:dyDescent="0.25">
      <c r="A450" s="151">
        <v>30201030203</v>
      </c>
      <c r="B450" s="113" t="s">
        <v>680</v>
      </c>
      <c r="C450" s="85">
        <v>175000000</v>
      </c>
      <c r="D450" s="191">
        <v>0</v>
      </c>
      <c r="E450" s="191">
        <v>114575779</v>
      </c>
      <c r="F450" s="191">
        <v>0</v>
      </c>
      <c r="G450" s="188">
        <v>0</v>
      </c>
      <c r="H450" s="111">
        <f t="shared" si="3178"/>
        <v>60424221</v>
      </c>
      <c r="I450" s="198">
        <v>0</v>
      </c>
      <c r="J450" s="198">
        <v>51424221</v>
      </c>
      <c r="K450" s="111">
        <f t="shared" si="3179"/>
        <v>9000000</v>
      </c>
      <c r="L450" s="198">
        <v>4500000</v>
      </c>
      <c r="M450" s="198">
        <v>48400000</v>
      </c>
      <c r="N450" s="85">
        <f>+J450-M450</f>
        <v>3024221</v>
      </c>
      <c r="O450" s="198">
        <v>0</v>
      </c>
      <c r="P450" s="198">
        <v>60424221</v>
      </c>
      <c r="Q450" s="111">
        <f t="shared" si="3180"/>
        <v>9000000</v>
      </c>
      <c r="R450" s="85">
        <f>+H450-P450</f>
        <v>0</v>
      </c>
      <c r="S450" s="191">
        <f t="shared" si="3181"/>
        <v>0</v>
      </c>
      <c r="T450" s="191">
        <f t="shared" si="3182"/>
        <v>60424221</v>
      </c>
    </row>
    <row r="451" spans="1:20" ht="15" customHeight="1" x14ac:dyDescent="0.25">
      <c r="A451" s="152">
        <v>302010303</v>
      </c>
      <c r="B451" s="153" t="s">
        <v>681</v>
      </c>
      <c r="C451" s="154">
        <f t="shared" ref="C451" si="3183">+C452+C453+C454</f>
        <v>28014212</v>
      </c>
      <c r="D451" s="154">
        <f t="shared" ref="D451" si="3184">+D452+D453+D454</f>
        <v>0</v>
      </c>
      <c r="E451" s="154">
        <f t="shared" ref="E451" si="3185">+E452+E453+E454</f>
        <v>28014212</v>
      </c>
      <c r="F451" s="154">
        <f t="shared" ref="F451" si="3186">+F452+F453+F454</f>
        <v>0</v>
      </c>
      <c r="G451" s="154">
        <f t="shared" ref="G451" si="3187">+G452+G453+G454</f>
        <v>0</v>
      </c>
      <c r="H451" s="154">
        <f t="shared" ref="H451" si="3188">+H452+H453+H454</f>
        <v>0</v>
      </c>
      <c r="I451" s="154">
        <f t="shared" ref="I451" si="3189">+I452+I453+I454</f>
        <v>0</v>
      </c>
      <c r="J451" s="154">
        <f t="shared" ref="J451" si="3190">+J452+J453+J454</f>
        <v>0</v>
      </c>
      <c r="K451" s="154">
        <f t="shared" ref="K451" si="3191">+K452+K453+K454</f>
        <v>0</v>
      </c>
      <c r="L451" s="154">
        <f t="shared" ref="L451" si="3192">+L452+L453+L454</f>
        <v>0</v>
      </c>
      <c r="M451" s="154">
        <f t="shared" ref="M451" si="3193">+M452+M453+M454</f>
        <v>0</v>
      </c>
      <c r="N451" s="154">
        <f t="shared" ref="N451" si="3194">+N452+N453+N454</f>
        <v>0</v>
      </c>
      <c r="O451" s="154">
        <f t="shared" ref="O451" si="3195">+O452+O453+O454</f>
        <v>0</v>
      </c>
      <c r="P451" s="154">
        <f t="shared" ref="P451" si="3196">+P452+P453+P454</f>
        <v>0</v>
      </c>
      <c r="Q451" s="154">
        <f t="shared" ref="Q451" si="3197">+Q452+Q453+Q454</f>
        <v>0</v>
      </c>
      <c r="R451" s="154">
        <f t="shared" ref="R451" si="3198">+R452+R453+R454</f>
        <v>0</v>
      </c>
      <c r="S451" s="154">
        <f t="shared" ref="S451" si="3199">+S452+S453+S454</f>
        <v>0</v>
      </c>
      <c r="T451" s="154">
        <f t="shared" ref="T451" si="3200">+T452+T453+T454</f>
        <v>0</v>
      </c>
    </row>
    <row r="452" spans="1:20" ht="15" customHeight="1" x14ac:dyDescent="0.25">
      <c r="A452" s="155">
        <v>30201030301</v>
      </c>
      <c r="B452" s="113" t="s">
        <v>682</v>
      </c>
      <c r="C452" s="85">
        <v>5014212</v>
      </c>
      <c r="D452" s="191">
        <v>0</v>
      </c>
      <c r="E452" s="191">
        <v>5014212</v>
      </c>
      <c r="F452" s="191">
        <v>0</v>
      </c>
      <c r="G452" s="188">
        <v>0</v>
      </c>
      <c r="H452" s="111">
        <f t="shared" ref="H452:H454" si="3201">+C452+D452-E452+F452-G452</f>
        <v>0</v>
      </c>
      <c r="I452" s="198">
        <v>0</v>
      </c>
      <c r="J452" s="198">
        <v>0</v>
      </c>
      <c r="K452" s="111">
        <f t="shared" ref="K452:K454" si="3202">+H452-J452</f>
        <v>0</v>
      </c>
      <c r="L452" s="198">
        <v>0</v>
      </c>
      <c r="M452" s="198">
        <v>0</v>
      </c>
      <c r="N452" s="85">
        <f>+J452-M452</f>
        <v>0</v>
      </c>
      <c r="O452" s="198">
        <v>0</v>
      </c>
      <c r="P452" s="198">
        <v>0</v>
      </c>
      <c r="Q452" s="111">
        <f t="shared" ref="Q452:Q454" si="3203">P452-J452</f>
        <v>0</v>
      </c>
      <c r="R452" s="85">
        <f>+H452-P452</f>
        <v>0</v>
      </c>
      <c r="S452" s="191">
        <f t="shared" ref="S452:S454" si="3204">O452</f>
        <v>0</v>
      </c>
      <c r="T452" s="191">
        <f t="shared" ref="T452:T454" si="3205">P452</f>
        <v>0</v>
      </c>
    </row>
    <row r="453" spans="1:20" s="4" customFormat="1" ht="15" customHeight="1" x14ac:dyDescent="0.25">
      <c r="A453" s="150">
        <v>30201030302</v>
      </c>
      <c r="B453" s="113" t="s">
        <v>683</v>
      </c>
      <c r="C453" s="85">
        <v>3000000</v>
      </c>
      <c r="D453" s="191">
        <v>0</v>
      </c>
      <c r="E453" s="191">
        <v>3000000</v>
      </c>
      <c r="F453" s="191">
        <v>0</v>
      </c>
      <c r="G453" s="188">
        <v>0</v>
      </c>
      <c r="H453" s="111">
        <f t="shared" si="3201"/>
        <v>0</v>
      </c>
      <c r="I453" s="198">
        <v>0</v>
      </c>
      <c r="J453" s="198">
        <v>0</v>
      </c>
      <c r="K453" s="111">
        <f t="shared" si="3202"/>
        <v>0</v>
      </c>
      <c r="L453" s="198">
        <v>0</v>
      </c>
      <c r="M453" s="198">
        <v>0</v>
      </c>
      <c r="N453" s="85">
        <f>+J453-M453</f>
        <v>0</v>
      </c>
      <c r="O453" s="198">
        <v>0</v>
      </c>
      <c r="P453" s="198">
        <v>0</v>
      </c>
      <c r="Q453" s="111">
        <f t="shared" si="3203"/>
        <v>0</v>
      </c>
      <c r="R453" s="85">
        <f>+H453-P453</f>
        <v>0</v>
      </c>
      <c r="S453" s="191">
        <f t="shared" si="3204"/>
        <v>0</v>
      </c>
      <c r="T453" s="191">
        <f t="shared" si="3205"/>
        <v>0</v>
      </c>
    </row>
    <row r="454" spans="1:20" ht="15" customHeight="1" x14ac:dyDescent="0.25">
      <c r="A454" s="151">
        <v>30201030303</v>
      </c>
      <c r="B454" s="113" t="s">
        <v>684</v>
      </c>
      <c r="C454" s="85">
        <v>20000000</v>
      </c>
      <c r="D454" s="191">
        <v>0</v>
      </c>
      <c r="E454" s="191">
        <v>20000000</v>
      </c>
      <c r="F454" s="191">
        <v>0</v>
      </c>
      <c r="G454" s="188">
        <v>0</v>
      </c>
      <c r="H454" s="111">
        <f t="shared" si="3201"/>
        <v>0</v>
      </c>
      <c r="I454" s="198">
        <v>0</v>
      </c>
      <c r="J454" s="198">
        <v>0</v>
      </c>
      <c r="K454" s="111">
        <f t="shared" si="3202"/>
        <v>0</v>
      </c>
      <c r="L454" s="198">
        <v>0</v>
      </c>
      <c r="M454" s="198">
        <v>0</v>
      </c>
      <c r="N454" s="85">
        <f>+J454-M454</f>
        <v>0</v>
      </c>
      <c r="O454" s="198">
        <v>0</v>
      </c>
      <c r="P454" s="198">
        <v>0</v>
      </c>
      <c r="Q454" s="111">
        <f t="shared" si="3203"/>
        <v>0</v>
      </c>
      <c r="R454" s="85">
        <f>+H454-P454</f>
        <v>0</v>
      </c>
      <c r="S454" s="191">
        <f t="shared" si="3204"/>
        <v>0</v>
      </c>
      <c r="T454" s="191">
        <f t="shared" si="3205"/>
        <v>0</v>
      </c>
    </row>
    <row r="455" spans="1:20" ht="15" customHeight="1" x14ac:dyDescent="0.25">
      <c r="A455" s="152">
        <v>302010304</v>
      </c>
      <c r="B455" s="153" t="s">
        <v>685</v>
      </c>
      <c r="C455" s="154">
        <f t="shared" ref="C455" si="3206">+C456+C457+C458</f>
        <v>100000000</v>
      </c>
      <c r="D455" s="154">
        <f t="shared" ref="D455" si="3207">+D456+D457+D458</f>
        <v>0</v>
      </c>
      <c r="E455" s="154">
        <f t="shared" ref="E455" si="3208">+E456+E457+E458</f>
        <v>100000000</v>
      </c>
      <c r="F455" s="154">
        <f t="shared" ref="F455" si="3209">+F456+F457+F458</f>
        <v>0</v>
      </c>
      <c r="G455" s="154">
        <f t="shared" ref="G455" si="3210">+G456+G457+G458</f>
        <v>0</v>
      </c>
      <c r="H455" s="154">
        <f t="shared" ref="H455" si="3211">+H456+H457+H458</f>
        <v>0</v>
      </c>
      <c r="I455" s="154">
        <f t="shared" ref="I455" si="3212">+I456+I457+I458</f>
        <v>0</v>
      </c>
      <c r="J455" s="154">
        <f t="shared" ref="J455" si="3213">+J456+J457+J458</f>
        <v>0</v>
      </c>
      <c r="K455" s="154">
        <f t="shared" ref="K455" si="3214">+K456+K457+K458</f>
        <v>0</v>
      </c>
      <c r="L455" s="154">
        <f t="shared" ref="L455" si="3215">+L456+L457+L458</f>
        <v>0</v>
      </c>
      <c r="M455" s="154">
        <f t="shared" ref="M455" si="3216">+M456+M457+M458</f>
        <v>0</v>
      </c>
      <c r="N455" s="154">
        <f t="shared" ref="N455" si="3217">+N456+N457+N458</f>
        <v>0</v>
      </c>
      <c r="O455" s="154">
        <f t="shared" ref="O455" si="3218">+O456+O457+O458</f>
        <v>0</v>
      </c>
      <c r="P455" s="154">
        <f t="shared" ref="P455" si="3219">+P456+P457+P458</f>
        <v>0</v>
      </c>
      <c r="Q455" s="154">
        <f t="shared" ref="Q455" si="3220">+Q456+Q457+Q458</f>
        <v>0</v>
      </c>
      <c r="R455" s="154">
        <f t="shared" ref="R455" si="3221">+R456+R457+R458</f>
        <v>0</v>
      </c>
      <c r="S455" s="154">
        <f t="shared" ref="S455" si="3222">+S456+S457+S458</f>
        <v>0</v>
      </c>
      <c r="T455" s="154">
        <f t="shared" ref="T455" si="3223">+T456+T457+T458</f>
        <v>0</v>
      </c>
    </row>
    <row r="456" spans="1:20" ht="15" customHeight="1" x14ac:dyDescent="0.25">
      <c r="A456" s="155">
        <v>30201030401</v>
      </c>
      <c r="B456" s="113" t="s">
        <v>686</v>
      </c>
      <c r="C456" s="85">
        <v>5000000</v>
      </c>
      <c r="D456" s="191">
        <v>0</v>
      </c>
      <c r="E456" s="191">
        <v>5000000</v>
      </c>
      <c r="F456" s="191">
        <v>0</v>
      </c>
      <c r="G456" s="188">
        <v>0</v>
      </c>
      <c r="H456" s="111">
        <f t="shared" ref="H456:H458" si="3224">+C456+D456-E456+F456-G456</f>
        <v>0</v>
      </c>
      <c r="I456" s="198">
        <v>0</v>
      </c>
      <c r="J456" s="198">
        <v>0</v>
      </c>
      <c r="K456" s="111">
        <f t="shared" ref="K456:K458" si="3225">+H456-J456</f>
        <v>0</v>
      </c>
      <c r="L456" s="198">
        <v>0</v>
      </c>
      <c r="M456" s="198">
        <v>0</v>
      </c>
      <c r="N456" s="85">
        <f>+J456-M456</f>
        <v>0</v>
      </c>
      <c r="O456" s="198">
        <v>0</v>
      </c>
      <c r="P456" s="198">
        <v>0</v>
      </c>
      <c r="Q456" s="111">
        <f t="shared" ref="Q456:Q458" si="3226">P456-J456</f>
        <v>0</v>
      </c>
      <c r="R456" s="85">
        <f>+H456-P456</f>
        <v>0</v>
      </c>
      <c r="S456" s="191">
        <f t="shared" ref="S456:S458" si="3227">O456</f>
        <v>0</v>
      </c>
      <c r="T456" s="191">
        <f t="shared" ref="T456:T458" si="3228">P456</f>
        <v>0</v>
      </c>
    </row>
    <row r="457" spans="1:20" s="4" customFormat="1" ht="15" customHeight="1" x14ac:dyDescent="0.25">
      <c r="A457" s="150">
        <v>30201030402</v>
      </c>
      <c r="B457" s="113" t="s">
        <v>687</v>
      </c>
      <c r="C457" s="85">
        <v>10000000</v>
      </c>
      <c r="D457" s="191">
        <v>0</v>
      </c>
      <c r="E457" s="191">
        <v>10000000</v>
      </c>
      <c r="F457" s="191">
        <v>0</v>
      </c>
      <c r="G457" s="188">
        <v>0</v>
      </c>
      <c r="H457" s="111">
        <f t="shared" si="3224"/>
        <v>0</v>
      </c>
      <c r="I457" s="198">
        <v>0</v>
      </c>
      <c r="J457" s="198">
        <v>0</v>
      </c>
      <c r="K457" s="111">
        <f t="shared" si="3225"/>
        <v>0</v>
      </c>
      <c r="L457" s="198">
        <v>0</v>
      </c>
      <c r="M457" s="198">
        <v>0</v>
      </c>
      <c r="N457" s="85">
        <f>+J457-M457</f>
        <v>0</v>
      </c>
      <c r="O457" s="198">
        <v>0</v>
      </c>
      <c r="P457" s="198">
        <v>0</v>
      </c>
      <c r="Q457" s="111">
        <f t="shared" si="3226"/>
        <v>0</v>
      </c>
      <c r="R457" s="85">
        <f>+H457-P457</f>
        <v>0</v>
      </c>
      <c r="S457" s="191">
        <f t="shared" si="3227"/>
        <v>0</v>
      </c>
      <c r="T457" s="191">
        <f t="shared" si="3228"/>
        <v>0</v>
      </c>
    </row>
    <row r="458" spans="1:20" s="4" customFormat="1" ht="15" customHeight="1" x14ac:dyDescent="0.25">
      <c r="A458" s="151">
        <v>30201030403</v>
      </c>
      <c r="B458" s="113" t="s">
        <v>688</v>
      </c>
      <c r="C458" s="85">
        <v>85000000</v>
      </c>
      <c r="D458" s="191">
        <v>0</v>
      </c>
      <c r="E458" s="191">
        <v>85000000</v>
      </c>
      <c r="F458" s="191">
        <v>0</v>
      </c>
      <c r="G458" s="188">
        <v>0</v>
      </c>
      <c r="H458" s="111">
        <f t="shared" si="3224"/>
        <v>0</v>
      </c>
      <c r="I458" s="198">
        <v>0</v>
      </c>
      <c r="J458" s="198">
        <v>0</v>
      </c>
      <c r="K458" s="111">
        <f t="shared" si="3225"/>
        <v>0</v>
      </c>
      <c r="L458" s="198">
        <v>0</v>
      </c>
      <c r="M458" s="198">
        <v>0</v>
      </c>
      <c r="N458" s="85">
        <f>+J458-M458</f>
        <v>0</v>
      </c>
      <c r="O458" s="198">
        <v>0</v>
      </c>
      <c r="P458" s="198">
        <v>0</v>
      </c>
      <c r="Q458" s="111">
        <f t="shared" si="3226"/>
        <v>0</v>
      </c>
      <c r="R458" s="85">
        <f>+H458-P458</f>
        <v>0</v>
      </c>
      <c r="S458" s="191">
        <f t="shared" si="3227"/>
        <v>0</v>
      </c>
      <c r="T458" s="191">
        <f t="shared" si="3228"/>
        <v>0</v>
      </c>
    </row>
    <row r="459" spans="1:20" s="4" customFormat="1" ht="15" customHeight="1" x14ac:dyDescent="0.25">
      <c r="A459" s="152">
        <v>302010305</v>
      </c>
      <c r="B459" s="153" t="s">
        <v>689</v>
      </c>
      <c r="C459" s="154">
        <f t="shared" ref="C459" si="3229">+C460</f>
        <v>150000000</v>
      </c>
      <c r="D459" s="154">
        <f t="shared" ref="D459" si="3230">+D460</f>
        <v>0</v>
      </c>
      <c r="E459" s="154">
        <f t="shared" ref="E459" si="3231">+E460</f>
        <v>150000000</v>
      </c>
      <c r="F459" s="154">
        <f t="shared" ref="F459" si="3232">+F460</f>
        <v>0</v>
      </c>
      <c r="G459" s="154">
        <f t="shared" ref="G459" si="3233">+G460</f>
        <v>0</v>
      </c>
      <c r="H459" s="154">
        <f t="shared" ref="H459" si="3234">+H460</f>
        <v>0</v>
      </c>
      <c r="I459" s="154">
        <f t="shared" ref="I459" si="3235">+I460</f>
        <v>0</v>
      </c>
      <c r="J459" s="154">
        <f t="shared" ref="J459" si="3236">+J460</f>
        <v>0</v>
      </c>
      <c r="K459" s="154">
        <f t="shared" ref="K459" si="3237">+K460</f>
        <v>0</v>
      </c>
      <c r="L459" s="154">
        <f t="shared" ref="L459" si="3238">+L460</f>
        <v>0</v>
      </c>
      <c r="M459" s="154">
        <f t="shared" ref="M459" si="3239">+M460</f>
        <v>0</v>
      </c>
      <c r="N459" s="154">
        <f t="shared" ref="N459" si="3240">+N460</f>
        <v>0</v>
      </c>
      <c r="O459" s="154">
        <f t="shared" ref="O459" si="3241">+O460</f>
        <v>0</v>
      </c>
      <c r="P459" s="154">
        <f t="shared" ref="P459" si="3242">+P460</f>
        <v>0</v>
      </c>
      <c r="Q459" s="154">
        <f t="shared" ref="Q459" si="3243">+Q460</f>
        <v>0</v>
      </c>
      <c r="R459" s="154">
        <f t="shared" ref="R459" si="3244">+R460</f>
        <v>0</v>
      </c>
      <c r="S459" s="154">
        <f t="shared" ref="S459" si="3245">+S460</f>
        <v>0</v>
      </c>
      <c r="T459" s="154">
        <f t="shared" ref="T459" si="3246">+T460</f>
        <v>0</v>
      </c>
    </row>
    <row r="460" spans="1:20" ht="15" customHeight="1" x14ac:dyDescent="0.25">
      <c r="A460" s="151">
        <v>30201030503</v>
      </c>
      <c r="B460" s="113" t="s">
        <v>690</v>
      </c>
      <c r="C460" s="85">
        <v>150000000</v>
      </c>
      <c r="D460" s="191">
        <v>0</v>
      </c>
      <c r="E460" s="191">
        <v>150000000</v>
      </c>
      <c r="F460" s="191">
        <v>0</v>
      </c>
      <c r="G460" s="188">
        <v>0</v>
      </c>
      <c r="H460" s="111">
        <f>+C460+D460-E460+F460-G460</f>
        <v>0</v>
      </c>
      <c r="I460" s="198">
        <v>0</v>
      </c>
      <c r="J460" s="198">
        <v>0</v>
      </c>
      <c r="K460" s="111">
        <f t="shared" ref="K460" si="3247">+H460-J460</f>
        <v>0</v>
      </c>
      <c r="L460" s="198">
        <v>0</v>
      </c>
      <c r="M460" s="198">
        <v>0</v>
      </c>
      <c r="N460" s="85">
        <f>+J460-M460</f>
        <v>0</v>
      </c>
      <c r="O460" s="198">
        <v>0</v>
      </c>
      <c r="P460" s="198">
        <v>0</v>
      </c>
      <c r="Q460" s="111">
        <f>P460-J460</f>
        <v>0</v>
      </c>
      <c r="R460" s="85">
        <f>+H460-P460</f>
        <v>0</v>
      </c>
      <c r="S460" s="191">
        <f>O460</f>
        <v>0</v>
      </c>
      <c r="T460" s="191">
        <f>P460</f>
        <v>0</v>
      </c>
    </row>
    <row r="461" spans="1:20" ht="15" customHeight="1" x14ac:dyDescent="0.25">
      <c r="A461" s="132">
        <v>3020104</v>
      </c>
      <c r="B461" s="133" t="s">
        <v>691</v>
      </c>
      <c r="C461" s="94">
        <f t="shared" ref="C461" si="3248">+C462+C466+C470+C473</f>
        <v>795000000</v>
      </c>
      <c r="D461" s="94">
        <f t="shared" ref="D461" si="3249">+D462+D466+D470+D473</f>
        <v>0</v>
      </c>
      <c r="E461" s="94">
        <f t="shared" ref="E461" si="3250">+E462+E466+E470+E473</f>
        <v>205504543</v>
      </c>
      <c r="F461" s="94">
        <f t="shared" ref="F461" si="3251">+F462+F466+F470+F473</f>
        <v>0</v>
      </c>
      <c r="G461" s="94">
        <f t="shared" ref="G461" si="3252">+G462+G466+G470+G473</f>
        <v>0</v>
      </c>
      <c r="H461" s="94">
        <f t="shared" ref="H461" si="3253">+H462+H466+H470+H473</f>
        <v>589495457</v>
      </c>
      <c r="I461" s="94">
        <f t="shared" ref="I461" si="3254">+I462+I466+I470+I473</f>
        <v>0</v>
      </c>
      <c r="J461" s="94">
        <f t="shared" ref="J461" si="3255">+J462+J466+J470+J473</f>
        <v>588625581</v>
      </c>
      <c r="K461" s="94">
        <f t="shared" ref="K461" si="3256">+K462+K466+K470+K473</f>
        <v>869876</v>
      </c>
      <c r="L461" s="94">
        <f t="shared" ref="L461" si="3257">+L462+L466+L470+L473</f>
        <v>0</v>
      </c>
      <c r="M461" s="94">
        <f t="shared" ref="M461" si="3258">+M462+M466+M470+M473</f>
        <v>152695880</v>
      </c>
      <c r="N461" s="94">
        <f t="shared" ref="N461" si="3259">+N462+N466+N470+N473</f>
        <v>435929701</v>
      </c>
      <c r="O461" s="94">
        <f t="shared" ref="O461" si="3260">+O462+O466+O470+O473</f>
        <v>0</v>
      </c>
      <c r="P461" s="94">
        <f t="shared" ref="P461" si="3261">+P462+P466+P470+P473</f>
        <v>589495457</v>
      </c>
      <c r="Q461" s="94">
        <f t="shared" ref="Q461" si="3262">+Q462+Q466+Q470+Q473</f>
        <v>869876</v>
      </c>
      <c r="R461" s="94">
        <f t="shared" ref="R461" si="3263">+R462+R466+R470+R473</f>
        <v>0</v>
      </c>
      <c r="S461" s="94">
        <f t="shared" ref="S461" si="3264">+S462+S466+S470+S473</f>
        <v>0</v>
      </c>
      <c r="T461" s="94">
        <f t="shared" ref="T461" si="3265">+T462+T466+T470+T473</f>
        <v>589495457</v>
      </c>
    </row>
    <row r="462" spans="1:20" ht="15" customHeight="1" x14ac:dyDescent="0.25">
      <c r="A462" s="152">
        <v>302010401</v>
      </c>
      <c r="B462" s="153" t="s">
        <v>692</v>
      </c>
      <c r="C462" s="154">
        <f t="shared" ref="C462" si="3266">+C463+C464+C465</f>
        <v>560000000</v>
      </c>
      <c r="D462" s="154">
        <f t="shared" ref="D462" si="3267">+D463+D464+D465</f>
        <v>0</v>
      </c>
      <c r="E462" s="154">
        <f t="shared" ref="E462" si="3268">+E463+E464+E465</f>
        <v>123218543</v>
      </c>
      <c r="F462" s="154">
        <f t="shared" ref="F462" si="3269">+F463+F464+F465</f>
        <v>0</v>
      </c>
      <c r="G462" s="154">
        <f t="shared" ref="G462" si="3270">+G463+G464+G465</f>
        <v>0</v>
      </c>
      <c r="H462" s="154">
        <f t="shared" ref="H462" si="3271">+H463+H464+H465</f>
        <v>436781457</v>
      </c>
      <c r="I462" s="154">
        <f t="shared" ref="I462" si="3272">+I463+I464+I465</f>
        <v>0</v>
      </c>
      <c r="J462" s="154">
        <f t="shared" ref="J462" si="3273">+J463+J464+J465</f>
        <v>435911581</v>
      </c>
      <c r="K462" s="154">
        <f t="shared" ref="K462" si="3274">+K463+K464+K465</f>
        <v>869876</v>
      </c>
      <c r="L462" s="154">
        <f t="shared" ref="L462" si="3275">+L463+L464+L465</f>
        <v>0</v>
      </c>
      <c r="M462" s="154">
        <f t="shared" ref="M462" si="3276">+M463+M464+M465</f>
        <v>0</v>
      </c>
      <c r="N462" s="154">
        <f t="shared" ref="N462" si="3277">+N463+N464+N465</f>
        <v>435911581</v>
      </c>
      <c r="O462" s="154">
        <f t="shared" ref="O462" si="3278">+O463+O464+O465</f>
        <v>0</v>
      </c>
      <c r="P462" s="154">
        <f t="shared" ref="P462" si="3279">+P463+P464+P465</f>
        <v>436781457</v>
      </c>
      <c r="Q462" s="154">
        <f t="shared" ref="Q462" si="3280">+Q463+Q464+Q465</f>
        <v>869876</v>
      </c>
      <c r="R462" s="154">
        <f t="shared" ref="R462" si="3281">+R463+R464+R465</f>
        <v>0</v>
      </c>
      <c r="S462" s="154">
        <f t="shared" ref="S462" si="3282">+S463+S464+S465</f>
        <v>0</v>
      </c>
      <c r="T462" s="154">
        <f t="shared" ref="T462" si="3283">+T463+T464+T465</f>
        <v>436781457</v>
      </c>
    </row>
    <row r="463" spans="1:20" s="24" customFormat="1" ht="15" customHeight="1" x14ac:dyDescent="0.25">
      <c r="A463" s="155">
        <v>30201040101</v>
      </c>
      <c r="B463" s="113" t="s">
        <v>693</v>
      </c>
      <c r="C463" s="85">
        <v>100000000</v>
      </c>
      <c r="D463" s="191">
        <v>0</v>
      </c>
      <c r="E463" s="191">
        <v>100000000</v>
      </c>
      <c r="F463" s="191">
        <v>0</v>
      </c>
      <c r="G463" s="188">
        <v>0</v>
      </c>
      <c r="H463" s="111">
        <f t="shared" ref="H463:H465" si="3284">+C463+D463-E463+F463-G463</f>
        <v>0</v>
      </c>
      <c r="I463" s="198">
        <v>0</v>
      </c>
      <c r="J463" s="198">
        <v>0</v>
      </c>
      <c r="K463" s="111">
        <f t="shared" ref="K463:K465" si="3285">+H463-J463</f>
        <v>0</v>
      </c>
      <c r="L463" s="198">
        <v>0</v>
      </c>
      <c r="M463" s="198">
        <v>0</v>
      </c>
      <c r="N463" s="85">
        <f>+J463-M463</f>
        <v>0</v>
      </c>
      <c r="O463" s="198">
        <v>0</v>
      </c>
      <c r="P463" s="198">
        <v>0</v>
      </c>
      <c r="Q463" s="111">
        <f t="shared" ref="Q463:Q465" si="3286">P463-J463</f>
        <v>0</v>
      </c>
      <c r="R463" s="85">
        <f>+H463-P463</f>
        <v>0</v>
      </c>
      <c r="S463" s="191">
        <f t="shared" ref="S463:S465" si="3287">O463</f>
        <v>0</v>
      </c>
      <c r="T463" s="191">
        <f t="shared" ref="T463:T465" si="3288">P463</f>
        <v>0</v>
      </c>
    </row>
    <row r="464" spans="1:20" ht="15" customHeight="1" x14ac:dyDescent="0.25">
      <c r="A464" s="150">
        <v>30201040102</v>
      </c>
      <c r="B464" s="113" t="s">
        <v>694</v>
      </c>
      <c r="C464" s="85">
        <v>30000000</v>
      </c>
      <c r="D464" s="191">
        <v>0</v>
      </c>
      <c r="E464" s="191">
        <v>23218543</v>
      </c>
      <c r="F464" s="191">
        <v>0</v>
      </c>
      <c r="G464" s="188">
        <v>0</v>
      </c>
      <c r="H464" s="111">
        <f t="shared" si="3284"/>
        <v>6781457</v>
      </c>
      <c r="I464" s="198">
        <v>0</v>
      </c>
      <c r="J464" s="198">
        <v>6781457</v>
      </c>
      <c r="K464" s="111">
        <f t="shared" si="3285"/>
        <v>0</v>
      </c>
      <c r="L464" s="198">
        <v>0</v>
      </c>
      <c r="M464" s="198">
        <v>0</v>
      </c>
      <c r="N464" s="85">
        <f>+J464-M464</f>
        <v>6781457</v>
      </c>
      <c r="O464" s="198">
        <v>0</v>
      </c>
      <c r="P464" s="198">
        <v>6781457</v>
      </c>
      <c r="Q464" s="111">
        <f t="shared" si="3286"/>
        <v>0</v>
      </c>
      <c r="R464" s="85">
        <f>+H464-P464</f>
        <v>0</v>
      </c>
      <c r="S464" s="191">
        <f t="shared" si="3287"/>
        <v>0</v>
      </c>
      <c r="T464" s="191">
        <f t="shared" si="3288"/>
        <v>6781457</v>
      </c>
    </row>
    <row r="465" spans="1:20" s="4" customFormat="1" ht="15" customHeight="1" x14ac:dyDescent="0.25">
      <c r="A465" s="151">
        <v>30201040103</v>
      </c>
      <c r="B465" s="113" t="s">
        <v>695</v>
      </c>
      <c r="C465" s="85">
        <v>430000000</v>
      </c>
      <c r="D465" s="191">
        <v>0</v>
      </c>
      <c r="E465" s="191">
        <v>0</v>
      </c>
      <c r="F465" s="191">
        <v>0</v>
      </c>
      <c r="G465" s="188">
        <v>0</v>
      </c>
      <c r="H465" s="111">
        <f t="shared" si="3284"/>
        <v>430000000</v>
      </c>
      <c r="I465" s="198">
        <v>0</v>
      </c>
      <c r="J465" s="198">
        <v>429130124</v>
      </c>
      <c r="K465" s="111">
        <f t="shared" si="3285"/>
        <v>869876</v>
      </c>
      <c r="L465" s="198">
        <v>0</v>
      </c>
      <c r="M465" s="198">
        <v>0</v>
      </c>
      <c r="N465" s="85">
        <f>+J465-M465</f>
        <v>429130124</v>
      </c>
      <c r="O465" s="198">
        <v>0</v>
      </c>
      <c r="P465" s="198">
        <v>430000000</v>
      </c>
      <c r="Q465" s="111">
        <f t="shared" si="3286"/>
        <v>869876</v>
      </c>
      <c r="R465" s="85">
        <f>+H465-P465</f>
        <v>0</v>
      </c>
      <c r="S465" s="191">
        <f t="shared" si="3287"/>
        <v>0</v>
      </c>
      <c r="T465" s="191">
        <f t="shared" si="3288"/>
        <v>430000000</v>
      </c>
    </row>
    <row r="466" spans="1:20" s="4" customFormat="1" ht="15" customHeight="1" x14ac:dyDescent="0.25">
      <c r="A466" s="152">
        <v>302010402</v>
      </c>
      <c r="B466" s="153" t="s">
        <v>696</v>
      </c>
      <c r="C466" s="154">
        <f t="shared" ref="C466" si="3289">+C467+C468+C469</f>
        <v>140000000</v>
      </c>
      <c r="D466" s="154">
        <f t="shared" ref="D466" si="3290">+D467+D468+D469</f>
        <v>0</v>
      </c>
      <c r="E466" s="154">
        <f t="shared" ref="E466" si="3291">+E467+E468+E469</f>
        <v>15000000</v>
      </c>
      <c r="F466" s="154">
        <f t="shared" ref="F466" si="3292">+F467+F468+F469</f>
        <v>0</v>
      </c>
      <c r="G466" s="154">
        <f t="shared" ref="G466" si="3293">+G467+G468+G469</f>
        <v>0</v>
      </c>
      <c r="H466" s="154">
        <f t="shared" ref="H466" si="3294">+H467+H468+H469</f>
        <v>125000000</v>
      </c>
      <c r="I466" s="154">
        <f t="shared" ref="I466" si="3295">+I467+I468+I469</f>
        <v>0</v>
      </c>
      <c r="J466" s="154">
        <f t="shared" ref="J466" si="3296">+J467+J468+J469</f>
        <v>125000000</v>
      </c>
      <c r="K466" s="154">
        <f t="shared" ref="K466" si="3297">+K467+K468+K469</f>
        <v>0</v>
      </c>
      <c r="L466" s="154">
        <f t="shared" ref="L466" si="3298">+L467+L468+L469</f>
        <v>0</v>
      </c>
      <c r="M466" s="154">
        <f t="shared" ref="M466" si="3299">+M467+M468+M469</f>
        <v>125000000</v>
      </c>
      <c r="N466" s="154">
        <f t="shared" ref="N466" si="3300">+N467+N468+N469</f>
        <v>0</v>
      </c>
      <c r="O466" s="154">
        <f t="shared" ref="O466" si="3301">+O467+O468+O469</f>
        <v>0</v>
      </c>
      <c r="P466" s="154">
        <f t="shared" ref="P466" si="3302">+P467+P468+P469</f>
        <v>125000000</v>
      </c>
      <c r="Q466" s="154">
        <f t="shared" ref="Q466" si="3303">+Q467+Q468+Q469</f>
        <v>0</v>
      </c>
      <c r="R466" s="154">
        <f t="shared" ref="R466" si="3304">+R467+R468+R469</f>
        <v>0</v>
      </c>
      <c r="S466" s="154">
        <f t="shared" ref="S466" si="3305">+S467+S468+S469</f>
        <v>0</v>
      </c>
      <c r="T466" s="154">
        <f t="shared" ref="T466" si="3306">+T467+T468+T469</f>
        <v>125000000</v>
      </c>
    </row>
    <row r="467" spans="1:20" s="4" customFormat="1" ht="15" customHeight="1" x14ac:dyDescent="0.25">
      <c r="A467" s="155">
        <v>30201040201</v>
      </c>
      <c r="B467" s="113" t="s">
        <v>697</v>
      </c>
      <c r="C467" s="85">
        <v>15000000</v>
      </c>
      <c r="D467" s="191">
        <v>0</v>
      </c>
      <c r="E467" s="191">
        <v>15000000</v>
      </c>
      <c r="F467" s="191">
        <v>0</v>
      </c>
      <c r="G467" s="188">
        <v>0</v>
      </c>
      <c r="H467" s="111">
        <f t="shared" ref="H467:H469" si="3307">+C467+D467-E467+F467-G467</f>
        <v>0</v>
      </c>
      <c r="I467" s="198">
        <v>0</v>
      </c>
      <c r="J467" s="198">
        <v>0</v>
      </c>
      <c r="K467" s="111">
        <f t="shared" ref="K467:K469" si="3308">+H467-J467</f>
        <v>0</v>
      </c>
      <c r="L467" s="198">
        <v>0</v>
      </c>
      <c r="M467" s="198">
        <v>0</v>
      </c>
      <c r="N467" s="85">
        <f>+J467-M467</f>
        <v>0</v>
      </c>
      <c r="O467" s="198">
        <v>0</v>
      </c>
      <c r="P467" s="198">
        <v>0</v>
      </c>
      <c r="Q467" s="111">
        <f t="shared" ref="Q467:Q469" si="3309">P467-J467</f>
        <v>0</v>
      </c>
      <c r="R467" s="85">
        <f>+H467-P467</f>
        <v>0</v>
      </c>
      <c r="S467" s="191">
        <f t="shared" ref="S467:S469" si="3310">O467</f>
        <v>0</v>
      </c>
      <c r="T467" s="191">
        <f t="shared" ref="T467:T469" si="3311">P467</f>
        <v>0</v>
      </c>
    </row>
    <row r="468" spans="1:20" ht="15" customHeight="1" x14ac:dyDescent="0.25">
      <c r="A468" s="150">
        <v>30201040202</v>
      </c>
      <c r="B468" s="113" t="s">
        <v>698</v>
      </c>
      <c r="C468" s="85">
        <v>25000000</v>
      </c>
      <c r="D468" s="191">
        <v>0</v>
      </c>
      <c r="E468" s="191">
        <v>0</v>
      </c>
      <c r="F468" s="191">
        <v>0</v>
      </c>
      <c r="G468" s="188">
        <v>0</v>
      </c>
      <c r="H468" s="111">
        <f t="shared" si="3307"/>
        <v>25000000</v>
      </c>
      <c r="I468" s="198">
        <v>0</v>
      </c>
      <c r="J468" s="198">
        <v>25000000</v>
      </c>
      <c r="K468" s="111">
        <f t="shared" si="3308"/>
        <v>0</v>
      </c>
      <c r="L468" s="198">
        <v>0</v>
      </c>
      <c r="M468" s="198">
        <v>25000000</v>
      </c>
      <c r="N468" s="85">
        <f>+J468-M468</f>
        <v>0</v>
      </c>
      <c r="O468" s="198">
        <v>0</v>
      </c>
      <c r="P468" s="198">
        <v>25000000</v>
      </c>
      <c r="Q468" s="111">
        <f t="shared" si="3309"/>
        <v>0</v>
      </c>
      <c r="R468" s="85">
        <f>+H468-P468</f>
        <v>0</v>
      </c>
      <c r="S468" s="191">
        <f t="shared" si="3310"/>
        <v>0</v>
      </c>
      <c r="T468" s="191">
        <f t="shared" si="3311"/>
        <v>25000000</v>
      </c>
    </row>
    <row r="469" spans="1:20" ht="15" customHeight="1" x14ac:dyDescent="0.25">
      <c r="A469" s="151">
        <v>30201040203</v>
      </c>
      <c r="B469" s="113" t="s">
        <v>699</v>
      </c>
      <c r="C469" s="85">
        <v>100000000</v>
      </c>
      <c r="D469" s="191">
        <v>0</v>
      </c>
      <c r="E469" s="191">
        <v>0</v>
      </c>
      <c r="F469" s="191">
        <v>0</v>
      </c>
      <c r="G469" s="188">
        <v>0</v>
      </c>
      <c r="H469" s="111">
        <f t="shared" si="3307"/>
        <v>100000000</v>
      </c>
      <c r="I469" s="198">
        <v>0</v>
      </c>
      <c r="J469" s="198">
        <v>100000000</v>
      </c>
      <c r="K469" s="111">
        <f t="shared" si="3308"/>
        <v>0</v>
      </c>
      <c r="L469" s="198">
        <v>0</v>
      </c>
      <c r="M469" s="198">
        <v>100000000</v>
      </c>
      <c r="N469" s="85">
        <f>+J469-M469</f>
        <v>0</v>
      </c>
      <c r="O469" s="198">
        <v>0</v>
      </c>
      <c r="P469" s="198">
        <v>100000000</v>
      </c>
      <c r="Q469" s="111">
        <f t="shared" si="3309"/>
        <v>0</v>
      </c>
      <c r="R469" s="85">
        <f>+H469-P469</f>
        <v>0</v>
      </c>
      <c r="S469" s="191">
        <f t="shared" si="3310"/>
        <v>0</v>
      </c>
      <c r="T469" s="191">
        <f t="shared" si="3311"/>
        <v>100000000</v>
      </c>
    </row>
    <row r="470" spans="1:20" s="4" customFormat="1" ht="15" customHeight="1" x14ac:dyDescent="0.25">
      <c r="A470" s="152">
        <v>302010403</v>
      </c>
      <c r="B470" s="153" t="s">
        <v>700</v>
      </c>
      <c r="C470" s="154">
        <f t="shared" ref="C470" si="3312">+C471+C472</f>
        <v>40000000</v>
      </c>
      <c r="D470" s="154">
        <f t="shared" ref="D470" si="3313">+D471+D472</f>
        <v>0</v>
      </c>
      <c r="E470" s="154">
        <f t="shared" ref="E470" si="3314">+E471+E472</f>
        <v>12286000</v>
      </c>
      <c r="F470" s="154">
        <f t="shared" ref="F470" si="3315">+F471+F472</f>
        <v>0</v>
      </c>
      <c r="G470" s="154">
        <f t="shared" ref="G470" si="3316">+G471+G472</f>
        <v>0</v>
      </c>
      <c r="H470" s="154">
        <f t="shared" ref="H470" si="3317">+H471+H472</f>
        <v>27714000</v>
      </c>
      <c r="I470" s="154">
        <f t="shared" ref="I470" si="3318">+I471+I472</f>
        <v>0</v>
      </c>
      <c r="J470" s="154">
        <f t="shared" ref="J470" si="3319">+J471+J472</f>
        <v>27714000</v>
      </c>
      <c r="K470" s="154">
        <f t="shared" ref="K470" si="3320">+K471+K472</f>
        <v>0</v>
      </c>
      <c r="L470" s="154">
        <f t="shared" ref="L470" si="3321">+L471+L472</f>
        <v>0</v>
      </c>
      <c r="M470" s="154">
        <f t="shared" ref="M470" si="3322">+M471+M472</f>
        <v>27695880</v>
      </c>
      <c r="N470" s="154">
        <f t="shared" ref="N470" si="3323">+N471+N472</f>
        <v>18120</v>
      </c>
      <c r="O470" s="154">
        <f t="shared" ref="O470" si="3324">+O471+O472</f>
        <v>0</v>
      </c>
      <c r="P470" s="154">
        <f t="shared" ref="P470" si="3325">+P471+P472</f>
        <v>27714000</v>
      </c>
      <c r="Q470" s="154">
        <f t="shared" ref="Q470" si="3326">+Q471+Q472</f>
        <v>0</v>
      </c>
      <c r="R470" s="154">
        <f t="shared" ref="R470" si="3327">+R471+R472</f>
        <v>0</v>
      </c>
      <c r="S470" s="154">
        <f t="shared" ref="S470" si="3328">+S471+S472</f>
        <v>0</v>
      </c>
      <c r="T470" s="154">
        <f t="shared" ref="T470" si="3329">+T471+T472</f>
        <v>27714000</v>
      </c>
    </row>
    <row r="471" spans="1:20" s="4" customFormat="1" ht="15" customHeight="1" x14ac:dyDescent="0.25">
      <c r="A471" s="150">
        <v>30201040302</v>
      </c>
      <c r="B471" s="113" t="s">
        <v>701</v>
      </c>
      <c r="C471" s="85">
        <v>10000000</v>
      </c>
      <c r="D471" s="191">
        <v>0</v>
      </c>
      <c r="E471" s="191">
        <v>10000000</v>
      </c>
      <c r="F471" s="191">
        <v>0</v>
      </c>
      <c r="G471" s="188">
        <v>0</v>
      </c>
      <c r="H471" s="111">
        <f t="shared" ref="H471:H472" si="3330">+C471+D471-E471+F471-G471</f>
        <v>0</v>
      </c>
      <c r="I471" s="198">
        <v>0</v>
      </c>
      <c r="J471" s="198">
        <v>0</v>
      </c>
      <c r="K471" s="111">
        <f t="shared" ref="K471:K472" si="3331">+H471-J471</f>
        <v>0</v>
      </c>
      <c r="L471" s="198">
        <v>0</v>
      </c>
      <c r="M471" s="198">
        <v>0</v>
      </c>
      <c r="N471" s="85">
        <f>+J471-M471</f>
        <v>0</v>
      </c>
      <c r="O471" s="198">
        <v>0</v>
      </c>
      <c r="P471" s="198">
        <v>0</v>
      </c>
      <c r="Q471" s="111">
        <f t="shared" ref="Q471:Q472" si="3332">P471-J471</f>
        <v>0</v>
      </c>
      <c r="R471" s="85">
        <f>+H471-P471</f>
        <v>0</v>
      </c>
      <c r="S471" s="191">
        <f t="shared" ref="S471:S472" si="3333">O471</f>
        <v>0</v>
      </c>
      <c r="T471" s="191">
        <f t="shared" ref="T471:T472" si="3334">P471</f>
        <v>0</v>
      </c>
    </row>
    <row r="472" spans="1:20" s="4" customFormat="1" ht="15" customHeight="1" x14ac:dyDescent="0.25">
      <c r="A472" s="151">
        <v>30201040303</v>
      </c>
      <c r="B472" s="113" t="s">
        <v>702</v>
      </c>
      <c r="C472" s="85">
        <v>30000000</v>
      </c>
      <c r="D472" s="191">
        <v>0</v>
      </c>
      <c r="E472" s="191">
        <v>2286000</v>
      </c>
      <c r="F472" s="191">
        <v>0</v>
      </c>
      <c r="G472" s="188">
        <v>0</v>
      </c>
      <c r="H472" s="111">
        <f t="shared" si="3330"/>
        <v>27714000</v>
      </c>
      <c r="I472" s="198">
        <v>0</v>
      </c>
      <c r="J472" s="198">
        <v>27714000</v>
      </c>
      <c r="K472" s="111">
        <f t="shared" si="3331"/>
        <v>0</v>
      </c>
      <c r="L472" s="198">
        <v>0</v>
      </c>
      <c r="M472" s="198">
        <v>27695880</v>
      </c>
      <c r="N472" s="85">
        <f>+J472-M472</f>
        <v>18120</v>
      </c>
      <c r="O472" s="198">
        <v>0</v>
      </c>
      <c r="P472" s="198">
        <v>27714000</v>
      </c>
      <c r="Q472" s="111">
        <f t="shared" si="3332"/>
        <v>0</v>
      </c>
      <c r="R472" s="85">
        <f>+H472-P472</f>
        <v>0</v>
      </c>
      <c r="S472" s="191">
        <f t="shared" si="3333"/>
        <v>0</v>
      </c>
      <c r="T472" s="191">
        <f t="shared" si="3334"/>
        <v>27714000</v>
      </c>
    </row>
    <row r="473" spans="1:20" s="4" customFormat="1" ht="15" customHeight="1" x14ac:dyDescent="0.25">
      <c r="A473" s="152">
        <v>302010404</v>
      </c>
      <c r="B473" s="153" t="s">
        <v>703</v>
      </c>
      <c r="C473" s="154">
        <f t="shared" ref="C473" si="3335">+C474+C475+C476</f>
        <v>55000000</v>
      </c>
      <c r="D473" s="154">
        <f t="shared" ref="D473" si="3336">+D474+D475+D476</f>
        <v>0</v>
      </c>
      <c r="E473" s="154">
        <f t="shared" ref="E473" si="3337">+E474+E475+E476</f>
        <v>55000000</v>
      </c>
      <c r="F473" s="154">
        <f t="shared" ref="F473" si="3338">+F474+F475+F476</f>
        <v>0</v>
      </c>
      <c r="G473" s="154">
        <f t="shared" ref="G473" si="3339">+G474+G475+G476</f>
        <v>0</v>
      </c>
      <c r="H473" s="154">
        <f t="shared" ref="H473" si="3340">+H474+H475+H476</f>
        <v>0</v>
      </c>
      <c r="I473" s="154">
        <f t="shared" ref="I473" si="3341">+I474+I475+I476</f>
        <v>0</v>
      </c>
      <c r="J473" s="154">
        <f t="shared" ref="J473" si="3342">+J474+J475+J476</f>
        <v>0</v>
      </c>
      <c r="K473" s="154">
        <f t="shared" ref="K473" si="3343">+K474+K475+K476</f>
        <v>0</v>
      </c>
      <c r="L473" s="154">
        <f t="shared" ref="L473" si="3344">+L474+L475+L476</f>
        <v>0</v>
      </c>
      <c r="M473" s="154">
        <f t="shared" ref="M473" si="3345">+M474+M475+M476</f>
        <v>0</v>
      </c>
      <c r="N473" s="154">
        <f t="shared" ref="N473" si="3346">+N474+N475+N476</f>
        <v>0</v>
      </c>
      <c r="O473" s="154">
        <f t="shared" ref="O473" si="3347">+O474+O475+O476</f>
        <v>0</v>
      </c>
      <c r="P473" s="154">
        <f t="shared" ref="P473" si="3348">+P474+P475+P476</f>
        <v>0</v>
      </c>
      <c r="Q473" s="154">
        <f t="shared" ref="Q473" si="3349">+Q474+Q475+Q476</f>
        <v>0</v>
      </c>
      <c r="R473" s="154">
        <f t="shared" ref="R473" si="3350">+R474+R475+R476</f>
        <v>0</v>
      </c>
      <c r="S473" s="154">
        <f t="shared" ref="S473" si="3351">+S474+S475+S476</f>
        <v>0</v>
      </c>
      <c r="T473" s="154">
        <f t="shared" ref="T473" si="3352">+T474+T475+T476</f>
        <v>0</v>
      </c>
    </row>
    <row r="474" spans="1:20" ht="15" customHeight="1" x14ac:dyDescent="0.25">
      <c r="A474" s="155">
        <v>30201040401</v>
      </c>
      <c r="B474" s="113" t="s">
        <v>704</v>
      </c>
      <c r="C474" s="85">
        <v>5000000</v>
      </c>
      <c r="D474" s="191">
        <v>0</v>
      </c>
      <c r="E474" s="191">
        <v>5000000</v>
      </c>
      <c r="F474" s="191">
        <v>0</v>
      </c>
      <c r="G474" s="188">
        <v>0</v>
      </c>
      <c r="H474" s="111">
        <f t="shared" ref="H474:H476" si="3353">+C474+D474-E474+F474-G474</f>
        <v>0</v>
      </c>
      <c r="I474" s="198">
        <v>0</v>
      </c>
      <c r="J474" s="198">
        <v>0</v>
      </c>
      <c r="K474" s="111">
        <f t="shared" ref="K474:K476" si="3354">+H474-J474</f>
        <v>0</v>
      </c>
      <c r="L474" s="198">
        <v>0</v>
      </c>
      <c r="M474" s="198">
        <v>0</v>
      </c>
      <c r="N474" s="85">
        <f>+J474-M474</f>
        <v>0</v>
      </c>
      <c r="O474" s="198">
        <v>0</v>
      </c>
      <c r="P474" s="198">
        <v>0</v>
      </c>
      <c r="Q474" s="111">
        <f t="shared" ref="Q474:Q476" si="3355">P474-J474</f>
        <v>0</v>
      </c>
      <c r="R474" s="85">
        <f>+H474-P474</f>
        <v>0</v>
      </c>
      <c r="S474" s="191">
        <f t="shared" ref="S474:S476" si="3356">O474</f>
        <v>0</v>
      </c>
      <c r="T474" s="191">
        <f t="shared" ref="T474:T476" si="3357">P474</f>
        <v>0</v>
      </c>
    </row>
    <row r="475" spans="1:20" s="4" customFormat="1" ht="15" customHeight="1" x14ac:dyDescent="0.25">
      <c r="A475" s="150">
        <v>30201040402</v>
      </c>
      <c r="B475" s="113" t="s">
        <v>705</v>
      </c>
      <c r="C475" s="85">
        <v>20000000</v>
      </c>
      <c r="D475" s="191">
        <v>0</v>
      </c>
      <c r="E475" s="191">
        <v>20000000</v>
      </c>
      <c r="F475" s="191">
        <v>0</v>
      </c>
      <c r="G475" s="188">
        <v>0</v>
      </c>
      <c r="H475" s="111">
        <f t="shared" si="3353"/>
        <v>0</v>
      </c>
      <c r="I475" s="198">
        <v>0</v>
      </c>
      <c r="J475" s="198">
        <v>0</v>
      </c>
      <c r="K475" s="111">
        <f t="shared" si="3354"/>
        <v>0</v>
      </c>
      <c r="L475" s="198">
        <v>0</v>
      </c>
      <c r="M475" s="198">
        <v>0</v>
      </c>
      <c r="N475" s="85">
        <f>+J475-M475</f>
        <v>0</v>
      </c>
      <c r="O475" s="198">
        <v>0</v>
      </c>
      <c r="P475" s="198">
        <v>0</v>
      </c>
      <c r="Q475" s="111">
        <f t="shared" si="3355"/>
        <v>0</v>
      </c>
      <c r="R475" s="85">
        <f>+H475-P475</f>
        <v>0</v>
      </c>
      <c r="S475" s="191">
        <f t="shared" si="3356"/>
        <v>0</v>
      </c>
      <c r="T475" s="191">
        <f t="shared" si="3357"/>
        <v>0</v>
      </c>
    </row>
    <row r="476" spans="1:20" s="4" customFormat="1" ht="15" customHeight="1" x14ac:dyDescent="0.25">
      <c r="A476" s="151">
        <v>30201040403</v>
      </c>
      <c r="B476" s="113" t="s">
        <v>706</v>
      </c>
      <c r="C476" s="85">
        <v>30000000</v>
      </c>
      <c r="D476" s="191">
        <v>0</v>
      </c>
      <c r="E476" s="191">
        <v>30000000</v>
      </c>
      <c r="F476" s="191">
        <v>0</v>
      </c>
      <c r="G476" s="188">
        <v>0</v>
      </c>
      <c r="H476" s="111">
        <f t="shared" si="3353"/>
        <v>0</v>
      </c>
      <c r="I476" s="198">
        <v>0</v>
      </c>
      <c r="J476" s="198">
        <v>0</v>
      </c>
      <c r="K476" s="111">
        <f t="shared" si="3354"/>
        <v>0</v>
      </c>
      <c r="L476" s="198">
        <v>0</v>
      </c>
      <c r="M476" s="198">
        <v>0</v>
      </c>
      <c r="N476" s="85">
        <f>+J476-M476</f>
        <v>0</v>
      </c>
      <c r="O476" s="198">
        <v>0</v>
      </c>
      <c r="P476" s="198">
        <v>0</v>
      </c>
      <c r="Q476" s="111">
        <f t="shared" si="3355"/>
        <v>0</v>
      </c>
      <c r="R476" s="85">
        <f>+H476-P476</f>
        <v>0</v>
      </c>
      <c r="S476" s="191">
        <f t="shared" si="3356"/>
        <v>0</v>
      </c>
      <c r="T476" s="191">
        <f t="shared" si="3357"/>
        <v>0</v>
      </c>
    </row>
    <row r="477" spans="1:20" ht="15" customHeight="1" x14ac:dyDescent="0.25">
      <c r="A477" s="132">
        <v>30202</v>
      </c>
      <c r="B477" s="133" t="s">
        <v>707</v>
      </c>
      <c r="C477" s="94">
        <f t="shared" ref="C477" si="3358">+C478</f>
        <v>300000000</v>
      </c>
      <c r="D477" s="94">
        <f t="shared" ref="D477" si="3359">+D478</f>
        <v>0</v>
      </c>
      <c r="E477" s="94">
        <f t="shared" ref="E477" si="3360">+E478</f>
        <v>75000000</v>
      </c>
      <c r="F477" s="94">
        <f t="shared" ref="F477" si="3361">+F478</f>
        <v>0</v>
      </c>
      <c r="G477" s="94">
        <f t="shared" ref="G477" si="3362">+G478</f>
        <v>0</v>
      </c>
      <c r="H477" s="94">
        <f t="shared" ref="H477" si="3363">+H478</f>
        <v>225000000</v>
      </c>
      <c r="I477" s="94">
        <f t="shared" ref="I477" si="3364">+I478</f>
        <v>9000000</v>
      </c>
      <c r="J477" s="94">
        <f t="shared" ref="J477" si="3365">+J478</f>
        <v>141544322</v>
      </c>
      <c r="K477" s="94">
        <f t="shared" ref="K477" si="3366">+K478</f>
        <v>83455678</v>
      </c>
      <c r="L477" s="94">
        <f t="shared" ref="L477" si="3367">+L478</f>
        <v>20892350</v>
      </c>
      <c r="M477" s="94">
        <f t="shared" ref="M477" si="3368">+M478</f>
        <v>111019883</v>
      </c>
      <c r="N477" s="94">
        <f t="shared" ref="N477" si="3369">+N478</f>
        <v>30524439</v>
      </c>
      <c r="O477" s="94">
        <f t="shared" ref="O477" si="3370">+O478</f>
        <v>225000</v>
      </c>
      <c r="P477" s="94">
        <f t="shared" ref="P477" si="3371">+P478</f>
        <v>222397846</v>
      </c>
      <c r="Q477" s="94">
        <f t="shared" ref="Q477" si="3372">+Q478</f>
        <v>80853524</v>
      </c>
      <c r="R477" s="94">
        <f t="shared" ref="R477" si="3373">+R478</f>
        <v>2602154</v>
      </c>
      <c r="S477" s="94">
        <f t="shared" ref="S477" si="3374">+S478</f>
        <v>225000</v>
      </c>
      <c r="T477" s="94">
        <f t="shared" ref="T477" si="3375">+T478</f>
        <v>222397846</v>
      </c>
    </row>
    <row r="478" spans="1:20" ht="15" customHeight="1" x14ac:dyDescent="0.25">
      <c r="A478" s="132">
        <v>3020201</v>
      </c>
      <c r="B478" s="133" t="s">
        <v>708</v>
      </c>
      <c r="C478" s="94">
        <f t="shared" ref="C478" si="3376">+C479+C482</f>
        <v>300000000</v>
      </c>
      <c r="D478" s="94">
        <f t="shared" ref="D478" si="3377">+D479+D482</f>
        <v>0</v>
      </c>
      <c r="E478" s="94">
        <f t="shared" ref="E478" si="3378">+E479+E482</f>
        <v>75000000</v>
      </c>
      <c r="F478" s="94">
        <f t="shared" ref="F478" si="3379">+F479+F482</f>
        <v>0</v>
      </c>
      <c r="G478" s="94">
        <f t="shared" ref="G478" si="3380">+G479+G482</f>
        <v>0</v>
      </c>
      <c r="H478" s="94">
        <f t="shared" ref="H478" si="3381">+H479+H482</f>
        <v>225000000</v>
      </c>
      <c r="I478" s="94">
        <f t="shared" ref="I478" si="3382">+I479+I482</f>
        <v>9000000</v>
      </c>
      <c r="J478" s="94">
        <f t="shared" ref="J478" si="3383">+J479+J482</f>
        <v>141544322</v>
      </c>
      <c r="K478" s="94">
        <f t="shared" ref="K478" si="3384">+K479+K482</f>
        <v>83455678</v>
      </c>
      <c r="L478" s="94">
        <f t="shared" ref="L478" si="3385">+L479+L482</f>
        <v>20892350</v>
      </c>
      <c r="M478" s="94">
        <f t="shared" ref="M478" si="3386">+M479+M482</f>
        <v>111019883</v>
      </c>
      <c r="N478" s="94">
        <f t="shared" ref="N478" si="3387">+N479+N482</f>
        <v>30524439</v>
      </c>
      <c r="O478" s="94">
        <f t="shared" ref="O478" si="3388">+O479+O482</f>
        <v>225000</v>
      </c>
      <c r="P478" s="94">
        <f t="shared" ref="P478" si="3389">+P479+P482</f>
        <v>222397846</v>
      </c>
      <c r="Q478" s="94">
        <f t="shared" ref="Q478" si="3390">+Q479+Q482</f>
        <v>80853524</v>
      </c>
      <c r="R478" s="94">
        <f t="shared" ref="R478" si="3391">+R479+R482</f>
        <v>2602154</v>
      </c>
      <c r="S478" s="94">
        <f t="shared" ref="S478" si="3392">+S479+S482</f>
        <v>225000</v>
      </c>
      <c r="T478" s="94">
        <f t="shared" ref="T478" si="3393">+T479+T482</f>
        <v>222397846</v>
      </c>
    </row>
    <row r="479" spans="1:20" ht="15" customHeight="1" x14ac:dyDescent="0.25">
      <c r="A479" s="152">
        <v>302020101</v>
      </c>
      <c r="B479" s="153" t="s">
        <v>709</v>
      </c>
      <c r="C479" s="154">
        <f t="shared" ref="C479" si="3394">+C480+C481</f>
        <v>200000000</v>
      </c>
      <c r="D479" s="154">
        <f t="shared" ref="D479" si="3395">+D480+D481</f>
        <v>0</v>
      </c>
      <c r="E479" s="154">
        <f t="shared" ref="E479" si="3396">+E480+E481</f>
        <v>50000000</v>
      </c>
      <c r="F479" s="154">
        <f t="shared" ref="F479" si="3397">+F480+F481</f>
        <v>0</v>
      </c>
      <c r="G479" s="154">
        <f t="shared" ref="G479" si="3398">+G480+G481</f>
        <v>0</v>
      </c>
      <c r="H479" s="154">
        <f t="shared" ref="H479" si="3399">+H480+H481</f>
        <v>150000000</v>
      </c>
      <c r="I479" s="154">
        <f t="shared" ref="I479" si="3400">+I480+I481</f>
        <v>6000000</v>
      </c>
      <c r="J479" s="154">
        <f t="shared" ref="J479" si="3401">+J480+J481</f>
        <v>91437964</v>
      </c>
      <c r="K479" s="154">
        <f t="shared" ref="K479" si="3402">+K480+K481</f>
        <v>58562036</v>
      </c>
      <c r="L479" s="154">
        <f t="shared" ref="L479" si="3403">+L480+L481</f>
        <v>18783350</v>
      </c>
      <c r="M479" s="154">
        <f t="shared" ref="M479" si="3404">+M480+M481</f>
        <v>71213525</v>
      </c>
      <c r="N479" s="154">
        <f t="shared" ref="N479" si="3405">+N480+N481</f>
        <v>20224439</v>
      </c>
      <c r="O479" s="154">
        <f t="shared" ref="O479" si="3406">+O480+O481</f>
        <v>225000</v>
      </c>
      <c r="P479" s="154">
        <f t="shared" ref="P479" si="3407">+P480+P481</f>
        <v>147397846</v>
      </c>
      <c r="Q479" s="154">
        <f t="shared" ref="Q479" si="3408">+Q480+Q481</f>
        <v>55959882</v>
      </c>
      <c r="R479" s="154">
        <f t="shared" ref="R479" si="3409">+R480+R481</f>
        <v>2602154</v>
      </c>
      <c r="S479" s="154">
        <f t="shared" ref="S479" si="3410">+S480+S481</f>
        <v>225000</v>
      </c>
      <c r="T479" s="154">
        <f t="shared" ref="T479" si="3411">+T480+T481</f>
        <v>147397846</v>
      </c>
    </row>
    <row r="480" spans="1:20" s="4" customFormat="1" ht="15" customHeight="1" x14ac:dyDescent="0.25">
      <c r="A480" s="155">
        <v>30202010101</v>
      </c>
      <c r="B480" s="113" t="s">
        <v>710</v>
      </c>
      <c r="C480" s="85">
        <v>50000000</v>
      </c>
      <c r="D480" s="191">
        <v>0</v>
      </c>
      <c r="E480" s="191">
        <v>50000000</v>
      </c>
      <c r="F480" s="191">
        <v>0</v>
      </c>
      <c r="G480" s="188">
        <v>0</v>
      </c>
      <c r="H480" s="111">
        <f t="shared" ref="H480:H481" si="3412">+C480+D480-E480+F480-G480</f>
        <v>0</v>
      </c>
      <c r="I480" s="198">
        <v>0</v>
      </c>
      <c r="J480" s="198">
        <v>0</v>
      </c>
      <c r="K480" s="111">
        <f t="shared" ref="K480:K481" si="3413">+H480-J480</f>
        <v>0</v>
      </c>
      <c r="L480" s="198">
        <v>0</v>
      </c>
      <c r="M480" s="198">
        <v>0</v>
      </c>
      <c r="N480" s="85">
        <f>+J480-M480</f>
        <v>0</v>
      </c>
      <c r="O480" s="198">
        <v>0</v>
      </c>
      <c r="P480" s="198">
        <v>0</v>
      </c>
      <c r="Q480" s="111">
        <f t="shared" ref="Q480:Q481" si="3414">P480-J480</f>
        <v>0</v>
      </c>
      <c r="R480" s="85">
        <f>+H480-P480</f>
        <v>0</v>
      </c>
      <c r="S480" s="191">
        <f t="shared" ref="S480:S481" si="3415">O480</f>
        <v>0</v>
      </c>
      <c r="T480" s="191">
        <f t="shared" ref="T480:T481" si="3416">P480</f>
        <v>0</v>
      </c>
    </row>
    <row r="481" spans="1:20" s="4" customFormat="1" ht="15" customHeight="1" x14ac:dyDescent="0.25">
      <c r="A481" s="151">
        <v>30202010103</v>
      </c>
      <c r="B481" s="113" t="s">
        <v>711</v>
      </c>
      <c r="C481" s="85">
        <v>150000000</v>
      </c>
      <c r="D481" s="191">
        <v>0</v>
      </c>
      <c r="E481" s="191">
        <v>0</v>
      </c>
      <c r="F481" s="191">
        <v>0</v>
      </c>
      <c r="G481" s="188">
        <v>0</v>
      </c>
      <c r="H481" s="111">
        <f t="shared" si="3412"/>
        <v>150000000</v>
      </c>
      <c r="I481" s="198">
        <v>6000000</v>
      </c>
      <c r="J481" s="198">
        <v>91437964</v>
      </c>
      <c r="K481" s="111">
        <f t="shared" si="3413"/>
        <v>58562036</v>
      </c>
      <c r="L481" s="198">
        <v>18783350</v>
      </c>
      <c r="M481" s="198">
        <v>71213525</v>
      </c>
      <c r="N481" s="85">
        <f>+J481-M481</f>
        <v>20224439</v>
      </c>
      <c r="O481" s="198">
        <v>225000</v>
      </c>
      <c r="P481" s="198">
        <v>147397846</v>
      </c>
      <c r="Q481" s="111">
        <f t="shared" si="3414"/>
        <v>55959882</v>
      </c>
      <c r="R481" s="85">
        <f>+H481-P481</f>
        <v>2602154</v>
      </c>
      <c r="S481" s="191">
        <f t="shared" si="3415"/>
        <v>225000</v>
      </c>
      <c r="T481" s="191">
        <f t="shared" si="3416"/>
        <v>147397846</v>
      </c>
    </row>
    <row r="482" spans="1:20" s="4" customFormat="1" ht="15" customHeight="1" x14ac:dyDescent="0.25">
      <c r="A482" s="152">
        <v>302020102</v>
      </c>
      <c r="B482" s="153" t="s">
        <v>712</v>
      </c>
      <c r="C482" s="154">
        <f t="shared" ref="C482" si="3417">+C483+C484</f>
        <v>100000000</v>
      </c>
      <c r="D482" s="154">
        <f t="shared" ref="D482" si="3418">+D483+D484</f>
        <v>0</v>
      </c>
      <c r="E482" s="154">
        <f t="shared" ref="E482" si="3419">+E483+E484</f>
        <v>25000000</v>
      </c>
      <c r="F482" s="154">
        <f t="shared" ref="F482" si="3420">+F483+F484</f>
        <v>0</v>
      </c>
      <c r="G482" s="154">
        <f t="shared" ref="G482" si="3421">+G483+G484</f>
        <v>0</v>
      </c>
      <c r="H482" s="154">
        <f t="shared" ref="H482" si="3422">+H483+H484</f>
        <v>75000000</v>
      </c>
      <c r="I482" s="154">
        <f t="shared" ref="I482" si="3423">+I483+I484</f>
        <v>3000000</v>
      </c>
      <c r="J482" s="154">
        <f t="shared" ref="J482" si="3424">+J483+J484</f>
        <v>50106358</v>
      </c>
      <c r="K482" s="154">
        <f t="shared" ref="K482" si="3425">+K483+K484</f>
        <v>24893642</v>
      </c>
      <c r="L482" s="154">
        <f t="shared" ref="L482" si="3426">+L483+L484</f>
        <v>2109000</v>
      </c>
      <c r="M482" s="154">
        <f t="shared" ref="M482" si="3427">+M483+M484</f>
        <v>39806358</v>
      </c>
      <c r="N482" s="154">
        <f t="shared" ref="N482" si="3428">+N483+N484</f>
        <v>10300000</v>
      </c>
      <c r="O482" s="154">
        <f t="shared" ref="O482" si="3429">+O483+O484</f>
        <v>0</v>
      </c>
      <c r="P482" s="154">
        <f t="shared" ref="P482" si="3430">+P483+P484</f>
        <v>75000000</v>
      </c>
      <c r="Q482" s="154">
        <f t="shared" ref="Q482" si="3431">+Q483+Q484</f>
        <v>24893642</v>
      </c>
      <c r="R482" s="154">
        <f t="shared" ref="R482" si="3432">+R483+R484</f>
        <v>0</v>
      </c>
      <c r="S482" s="154">
        <f t="shared" ref="S482" si="3433">+S483+S484</f>
        <v>0</v>
      </c>
      <c r="T482" s="154">
        <f t="shared" ref="T482" si="3434">+T483+T484</f>
        <v>75000000</v>
      </c>
    </row>
    <row r="483" spans="1:20" ht="15" customHeight="1" x14ac:dyDescent="0.25">
      <c r="A483" s="155">
        <v>30202010201</v>
      </c>
      <c r="B483" s="113" t="s">
        <v>713</v>
      </c>
      <c r="C483" s="85">
        <v>25000000</v>
      </c>
      <c r="D483" s="191">
        <v>0</v>
      </c>
      <c r="E483" s="191">
        <v>25000000</v>
      </c>
      <c r="F483" s="191">
        <v>0</v>
      </c>
      <c r="G483" s="188">
        <v>0</v>
      </c>
      <c r="H483" s="111">
        <f t="shared" ref="H483:H484" si="3435">+C483+D483-E483+F483-G483</f>
        <v>0</v>
      </c>
      <c r="I483" s="198">
        <v>0</v>
      </c>
      <c r="J483" s="198">
        <v>0</v>
      </c>
      <c r="K483" s="111">
        <f t="shared" ref="K483:K484" si="3436">+H483-J483</f>
        <v>0</v>
      </c>
      <c r="L483" s="198">
        <v>0</v>
      </c>
      <c r="M483" s="198">
        <v>0</v>
      </c>
      <c r="N483" s="85">
        <f>+J483-M483</f>
        <v>0</v>
      </c>
      <c r="O483" s="198">
        <v>0</v>
      </c>
      <c r="P483" s="198">
        <v>0</v>
      </c>
      <c r="Q483" s="111">
        <f t="shared" ref="Q483:Q484" si="3437">P483-J483</f>
        <v>0</v>
      </c>
      <c r="R483" s="85">
        <f>+H483-P483</f>
        <v>0</v>
      </c>
      <c r="S483" s="191">
        <f t="shared" ref="S483:S484" si="3438">O483</f>
        <v>0</v>
      </c>
      <c r="T483" s="191">
        <f t="shared" ref="T483:T484" si="3439">P483</f>
        <v>0</v>
      </c>
    </row>
    <row r="484" spans="1:20" s="4" customFormat="1" ht="15" customHeight="1" x14ac:dyDescent="0.25">
      <c r="A484" s="151">
        <v>30202010203</v>
      </c>
      <c r="B484" s="113" t="s">
        <v>714</v>
      </c>
      <c r="C484" s="85">
        <v>75000000</v>
      </c>
      <c r="D484" s="191">
        <v>0</v>
      </c>
      <c r="E484" s="191">
        <v>0</v>
      </c>
      <c r="F484" s="191">
        <v>0</v>
      </c>
      <c r="G484" s="188">
        <v>0</v>
      </c>
      <c r="H484" s="111">
        <f t="shared" si="3435"/>
        <v>75000000</v>
      </c>
      <c r="I484" s="198">
        <v>3000000</v>
      </c>
      <c r="J484" s="198">
        <v>50106358</v>
      </c>
      <c r="K484" s="111">
        <f t="shared" si="3436"/>
        <v>24893642</v>
      </c>
      <c r="L484" s="198">
        <v>2109000</v>
      </c>
      <c r="M484" s="198">
        <v>39806358</v>
      </c>
      <c r="N484" s="85">
        <f>+J484-M484</f>
        <v>10300000</v>
      </c>
      <c r="O484" s="198">
        <v>0</v>
      </c>
      <c r="P484" s="198">
        <v>75000000</v>
      </c>
      <c r="Q484" s="111">
        <f t="shared" si="3437"/>
        <v>24893642</v>
      </c>
      <c r="R484" s="85">
        <f>+H484-P484</f>
        <v>0</v>
      </c>
      <c r="S484" s="191">
        <f t="shared" si="3438"/>
        <v>0</v>
      </c>
      <c r="T484" s="191">
        <f t="shared" si="3439"/>
        <v>75000000</v>
      </c>
    </row>
    <row r="485" spans="1:20" ht="15" customHeight="1" x14ac:dyDescent="0.25">
      <c r="A485" s="132">
        <v>30203</v>
      </c>
      <c r="B485" s="133" t="s">
        <v>715</v>
      </c>
      <c r="C485" s="94">
        <f t="shared" ref="C485:C486" si="3440">+C486</f>
        <v>95178281</v>
      </c>
      <c r="D485" s="94">
        <f t="shared" ref="D485:D486" si="3441">+D486</f>
        <v>0</v>
      </c>
      <c r="E485" s="94">
        <f t="shared" ref="E485:E486" si="3442">+E486</f>
        <v>63178281</v>
      </c>
      <c r="F485" s="94">
        <f t="shared" ref="F485:F486" si="3443">+F486</f>
        <v>0</v>
      </c>
      <c r="G485" s="94">
        <f t="shared" ref="G485:G486" si="3444">+G486</f>
        <v>0</v>
      </c>
      <c r="H485" s="94">
        <f t="shared" ref="H485:H486" si="3445">+H486</f>
        <v>32000000</v>
      </c>
      <c r="I485" s="94">
        <f t="shared" ref="I485:I486" si="3446">+I486</f>
        <v>0</v>
      </c>
      <c r="J485" s="94">
        <f t="shared" ref="J485:J486" si="3447">+J486</f>
        <v>32000000</v>
      </c>
      <c r="K485" s="94">
        <f t="shared" ref="K485:K486" si="3448">+K486</f>
        <v>0</v>
      </c>
      <c r="L485" s="94">
        <f t="shared" ref="L485:L486" si="3449">+L486</f>
        <v>0</v>
      </c>
      <c r="M485" s="94">
        <f t="shared" ref="M485:M486" si="3450">+M486</f>
        <v>32000000</v>
      </c>
      <c r="N485" s="94">
        <f t="shared" ref="N485:N486" si="3451">+N486</f>
        <v>0</v>
      </c>
      <c r="O485" s="94">
        <f t="shared" ref="O485:O486" si="3452">+O486</f>
        <v>0</v>
      </c>
      <c r="P485" s="94">
        <f t="shared" ref="P485:P486" si="3453">+P486</f>
        <v>32000000</v>
      </c>
      <c r="Q485" s="94">
        <f t="shared" ref="Q485:Q486" si="3454">+Q486</f>
        <v>0</v>
      </c>
      <c r="R485" s="94">
        <f t="shared" ref="R485:R486" si="3455">+R486</f>
        <v>0</v>
      </c>
      <c r="S485" s="94">
        <f t="shared" ref="S485:S486" si="3456">+S486</f>
        <v>0</v>
      </c>
      <c r="T485" s="94">
        <f t="shared" ref="T485:T486" si="3457">+T486</f>
        <v>32000000</v>
      </c>
    </row>
    <row r="486" spans="1:20" ht="15" customHeight="1" x14ac:dyDescent="0.25">
      <c r="A486" s="132">
        <v>3020301</v>
      </c>
      <c r="B486" s="133" t="s">
        <v>716</v>
      </c>
      <c r="C486" s="94">
        <f t="shared" si="3440"/>
        <v>95178281</v>
      </c>
      <c r="D486" s="94">
        <f t="shared" si="3441"/>
        <v>0</v>
      </c>
      <c r="E486" s="94">
        <f t="shared" si="3442"/>
        <v>63178281</v>
      </c>
      <c r="F486" s="94">
        <f t="shared" si="3443"/>
        <v>0</v>
      </c>
      <c r="G486" s="94">
        <f t="shared" si="3444"/>
        <v>0</v>
      </c>
      <c r="H486" s="94">
        <f t="shared" si="3445"/>
        <v>32000000</v>
      </c>
      <c r="I486" s="94">
        <f t="shared" si="3446"/>
        <v>0</v>
      </c>
      <c r="J486" s="94">
        <f t="shared" si="3447"/>
        <v>32000000</v>
      </c>
      <c r="K486" s="94">
        <f t="shared" si="3448"/>
        <v>0</v>
      </c>
      <c r="L486" s="94">
        <f t="shared" si="3449"/>
        <v>0</v>
      </c>
      <c r="M486" s="94">
        <f t="shared" si="3450"/>
        <v>32000000</v>
      </c>
      <c r="N486" s="94">
        <f t="shared" si="3451"/>
        <v>0</v>
      </c>
      <c r="O486" s="94">
        <f t="shared" si="3452"/>
        <v>0</v>
      </c>
      <c r="P486" s="94">
        <f t="shared" si="3453"/>
        <v>32000000</v>
      </c>
      <c r="Q486" s="94">
        <f t="shared" si="3454"/>
        <v>0</v>
      </c>
      <c r="R486" s="94">
        <f t="shared" si="3455"/>
        <v>0</v>
      </c>
      <c r="S486" s="94">
        <f t="shared" si="3456"/>
        <v>0</v>
      </c>
      <c r="T486" s="94">
        <f t="shared" si="3457"/>
        <v>32000000</v>
      </c>
    </row>
    <row r="487" spans="1:20" s="4" customFormat="1" ht="15" customHeight="1" x14ac:dyDescent="0.25">
      <c r="A487" s="152">
        <v>302030101</v>
      </c>
      <c r="B487" s="153" t="s">
        <v>717</v>
      </c>
      <c r="C487" s="154">
        <f t="shared" ref="C487" si="3458">+C488+C489</f>
        <v>95178281</v>
      </c>
      <c r="D487" s="154">
        <f t="shared" ref="D487" si="3459">+D488+D489</f>
        <v>0</v>
      </c>
      <c r="E487" s="154">
        <f t="shared" ref="E487" si="3460">+E488+E489</f>
        <v>63178281</v>
      </c>
      <c r="F487" s="154">
        <f t="shared" ref="F487" si="3461">+F488+F489</f>
        <v>0</v>
      </c>
      <c r="G487" s="154">
        <f t="shared" ref="G487" si="3462">+G488+G489</f>
        <v>0</v>
      </c>
      <c r="H487" s="154">
        <f t="shared" ref="H487" si="3463">+H488+H489</f>
        <v>32000000</v>
      </c>
      <c r="I487" s="154">
        <f t="shared" ref="I487" si="3464">+I488+I489</f>
        <v>0</v>
      </c>
      <c r="J487" s="154">
        <f t="shared" ref="J487" si="3465">+J488+J489</f>
        <v>32000000</v>
      </c>
      <c r="K487" s="154">
        <f t="shared" ref="K487" si="3466">+K488+K489</f>
        <v>0</v>
      </c>
      <c r="L487" s="154">
        <f t="shared" ref="L487" si="3467">+L488+L489</f>
        <v>0</v>
      </c>
      <c r="M487" s="154">
        <f t="shared" ref="M487" si="3468">+M488+M489</f>
        <v>32000000</v>
      </c>
      <c r="N487" s="154">
        <f t="shared" ref="N487" si="3469">+N488+N489</f>
        <v>0</v>
      </c>
      <c r="O487" s="154">
        <f t="shared" ref="O487" si="3470">+O488+O489</f>
        <v>0</v>
      </c>
      <c r="P487" s="154">
        <f t="shared" ref="P487" si="3471">+P488+P489</f>
        <v>32000000</v>
      </c>
      <c r="Q487" s="154">
        <f t="shared" ref="Q487" si="3472">+Q488+Q489</f>
        <v>0</v>
      </c>
      <c r="R487" s="154">
        <f t="shared" ref="R487" si="3473">+R488+R489</f>
        <v>0</v>
      </c>
      <c r="S487" s="154">
        <f t="shared" ref="S487" si="3474">+S488+S489</f>
        <v>0</v>
      </c>
      <c r="T487" s="154">
        <f t="shared" ref="T487" si="3475">+T488+T489</f>
        <v>32000000</v>
      </c>
    </row>
    <row r="488" spans="1:20" ht="15" customHeight="1" x14ac:dyDescent="0.25">
      <c r="A488" s="155">
        <v>30203010101</v>
      </c>
      <c r="B488" s="113" t="s">
        <v>718</v>
      </c>
      <c r="C488" s="85">
        <v>15000000</v>
      </c>
      <c r="D488" s="191">
        <v>0</v>
      </c>
      <c r="E488" s="191">
        <v>15000000</v>
      </c>
      <c r="F488" s="191">
        <v>0</v>
      </c>
      <c r="G488" s="188">
        <v>0</v>
      </c>
      <c r="H488" s="111">
        <f t="shared" ref="H488:H489" si="3476">+C488+D488-E488+F488-G488</f>
        <v>0</v>
      </c>
      <c r="I488" s="198">
        <v>0</v>
      </c>
      <c r="J488" s="198">
        <v>0</v>
      </c>
      <c r="K488" s="111">
        <f t="shared" ref="K488:K489" si="3477">+H488-J488</f>
        <v>0</v>
      </c>
      <c r="L488" s="198">
        <v>0</v>
      </c>
      <c r="M488" s="198">
        <v>0</v>
      </c>
      <c r="N488" s="85">
        <f>+J488-M488</f>
        <v>0</v>
      </c>
      <c r="O488" s="198">
        <v>0</v>
      </c>
      <c r="P488" s="198">
        <v>0</v>
      </c>
      <c r="Q488" s="111">
        <f t="shared" ref="Q488:Q489" si="3478">P488-J488</f>
        <v>0</v>
      </c>
      <c r="R488" s="85">
        <f>+H488-P488</f>
        <v>0</v>
      </c>
      <c r="S488" s="191">
        <f t="shared" ref="S488:S489" si="3479">O488</f>
        <v>0</v>
      </c>
      <c r="T488" s="191">
        <f t="shared" ref="T488:T489" si="3480">P488</f>
        <v>0</v>
      </c>
    </row>
    <row r="489" spans="1:20" s="4" customFormat="1" ht="15" customHeight="1" x14ac:dyDescent="0.25">
      <c r="A489" s="151">
        <v>30203010103</v>
      </c>
      <c r="B489" s="113" t="s">
        <v>719</v>
      </c>
      <c r="C489" s="85">
        <v>80178281</v>
      </c>
      <c r="D489" s="191">
        <v>0</v>
      </c>
      <c r="E489" s="191">
        <v>48178281</v>
      </c>
      <c r="F489" s="191">
        <v>0</v>
      </c>
      <c r="G489" s="188">
        <v>0</v>
      </c>
      <c r="H489" s="111">
        <f t="shared" si="3476"/>
        <v>32000000</v>
      </c>
      <c r="I489" s="198">
        <v>0</v>
      </c>
      <c r="J489" s="198">
        <v>32000000</v>
      </c>
      <c r="K489" s="111">
        <f t="shared" si="3477"/>
        <v>0</v>
      </c>
      <c r="L489" s="198">
        <v>0</v>
      </c>
      <c r="M489" s="198">
        <v>32000000</v>
      </c>
      <c r="N489" s="85">
        <f>+J489-M489</f>
        <v>0</v>
      </c>
      <c r="O489" s="198">
        <v>0</v>
      </c>
      <c r="P489" s="198">
        <v>32000000</v>
      </c>
      <c r="Q489" s="111">
        <f t="shared" si="3478"/>
        <v>0</v>
      </c>
      <c r="R489" s="85">
        <f>+H489-P489</f>
        <v>0</v>
      </c>
      <c r="S489" s="191">
        <f t="shared" si="3479"/>
        <v>0</v>
      </c>
      <c r="T489" s="191">
        <f t="shared" si="3480"/>
        <v>32000000</v>
      </c>
    </row>
    <row r="490" spans="1:20" ht="15" customHeight="1" x14ac:dyDescent="0.25">
      <c r="A490" s="132">
        <v>303</v>
      </c>
      <c r="B490" s="133" t="s">
        <v>720</v>
      </c>
      <c r="C490" s="94">
        <f t="shared" ref="C490" si="3481">+C491</f>
        <v>967500000</v>
      </c>
      <c r="D490" s="94">
        <f t="shared" ref="D490" si="3482">+D491</f>
        <v>0</v>
      </c>
      <c r="E490" s="94">
        <f t="shared" ref="E490" si="3483">+E491</f>
        <v>715928089</v>
      </c>
      <c r="F490" s="94">
        <f t="shared" ref="F490" si="3484">+F491</f>
        <v>0</v>
      </c>
      <c r="G490" s="94">
        <f t="shared" ref="G490" si="3485">+G491</f>
        <v>0</v>
      </c>
      <c r="H490" s="94">
        <f t="shared" ref="H490" si="3486">+H491</f>
        <v>251571911</v>
      </c>
      <c r="I490" s="94">
        <f t="shared" ref="I490" si="3487">+I491</f>
        <v>0</v>
      </c>
      <c r="J490" s="94">
        <f t="shared" ref="J490" si="3488">+J491</f>
        <v>251571911</v>
      </c>
      <c r="K490" s="94">
        <f t="shared" ref="K490" si="3489">+K491</f>
        <v>0</v>
      </c>
      <c r="L490" s="94">
        <f t="shared" ref="L490" si="3490">+L491</f>
        <v>34665299</v>
      </c>
      <c r="M490" s="94">
        <f t="shared" ref="M490" si="3491">+M491</f>
        <v>206220373</v>
      </c>
      <c r="N490" s="94">
        <f t="shared" ref="N490" si="3492">+N491</f>
        <v>45351538</v>
      </c>
      <c r="O490" s="94">
        <f t="shared" ref="O490" si="3493">+O491</f>
        <v>0</v>
      </c>
      <c r="P490" s="94">
        <f t="shared" ref="P490" si="3494">+P491</f>
        <v>251571911</v>
      </c>
      <c r="Q490" s="94">
        <f t="shared" ref="Q490" si="3495">+Q491</f>
        <v>0</v>
      </c>
      <c r="R490" s="94">
        <f t="shared" ref="R490" si="3496">+R491</f>
        <v>0</v>
      </c>
      <c r="S490" s="94">
        <f t="shared" ref="S490" si="3497">+S491</f>
        <v>0</v>
      </c>
      <c r="T490" s="94">
        <f t="shared" ref="T490" si="3498">+T491</f>
        <v>251571911</v>
      </c>
    </row>
    <row r="491" spans="1:20" ht="15" customHeight="1" x14ac:dyDescent="0.25">
      <c r="A491" s="132">
        <v>30301</v>
      </c>
      <c r="B491" s="133" t="s">
        <v>721</v>
      </c>
      <c r="C491" s="94">
        <f t="shared" ref="C491" si="3499">+C492+C495</f>
        <v>967500000</v>
      </c>
      <c r="D491" s="94">
        <f t="shared" ref="D491" si="3500">+D492+D495</f>
        <v>0</v>
      </c>
      <c r="E491" s="94">
        <f t="shared" ref="E491" si="3501">+E492+E495</f>
        <v>715928089</v>
      </c>
      <c r="F491" s="94">
        <f t="shared" ref="F491" si="3502">+F492+F495</f>
        <v>0</v>
      </c>
      <c r="G491" s="94">
        <f t="shared" ref="G491" si="3503">+G492+G495</f>
        <v>0</v>
      </c>
      <c r="H491" s="94">
        <f t="shared" ref="H491" si="3504">+H492+H495</f>
        <v>251571911</v>
      </c>
      <c r="I491" s="94">
        <f t="shared" ref="I491" si="3505">+I492+I495</f>
        <v>0</v>
      </c>
      <c r="J491" s="94">
        <f t="shared" ref="J491" si="3506">+J492+J495</f>
        <v>251571911</v>
      </c>
      <c r="K491" s="94">
        <f t="shared" ref="K491" si="3507">+K492+K495</f>
        <v>0</v>
      </c>
      <c r="L491" s="94">
        <f t="shared" ref="L491" si="3508">+L492+L495</f>
        <v>34665299</v>
      </c>
      <c r="M491" s="94">
        <f t="shared" ref="M491" si="3509">+M492+M495</f>
        <v>206220373</v>
      </c>
      <c r="N491" s="94">
        <f t="shared" ref="N491" si="3510">+N492+N495</f>
        <v>45351538</v>
      </c>
      <c r="O491" s="94">
        <f t="shared" ref="O491" si="3511">+O492+O495</f>
        <v>0</v>
      </c>
      <c r="P491" s="94">
        <f t="shared" ref="P491" si="3512">+P492+P495</f>
        <v>251571911</v>
      </c>
      <c r="Q491" s="94">
        <f t="shared" ref="Q491" si="3513">+Q492+Q495</f>
        <v>0</v>
      </c>
      <c r="R491" s="94">
        <f t="shared" ref="R491" si="3514">+R492+R495</f>
        <v>0</v>
      </c>
      <c r="S491" s="94">
        <f t="shared" ref="S491" si="3515">+S492+S495</f>
        <v>0</v>
      </c>
      <c r="T491" s="94">
        <f t="shared" ref="T491" si="3516">+T492+T495</f>
        <v>251571911</v>
      </c>
    </row>
    <row r="492" spans="1:20" ht="15" customHeight="1" x14ac:dyDescent="0.25">
      <c r="A492" s="132">
        <v>3030101</v>
      </c>
      <c r="B492" s="133" t="s">
        <v>722</v>
      </c>
      <c r="C492" s="94">
        <f t="shared" ref="C492:C493" si="3517">+C493</f>
        <v>5500000</v>
      </c>
      <c r="D492" s="94">
        <f t="shared" ref="D492:D493" si="3518">+D493</f>
        <v>0</v>
      </c>
      <c r="E492" s="94">
        <f t="shared" ref="E492:E493" si="3519">+E493</f>
        <v>5500000</v>
      </c>
      <c r="F492" s="94">
        <f t="shared" ref="F492:F493" si="3520">+F493</f>
        <v>0</v>
      </c>
      <c r="G492" s="94">
        <f t="shared" ref="G492:G493" si="3521">+G493</f>
        <v>0</v>
      </c>
      <c r="H492" s="94">
        <f t="shared" ref="H492:H493" si="3522">+H493</f>
        <v>0</v>
      </c>
      <c r="I492" s="94">
        <f t="shared" ref="I492:I493" si="3523">+I493</f>
        <v>0</v>
      </c>
      <c r="J492" s="94">
        <f t="shared" ref="J492:J493" si="3524">+J493</f>
        <v>0</v>
      </c>
      <c r="K492" s="94">
        <f t="shared" ref="K492:K493" si="3525">+K493</f>
        <v>0</v>
      </c>
      <c r="L492" s="94">
        <f t="shared" ref="L492:L493" si="3526">+L493</f>
        <v>0</v>
      </c>
      <c r="M492" s="94">
        <f t="shared" ref="M492:M493" si="3527">+M493</f>
        <v>0</v>
      </c>
      <c r="N492" s="94">
        <f t="shared" ref="N492:N493" si="3528">+N493</f>
        <v>0</v>
      </c>
      <c r="O492" s="94">
        <f t="shared" ref="O492:O493" si="3529">+O493</f>
        <v>0</v>
      </c>
      <c r="P492" s="94">
        <f t="shared" ref="P492:P493" si="3530">+P493</f>
        <v>0</v>
      </c>
      <c r="Q492" s="94">
        <f t="shared" ref="Q492:Q493" si="3531">+Q493</f>
        <v>0</v>
      </c>
      <c r="R492" s="94">
        <f t="shared" ref="R492:R493" si="3532">+R493</f>
        <v>0</v>
      </c>
      <c r="S492" s="94">
        <f t="shared" ref="S492:S493" si="3533">+S493</f>
        <v>0</v>
      </c>
      <c r="T492" s="94">
        <f t="shared" ref="T492:T493" si="3534">+T493</f>
        <v>0</v>
      </c>
    </row>
    <row r="493" spans="1:20" s="4" customFormat="1" ht="15" customHeight="1" x14ac:dyDescent="0.25">
      <c r="A493" s="152">
        <v>303010101</v>
      </c>
      <c r="B493" s="153" t="s">
        <v>723</v>
      </c>
      <c r="C493" s="154">
        <f t="shared" si="3517"/>
        <v>5500000</v>
      </c>
      <c r="D493" s="154">
        <f t="shared" si="3518"/>
        <v>0</v>
      </c>
      <c r="E493" s="154">
        <f t="shared" si="3519"/>
        <v>5500000</v>
      </c>
      <c r="F493" s="154">
        <f t="shared" si="3520"/>
        <v>0</v>
      </c>
      <c r="G493" s="154">
        <f t="shared" si="3521"/>
        <v>0</v>
      </c>
      <c r="H493" s="154">
        <f t="shared" si="3522"/>
        <v>0</v>
      </c>
      <c r="I493" s="154">
        <f t="shared" si="3523"/>
        <v>0</v>
      </c>
      <c r="J493" s="154">
        <f t="shared" si="3524"/>
        <v>0</v>
      </c>
      <c r="K493" s="154">
        <f t="shared" si="3525"/>
        <v>0</v>
      </c>
      <c r="L493" s="154">
        <f t="shared" si="3526"/>
        <v>0</v>
      </c>
      <c r="M493" s="154">
        <f t="shared" si="3527"/>
        <v>0</v>
      </c>
      <c r="N493" s="154">
        <f t="shared" si="3528"/>
        <v>0</v>
      </c>
      <c r="O493" s="154">
        <f t="shared" si="3529"/>
        <v>0</v>
      </c>
      <c r="P493" s="154">
        <f t="shared" si="3530"/>
        <v>0</v>
      </c>
      <c r="Q493" s="154">
        <f t="shared" si="3531"/>
        <v>0</v>
      </c>
      <c r="R493" s="154">
        <f t="shared" si="3532"/>
        <v>0</v>
      </c>
      <c r="S493" s="154">
        <f t="shared" si="3533"/>
        <v>0</v>
      </c>
      <c r="T493" s="154">
        <f t="shared" si="3534"/>
        <v>0</v>
      </c>
    </row>
    <row r="494" spans="1:20" ht="15" customHeight="1" x14ac:dyDescent="0.25">
      <c r="A494" s="155">
        <v>30301010101</v>
      </c>
      <c r="B494" s="113" t="s">
        <v>724</v>
      </c>
      <c r="C494" s="85">
        <v>5500000</v>
      </c>
      <c r="D494" s="191">
        <v>0</v>
      </c>
      <c r="E494" s="191">
        <v>5500000</v>
      </c>
      <c r="F494" s="191">
        <v>0</v>
      </c>
      <c r="G494" s="188">
        <v>0</v>
      </c>
      <c r="H494" s="111">
        <f>+C494+D494-E494+F494-G494</f>
        <v>0</v>
      </c>
      <c r="I494" s="198">
        <v>0</v>
      </c>
      <c r="J494" s="198">
        <v>0</v>
      </c>
      <c r="K494" s="111">
        <f t="shared" ref="K494" si="3535">+H494-J494</f>
        <v>0</v>
      </c>
      <c r="L494" s="198">
        <v>0</v>
      </c>
      <c r="M494" s="198">
        <v>0</v>
      </c>
      <c r="N494" s="85">
        <f>+J494-M494</f>
        <v>0</v>
      </c>
      <c r="O494" s="198">
        <v>0</v>
      </c>
      <c r="P494" s="198">
        <v>0</v>
      </c>
      <c r="Q494" s="111">
        <f>P494-J494</f>
        <v>0</v>
      </c>
      <c r="R494" s="85">
        <f>+H494-P494</f>
        <v>0</v>
      </c>
      <c r="S494" s="191">
        <f>O494</f>
        <v>0</v>
      </c>
      <c r="T494" s="191">
        <f>P494</f>
        <v>0</v>
      </c>
    </row>
    <row r="495" spans="1:20" s="4" customFormat="1" ht="15" customHeight="1" x14ac:dyDescent="0.25">
      <c r="A495" s="132">
        <v>3030102</v>
      </c>
      <c r="B495" s="133" t="s">
        <v>725</v>
      </c>
      <c r="C495" s="94">
        <f t="shared" ref="C495" si="3536">+C496</f>
        <v>962000000</v>
      </c>
      <c r="D495" s="94">
        <f t="shared" ref="D495" si="3537">+D496</f>
        <v>0</v>
      </c>
      <c r="E495" s="94">
        <f t="shared" ref="E495" si="3538">+E496</f>
        <v>710428089</v>
      </c>
      <c r="F495" s="94">
        <f t="shared" ref="F495" si="3539">+F496</f>
        <v>0</v>
      </c>
      <c r="G495" s="94">
        <f t="shared" ref="G495" si="3540">+G496</f>
        <v>0</v>
      </c>
      <c r="H495" s="94">
        <f t="shared" ref="H495" si="3541">+H496</f>
        <v>251571911</v>
      </c>
      <c r="I495" s="94">
        <f t="shared" ref="I495" si="3542">+I496</f>
        <v>0</v>
      </c>
      <c r="J495" s="94">
        <f t="shared" ref="J495" si="3543">+J496</f>
        <v>251571911</v>
      </c>
      <c r="K495" s="94">
        <f t="shared" ref="K495" si="3544">+K496</f>
        <v>0</v>
      </c>
      <c r="L495" s="94">
        <f t="shared" ref="L495" si="3545">+L496</f>
        <v>34665299</v>
      </c>
      <c r="M495" s="94">
        <f t="shared" ref="M495" si="3546">+M496</f>
        <v>206220373</v>
      </c>
      <c r="N495" s="94">
        <f t="shared" ref="N495" si="3547">+N496</f>
        <v>45351538</v>
      </c>
      <c r="O495" s="94">
        <f t="shared" ref="O495" si="3548">+O496</f>
        <v>0</v>
      </c>
      <c r="P495" s="94">
        <f t="shared" ref="P495" si="3549">+P496</f>
        <v>251571911</v>
      </c>
      <c r="Q495" s="94">
        <f t="shared" ref="Q495" si="3550">+Q496</f>
        <v>0</v>
      </c>
      <c r="R495" s="94">
        <f t="shared" ref="R495" si="3551">+R496</f>
        <v>0</v>
      </c>
      <c r="S495" s="94">
        <f t="shared" ref="S495" si="3552">+S496</f>
        <v>0</v>
      </c>
      <c r="T495" s="94">
        <f t="shared" ref="T495" si="3553">+T496</f>
        <v>251571911</v>
      </c>
    </row>
    <row r="496" spans="1:20" s="4" customFormat="1" ht="15" customHeight="1" x14ac:dyDescent="0.25">
      <c r="A496" s="152">
        <v>303010201</v>
      </c>
      <c r="B496" s="153" t="s">
        <v>726</v>
      </c>
      <c r="C496" s="154">
        <f t="shared" ref="C496" si="3554">+C497+C498+C499</f>
        <v>962000000</v>
      </c>
      <c r="D496" s="154">
        <f t="shared" ref="D496" si="3555">+D497+D498+D499</f>
        <v>0</v>
      </c>
      <c r="E496" s="154">
        <f t="shared" ref="E496" si="3556">+E497+E498+E499</f>
        <v>710428089</v>
      </c>
      <c r="F496" s="154">
        <f t="shared" ref="F496" si="3557">+F497+F498+F499</f>
        <v>0</v>
      </c>
      <c r="G496" s="154">
        <f t="shared" ref="G496" si="3558">+G497+G498+G499</f>
        <v>0</v>
      </c>
      <c r="H496" s="154">
        <f t="shared" ref="H496" si="3559">+H497+H498+H499</f>
        <v>251571911</v>
      </c>
      <c r="I496" s="154">
        <f t="shared" ref="I496" si="3560">+I497+I498+I499</f>
        <v>0</v>
      </c>
      <c r="J496" s="154">
        <f t="shared" ref="J496" si="3561">+J497+J498+J499</f>
        <v>251571911</v>
      </c>
      <c r="K496" s="154">
        <f t="shared" ref="K496" si="3562">+K497+K498+K499</f>
        <v>0</v>
      </c>
      <c r="L496" s="154">
        <f t="shared" ref="L496" si="3563">+L497+L498+L499</f>
        <v>34665299</v>
      </c>
      <c r="M496" s="154">
        <f t="shared" ref="M496" si="3564">+M497+M498+M499</f>
        <v>206220373</v>
      </c>
      <c r="N496" s="154">
        <f t="shared" ref="N496" si="3565">+N497+N498+N499</f>
        <v>45351538</v>
      </c>
      <c r="O496" s="154">
        <f t="shared" ref="O496" si="3566">+O497+O498+O499</f>
        <v>0</v>
      </c>
      <c r="P496" s="154">
        <f t="shared" ref="P496" si="3567">+P497+P498+P499</f>
        <v>251571911</v>
      </c>
      <c r="Q496" s="154">
        <f t="shared" ref="Q496" si="3568">+Q497+Q498+Q499</f>
        <v>0</v>
      </c>
      <c r="R496" s="154">
        <f t="shared" ref="R496" si="3569">+R497+R498+R499</f>
        <v>0</v>
      </c>
      <c r="S496" s="154">
        <f t="shared" ref="S496" si="3570">+S497+S498+S499</f>
        <v>0</v>
      </c>
      <c r="T496" s="154">
        <f t="shared" ref="T496" si="3571">+T497+T498+T499</f>
        <v>251571911</v>
      </c>
    </row>
    <row r="497" spans="1:20" s="4" customFormat="1" ht="15" customHeight="1" x14ac:dyDescent="0.25">
      <c r="A497" s="155">
        <v>30301020101</v>
      </c>
      <c r="B497" s="113" t="s">
        <v>727</v>
      </c>
      <c r="C497" s="85">
        <v>10000000</v>
      </c>
      <c r="D497" s="191">
        <v>0</v>
      </c>
      <c r="E497" s="191">
        <v>10000000</v>
      </c>
      <c r="F497" s="191">
        <v>0</v>
      </c>
      <c r="G497" s="188">
        <v>0</v>
      </c>
      <c r="H497" s="111">
        <f t="shared" ref="H497:H499" si="3572">+C497+D497-E497+F497-G497</f>
        <v>0</v>
      </c>
      <c r="I497" s="198">
        <v>0</v>
      </c>
      <c r="J497" s="198">
        <v>0</v>
      </c>
      <c r="K497" s="111">
        <f t="shared" ref="K497:K499" si="3573">+H497-J497</f>
        <v>0</v>
      </c>
      <c r="L497" s="198">
        <v>0</v>
      </c>
      <c r="M497" s="198">
        <v>0</v>
      </c>
      <c r="N497" s="85">
        <f>+J497-M497</f>
        <v>0</v>
      </c>
      <c r="O497" s="198">
        <v>0</v>
      </c>
      <c r="P497" s="198">
        <v>0</v>
      </c>
      <c r="Q497" s="111">
        <f t="shared" ref="Q497:Q499" si="3574">P497-J497</f>
        <v>0</v>
      </c>
      <c r="R497" s="85">
        <f>+H497-P497</f>
        <v>0</v>
      </c>
      <c r="S497" s="191">
        <f t="shared" ref="S497:S499" si="3575">O497</f>
        <v>0</v>
      </c>
      <c r="T497" s="191">
        <f t="shared" ref="T497:T499" si="3576">P497</f>
        <v>0</v>
      </c>
    </row>
    <row r="498" spans="1:20" ht="15" customHeight="1" x14ac:dyDescent="0.25">
      <c r="A498" s="150">
        <v>30301020102</v>
      </c>
      <c r="B498" s="113" t="s">
        <v>728</v>
      </c>
      <c r="C498" s="85">
        <v>10000000</v>
      </c>
      <c r="D498" s="191">
        <v>0</v>
      </c>
      <c r="E498" s="191">
        <v>10000000</v>
      </c>
      <c r="F498" s="191">
        <v>0</v>
      </c>
      <c r="G498" s="188">
        <v>0</v>
      </c>
      <c r="H498" s="111">
        <f t="shared" si="3572"/>
        <v>0</v>
      </c>
      <c r="I498" s="198">
        <v>0</v>
      </c>
      <c r="J498" s="198">
        <v>0</v>
      </c>
      <c r="K498" s="111">
        <f t="shared" si="3573"/>
        <v>0</v>
      </c>
      <c r="L498" s="198">
        <v>0</v>
      </c>
      <c r="M498" s="198">
        <v>0</v>
      </c>
      <c r="N498" s="85">
        <f>+J498-M498</f>
        <v>0</v>
      </c>
      <c r="O498" s="198">
        <v>0</v>
      </c>
      <c r="P498" s="198">
        <v>0</v>
      </c>
      <c r="Q498" s="111">
        <f t="shared" si="3574"/>
        <v>0</v>
      </c>
      <c r="R498" s="85">
        <f>+H498-P498</f>
        <v>0</v>
      </c>
      <c r="S498" s="191">
        <f t="shared" si="3575"/>
        <v>0</v>
      </c>
      <c r="T498" s="191">
        <f t="shared" si="3576"/>
        <v>0</v>
      </c>
    </row>
    <row r="499" spans="1:20" ht="15" customHeight="1" x14ac:dyDescent="0.25">
      <c r="A499" s="151">
        <v>30301020103</v>
      </c>
      <c r="B499" s="113" t="s">
        <v>729</v>
      </c>
      <c r="C499" s="85">
        <v>942000000</v>
      </c>
      <c r="D499" s="191">
        <v>0</v>
      </c>
      <c r="E499" s="191">
        <v>690428089</v>
      </c>
      <c r="F499" s="191">
        <v>0</v>
      </c>
      <c r="G499" s="188">
        <v>0</v>
      </c>
      <c r="H499" s="111">
        <f t="shared" si="3572"/>
        <v>251571911</v>
      </c>
      <c r="I499" s="198">
        <v>0</v>
      </c>
      <c r="J499" s="198">
        <v>251571911</v>
      </c>
      <c r="K499" s="111">
        <f t="shared" si="3573"/>
        <v>0</v>
      </c>
      <c r="L499" s="198">
        <v>34665299</v>
      </c>
      <c r="M499" s="198">
        <v>206220373</v>
      </c>
      <c r="N499" s="85">
        <f>+J499-M499</f>
        <v>45351538</v>
      </c>
      <c r="O499" s="198">
        <v>0</v>
      </c>
      <c r="P499" s="198">
        <v>251571911</v>
      </c>
      <c r="Q499" s="111">
        <f t="shared" si="3574"/>
        <v>0</v>
      </c>
      <c r="R499" s="85">
        <f>+H499-P499</f>
        <v>0</v>
      </c>
      <c r="S499" s="191">
        <f t="shared" si="3575"/>
        <v>0</v>
      </c>
      <c r="T499" s="191">
        <f t="shared" si="3576"/>
        <v>251571911</v>
      </c>
    </row>
    <row r="500" spans="1:20" s="4" customFormat="1" ht="15" customHeight="1" x14ac:dyDescent="0.25">
      <c r="A500" s="132">
        <v>304</v>
      </c>
      <c r="B500" s="133" t="s">
        <v>730</v>
      </c>
      <c r="C500" s="94">
        <f t="shared" ref="C500" si="3577">+C501+C522</f>
        <v>4065989312.0999999</v>
      </c>
      <c r="D500" s="94">
        <f t="shared" ref="D500" si="3578">+D501+D522</f>
        <v>500000000</v>
      </c>
      <c r="E500" s="94">
        <f t="shared" ref="E500" si="3579">+E501+E522</f>
        <v>4687149382.7999992</v>
      </c>
      <c r="F500" s="94">
        <f t="shared" ref="F500" si="3580">+F501+F522</f>
        <v>3865000000</v>
      </c>
      <c r="G500" s="94">
        <f t="shared" ref="G500" si="3581">+G501+G522</f>
        <v>0</v>
      </c>
      <c r="H500" s="94">
        <f t="shared" ref="H500" si="3582">+H501+H522</f>
        <v>3743839929.3000002</v>
      </c>
      <c r="I500" s="94">
        <f t="shared" ref="I500" si="3583">+I501+I522</f>
        <v>400595249.65999997</v>
      </c>
      <c r="J500" s="94">
        <f t="shared" ref="J500" si="3584">+J501+J522</f>
        <v>3027125862.46</v>
      </c>
      <c r="K500" s="94">
        <f t="shared" ref="K500" si="3585">+K501+K522</f>
        <v>716714066.84000003</v>
      </c>
      <c r="L500" s="94">
        <f t="shared" ref="L500" si="3586">+L501+L522</f>
        <v>216225000</v>
      </c>
      <c r="M500" s="94">
        <f t="shared" ref="M500" si="3587">+M501+M522</f>
        <v>2414721687.27</v>
      </c>
      <c r="N500" s="94">
        <f t="shared" ref="N500" si="3588">+N501+N522</f>
        <v>612404175.18999994</v>
      </c>
      <c r="O500" s="94">
        <f t="shared" ref="O500" si="3589">+O501+O522</f>
        <v>434650.89999997598</v>
      </c>
      <c r="P500" s="94">
        <f t="shared" ref="P500" si="3590">+P501+P522</f>
        <v>3743405278.3999996</v>
      </c>
      <c r="Q500" s="94">
        <f t="shared" ref="Q500" si="3591">+Q501+Q522</f>
        <v>716279415.94000006</v>
      </c>
      <c r="R500" s="94">
        <f t="shared" ref="R500" si="3592">+R501+R522</f>
        <v>434650.89999997616</v>
      </c>
      <c r="S500" s="94">
        <f t="shared" ref="S500" si="3593">+S501+S522</f>
        <v>434650.89999997598</v>
      </c>
      <c r="T500" s="94">
        <f t="shared" ref="T500" si="3594">+T501+T522</f>
        <v>3743405278.3999996</v>
      </c>
    </row>
    <row r="501" spans="1:20" s="4" customFormat="1" ht="15" customHeight="1" x14ac:dyDescent="0.25">
      <c r="A501" s="132">
        <v>30401</v>
      </c>
      <c r="B501" s="133" t="s">
        <v>731</v>
      </c>
      <c r="C501" s="94">
        <f t="shared" ref="C501" si="3595">+C502</f>
        <v>3520089312.0999999</v>
      </c>
      <c r="D501" s="94">
        <f t="shared" ref="D501" si="3596">+D502</f>
        <v>500000000</v>
      </c>
      <c r="E501" s="94">
        <f t="shared" ref="E501" si="3597">+E502</f>
        <v>4198249382.7999997</v>
      </c>
      <c r="F501" s="94">
        <f t="shared" ref="F501" si="3598">+F502</f>
        <v>3865000000</v>
      </c>
      <c r="G501" s="94">
        <f t="shared" ref="G501" si="3599">+G502</f>
        <v>0</v>
      </c>
      <c r="H501" s="94">
        <f t="shared" ref="H501" si="3600">+H502</f>
        <v>3686839929.3000002</v>
      </c>
      <c r="I501" s="94">
        <f t="shared" ref="I501" si="3601">+I502</f>
        <v>400595249.65999997</v>
      </c>
      <c r="J501" s="94">
        <f t="shared" ref="J501" si="3602">+J502</f>
        <v>2970125862.46</v>
      </c>
      <c r="K501" s="94">
        <f t="shared" ref="K501" si="3603">+K502</f>
        <v>716714066.84000003</v>
      </c>
      <c r="L501" s="94">
        <f t="shared" ref="L501" si="3604">+L502</f>
        <v>216225000</v>
      </c>
      <c r="M501" s="94">
        <f t="shared" ref="M501" si="3605">+M502</f>
        <v>2357721687.27</v>
      </c>
      <c r="N501" s="94">
        <f t="shared" ref="N501" si="3606">+N502</f>
        <v>612404175.18999994</v>
      </c>
      <c r="O501" s="94">
        <f t="shared" ref="O501" si="3607">+O502</f>
        <v>434650.89999997598</v>
      </c>
      <c r="P501" s="94">
        <f t="shared" ref="P501" si="3608">+P502</f>
        <v>3686405278.3999996</v>
      </c>
      <c r="Q501" s="94">
        <f t="shared" ref="Q501" si="3609">+Q502</f>
        <v>716279415.94000006</v>
      </c>
      <c r="R501" s="94">
        <f t="shared" ref="R501" si="3610">+R502</f>
        <v>434650.89999997616</v>
      </c>
      <c r="S501" s="94">
        <f t="shared" ref="S501" si="3611">+S502</f>
        <v>434650.89999997598</v>
      </c>
      <c r="T501" s="94">
        <f t="shared" ref="T501" si="3612">+T502</f>
        <v>3686405278.3999996</v>
      </c>
    </row>
    <row r="502" spans="1:20" ht="15" customHeight="1" x14ac:dyDescent="0.25">
      <c r="A502" s="132">
        <v>3040101</v>
      </c>
      <c r="B502" s="133" t="s">
        <v>732</v>
      </c>
      <c r="C502" s="94">
        <f t="shared" ref="C502" si="3613">+C503+C506+C510+C512+C516+C519</f>
        <v>3520089312.0999999</v>
      </c>
      <c r="D502" s="94">
        <f t="shared" ref="D502" si="3614">+D503+D506+D510+D512+D516+D519</f>
        <v>500000000</v>
      </c>
      <c r="E502" s="94">
        <f t="shared" ref="E502" si="3615">+E503+E506+E510+E512+E516+E519</f>
        <v>4198249382.7999997</v>
      </c>
      <c r="F502" s="94">
        <f t="shared" ref="F502" si="3616">+F503+F506+F510+F512+F516+F519</f>
        <v>3865000000</v>
      </c>
      <c r="G502" s="94">
        <f t="shared" ref="G502" si="3617">+G503+G506+G510+G512+G516+G519</f>
        <v>0</v>
      </c>
      <c r="H502" s="94">
        <f t="shared" ref="H502" si="3618">+H503+H506+H510+H512+H516+H519</f>
        <v>3686839929.3000002</v>
      </c>
      <c r="I502" s="94">
        <f t="shared" ref="I502" si="3619">+I503+I506+I510+I512+I516+I519</f>
        <v>400595249.65999997</v>
      </c>
      <c r="J502" s="94">
        <f t="shared" ref="J502" si="3620">+J503+J506+J510+J512+J516+J519</f>
        <v>2970125862.46</v>
      </c>
      <c r="K502" s="94">
        <f t="shared" ref="K502" si="3621">+K503+K506+K510+K512+K516+K519</f>
        <v>716714066.84000003</v>
      </c>
      <c r="L502" s="94">
        <f t="shared" ref="L502" si="3622">+L503+L506+L510+L512+L516+L519</f>
        <v>216225000</v>
      </c>
      <c r="M502" s="94">
        <f t="shared" ref="M502" si="3623">+M503+M506+M510+M512+M516+M519</f>
        <v>2357721687.27</v>
      </c>
      <c r="N502" s="94">
        <f t="shared" ref="N502" si="3624">+N503+N506+N510+N512+N516+N519</f>
        <v>612404175.18999994</v>
      </c>
      <c r="O502" s="94">
        <f t="shared" ref="O502" si="3625">+O503+O506+O510+O512+O516+O519</f>
        <v>434650.89999997598</v>
      </c>
      <c r="P502" s="94">
        <f t="shared" ref="P502" si="3626">+P503+P506+P510+P512+P516+P519</f>
        <v>3686405278.3999996</v>
      </c>
      <c r="Q502" s="94">
        <f t="shared" ref="Q502" si="3627">+Q503+Q506+Q510+Q512+Q516+Q519</f>
        <v>716279415.94000006</v>
      </c>
      <c r="R502" s="94">
        <f t="shared" ref="R502" si="3628">+R503+R506+R510+R512+R516+R519</f>
        <v>434650.89999997616</v>
      </c>
      <c r="S502" s="94">
        <f t="shared" ref="S502" si="3629">+S503+S506+S510+S512+S516+S519</f>
        <v>434650.89999997598</v>
      </c>
      <c r="T502" s="94">
        <f t="shared" ref="T502" si="3630">+T503+T506+T510+T512+T516+T519</f>
        <v>3686405278.3999996</v>
      </c>
    </row>
    <row r="503" spans="1:20" ht="15" customHeight="1" x14ac:dyDescent="0.25">
      <c r="A503" s="152">
        <v>304010101</v>
      </c>
      <c r="B503" s="153" t="s">
        <v>733</v>
      </c>
      <c r="C503" s="154">
        <f t="shared" ref="C503" si="3631">+C504+C505</f>
        <v>15000000</v>
      </c>
      <c r="D503" s="154">
        <f t="shared" ref="D503" si="3632">+D504+D505</f>
        <v>0</v>
      </c>
      <c r="E503" s="154">
        <f t="shared" ref="E503" si="3633">+E504+E505</f>
        <v>15000000</v>
      </c>
      <c r="F503" s="154">
        <f t="shared" ref="F503" si="3634">+F504+F505</f>
        <v>0</v>
      </c>
      <c r="G503" s="154">
        <f t="shared" ref="G503" si="3635">+G504+G505</f>
        <v>0</v>
      </c>
      <c r="H503" s="154">
        <f t="shared" ref="H503" si="3636">+H504+H505</f>
        <v>0</v>
      </c>
      <c r="I503" s="154">
        <f t="shared" ref="I503" si="3637">+I504+I505</f>
        <v>0</v>
      </c>
      <c r="J503" s="154">
        <f t="shared" ref="J503" si="3638">+J504+J505</f>
        <v>0</v>
      </c>
      <c r="K503" s="154">
        <f t="shared" ref="K503" si="3639">+K504+K505</f>
        <v>0</v>
      </c>
      <c r="L503" s="154">
        <f t="shared" ref="L503" si="3640">+L504+L505</f>
        <v>0</v>
      </c>
      <c r="M503" s="154">
        <f t="shared" ref="M503" si="3641">+M504+M505</f>
        <v>0</v>
      </c>
      <c r="N503" s="154">
        <f t="shared" ref="N503" si="3642">+N504+N505</f>
        <v>0</v>
      </c>
      <c r="O503" s="154">
        <f t="shared" ref="O503" si="3643">+O504+O505</f>
        <v>0</v>
      </c>
      <c r="P503" s="154">
        <f t="shared" ref="P503" si="3644">+P504+P505</f>
        <v>0</v>
      </c>
      <c r="Q503" s="154">
        <f t="shared" ref="Q503" si="3645">+Q504+Q505</f>
        <v>0</v>
      </c>
      <c r="R503" s="154">
        <f t="shared" ref="R503" si="3646">+R504+R505</f>
        <v>0</v>
      </c>
      <c r="S503" s="154">
        <f t="shared" ref="S503" si="3647">+S504+S505</f>
        <v>0</v>
      </c>
      <c r="T503" s="154">
        <f t="shared" ref="T503" si="3648">+T504+T505</f>
        <v>0</v>
      </c>
    </row>
    <row r="504" spans="1:20" s="32" customFormat="1" ht="15" customHeight="1" x14ac:dyDescent="0.25">
      <c r="A504" s="155">
        <v>30401010101</v>
      </c>
      <c r="B504" s="113" t="s">
        <v>734</v>
      </c>
      <c r="C504" s="85">
        <v>10000000</v>
      </c>
      <c r="D504" s="191">
        <v>0</v>
      </c>
      <c r="E504" s="216">
        <v>10000000</v>
      </c>
      <c r="F504" s="191">
        <v>0</v>
      </c>
      <c r="G504" s="188">
        <v>0</v>
      </c>
      <c r="H504" s="111">
        <f t="shared" ref="H504:H505" si="3649">+C504+D504-E504+F504-G504</f>
        <v>0</v>
      </c>
      <c r="I504" s="198">
        <v>0</v>
      </c>
      <c r="J504" s="198">
        <v>0</v>
      </c>
      <c r="K504" s="111">
        <f t="shared" ref="K504:K505" si="3650">+H504-J504</f>
        <v>0</v>
      </c>
      <c r="L504" s="198">
        <v>0</v>
      </c>
      <c r="M504" s="198">
        <v>0</v>
      </c>
      <c r="N504" s="85">
        <f>+J504-M504</f>
        <v>0</v>
      </c>
      <c r="O504" s="198">
        <v>0</v>
      </c>
      <c r="P504" s="198">
        <v>0</v>
      </c>
      <c r="Q504" s="111">
        <f t="shared" ref="Q504:Q505" si="3651">P504-J504</f>
        <v>0</v>
      </c>
      <c r="R504" s="85">
        <f>+H504-P504</f>
        <v>0</v>
      </c>
      <c r="S504" s="191">
        <f t="shared" ref="S504:S505" si="3652">O504</f>
        <v>0</v>
      </c>
      <c r="T504" s="191">
        <f t="shared" ref="T504:T505" si="3653">P504</f>
        <v>0</v>
      </c>
    </row>
    <row r="505" spans="1:20" s="4" customFormat="1" ht="15" customHeight="1" x14ac:dyDescent="0.25">
      <c r="A505" s="150">
        <v>30401010102</v>
      </c>
      <c r="B505" s="113" t="s">
        <v>735</v>
      </c>
      <c r="C505" s="85">
        <v>5000000</v>
      </c>
      <c r="D505" s="191">
        <v>0</v>
      </c>
      <c r="E505" s="216">
        <v>5000000</v>
      </c>
      <c r="F505" s="191">
        <v>0</v>
      </c>
      <c r="G505" s="188">
        <v>0</v>
      </c>
      <c r="H505" s="111">
        <f t="shared" si="3649"/>
        <v>0</v>
      </c>
      <c r="I505" s="198">
        <v>0</v>
      </c>
      <c r="J505" s="198">
        <v>0</v>
      </c>
      <c r="K505" s="111">
        <f t="shared" si="3650"/>
        <v>0</v>
      </c>
      <c r="L505" s="198">
        <v>0</v>
      </c>
      <c r="M505" s="198">
        <v>0</v>
      </c>
      <c r="N505" s="85">
        <f>+J505-M505</f>
        <v>0</v>
      </c>
      <c r="O505" s="198">
        <v>0</v>
      </c>
      <c r="P505" s="198">
        <v>0</v>
      </c>
      <c r="Q505" s="111">
        <f t="shared" si="3651"/>
        <v>0</v>
      </c>
      <c r="R505" s="85">
        <f>+H505-P505</f>
        <v>0</v>
      </c>
      <c r="S505" s="191">
        <f t="shared" si="3652"/>
        <v>0</v>
      </c>
      <c r="T505" s="191">
        <f t="shared" si="3653"/>
        <v>0</v>
      </c>
    </row>
    <row r="506" spans="1:20" s="4" customFormat="1" ht="15" customHeight="1" x14ac:dyDescent="0.25">
      <c r="A506" s="152">
        <v>304010102</v>
      </c>
      <c r="B506" s="153" t="s">
        <v>736</v>
      </c>
      <c r="C506" s="154">
        <f t="shared" ref="C506" si="3654">+C507+C508+C509</f>
        <v>180000000</v>
      </c>
      <c r="D506" s="154">
        <f t="shared" ref="D506" si="3655">+D507+D508+D509</f>
        <v>0</v>
      </c>
      <c r="E506" s="154">
        <f t="shared" ref="E506" si="3656">+E507+E508+E509</f>
        <v>238738740</v>
      </c>
      <c r="F506" s="154">
        <f t="shared" ref="F506" si="3657">+F507+F508+F509</f>
        <v>500000000</v>
      </c>
      <c r="G506" s="154">
        <f t="shared" ref="G506" si="3658">+G507+G508+G509</f>
        <v>0</v>
      </c>
      <c r="H506" s="154">
        <f t="shared" ref="H506" si="3659">+H507+H508+H509</f>
        <v>441261260</v>
      </c>
      <c r="I506" s="154">
        <f t="shared" ref="I506" si="3660">+I507+I508+I509</f>
        <v>0</v>
      </c>
      <c r="J506" s="154">
        <f t="shared" ref="J506" si="3661">+J507+J508+J509</f>
        <v>441233260</v>
      </c>
      <c r="K506" s="154">
        <f t="shared" ref="K506" si="3662">+K507+K508+K509</f>
        <v>28000</v>
      </c>
      <c r="L506" s="154">
        <f t="shared" ref="L506" si="3663">+L507+L508+L509</f>
        <v>45815000</v>
      </c>
      <c r="M506" s="154">
        <f t="shared" ref="M506" si="3664">+M507+M508+M509</f>
        <v>410826260</v>
      </c>
      <c r="N506" s="154">
        <f t="shared" ref="N506" si="3665">+N507+N508+N509</f>
        <v>30407000</v>
      </c>
      <c r="O506" s="154">
        <f t="shared" ref="O506" si="3666">+O507+O508+O509</f>
        <v>0</v>
      </c>
      <c r="P506" s="154">
        <f t="shared" ref="P506" si="3667">+P507+P508+P509</f>
        <v>441261260</v>
      </c>
      <c r="Q506" s="154">
        <f t="shared" ref="Q506" si="3668">+Q507+Q508+Q509</f>
        <v>28000</v>
      </c>
      <c r="R506" s="154">
        <f t="shared" ref="R506" si="3669">+R507+R508+R509</f>
        <v>0</v>
      </c>
      <c r="S506" s="154">
        <f t="shared" ref="S506" si="3670">+S507+S508+S509</f>
        <v>0</v>
      </c>
      <c r="T506" s="154">
        <f t="shared" ref="T506" si="3671">+T507+T508+T509</f>
        <v>441261260</v>
      </c>
    </row>
    <row r="507" spans="1:20" ht="15" customHeight="1" x14ac:dyDescent="0.25">
      <c r="A507" s="155">
        <v>30401010201</v>
      </c>
      <c r="B507" s="113" t="s">
        <v>737</v>
      </c>
      <c r="C507" s="85">
        <v>100000000</v>
      </c>
      <c r="D507" s="191">
        <v>0</v>
      </c>
      <c r="E507" s="216">
        <v>100000000</v>
      </c>
      <c r="F507" s="191">
        <v>0</v>
      </c>
      <c r="G507" s="188">
        <v>0</v>
      </c>
      <c r="H507" s="111">
        <f t="shared" ref="H507:H509" si="3672">+C507+D507-E507+F507-G507</f>
        <v>0</v>
      </c>
      <c r="I507" s="198">
        <v>0</v>
      </c>
      <c r="J507" s="198">
        <v>0</v>
      </c>
      <c r="K507" s="111">
        <f t="shared" ref="K507:K509" si="3673">+H507-J507</f>
        <v>0</v>
      </c>
      <c r="L507" s="198">
        <v>0</v>
      </c>
      <c r="M507" s="198">
        <v>0</v>
      </c>
      <c r="N507" s="85">
        <f>+J507-M507</f>
        <v>0</v>
      </c>
      <c r="O507" s="198">
        <v>0</v>
      </c>
      <c r="P507" s="198">
        <v>0</v>
      </c>
      <c r="Q507" s="111">
        <f t="shared" ref="Q507:Q509" si="3674">P507-J507</f>
        <v>0</v>
      </c>
      <c r="R507" s="85">
        <f>+H507-P507</f>
        <v>0</v>
      </c>
      <c r="S507" s="191">
        <f t="shared" ref="S507:S509" si="3675">O507</f>
        <v>0</v>
      </c>
      <c r="T507" s="191">
        <f t="shared" ref="T507:T509" si="3676">P507</f>
        <v>0</v>
      </c>
    </row>
    <row r="508" spans="1:20" ht="15" customHeight="1" x14ac:dyDescent="0.25">
      <c r="A508" s="150">
        <v>30401010202</v>
      </c>
      <c r="B508" s="113" t="s">
        <v>738</v>
      </c>
      <c r="C508" s="85">
        <v>80000000</v>
      </c>
      <c r="D508" s="191">
        <v>0</v>
      </c>
      <c r="E508" s="216">
        <v>19088740</v>
      </c>
      <c r="F508" s="191">
        <v>0</v>
      </c>
      <c r="G508" s="188">
        <v>0</v>
      </c>
      <c r="H508" s="111">
        <f t="shared" si="3672"/>
        <v>60911260</v>
      </c>
      <c r="I508" s="198">
        <v>0</v>
      </c>
      <c r="J508" s="198">
        <v>60911260</v>
      </c>
      <c r="K508" s="111">
        <f t="shared" si="3673"/>
        <v>0</v>
      </c>
      <c r="L508" s="198">
        <v>0</v>
      </c>
      <c r="M508" s="198">
        <v>60911260</v>
      </c>
      <c r="N508" s="85">
        <f>+J508-M508</f>
        <v>0</v>
      </c>
      <c r="O508" s="198">
        <v>0</v>
      </c>
      <c r="P508" s="198">
        <v>60911260</v>
      </c>
      <c r="Q508" s="111">
        <f t="shared" si="3674"/>
        <v>0</v>
      </c>
      <c r="R508" s="85">
        <f>+H508-P508</f>
        <v>0</v>
      </c>
      <c r="S508" s="191">
        <f t="shared" si="3675"/>
        <v>0</v>
      </c>
      <c r="T508" s="191">
        <f t="shared" si="3676"/>
        <v>60911260</v>
      </c>
    </row>
    <row r="509" spans="1:20" ht="15" customHeight="1" x14ac:dyDescent="0.25">
      <c r="A509" s="151">
        <v>30401010203</v>
      </c>
      <c r="B509" s="113" t="s">
        <v>1335</v>
      </c>
      <c r="C509" s="85">
        <v>0</v>
      </c>
      <c r="D509" s="191">
        <v>0</v>
      </c>
      <c r="E509" s="191">
        <v>119650000</v>
      </c>
      <c r="F509" s="191">
        <v>500000000</v>
      </c>
      <c r="G509" s="188">
        <v>0</v>
      </c>
      <c r="H509" s="111">
        <f t="shared" si="3672"/>
        <v>380350000</v>
      </c>
      <c r="I509" s="198">
        <v>0</v>
      </c>
      <c r="J509" s="198">
        <v>380322000</v>
      </c>
      <c r="K509" s="111">
        <f t="shared" si="3673"/>
        <v>28000</v>
      </c>
      <c r="L509" s="198">
        <v>45815000</v>
      </c>
      <c r="M509" s="198">
        <v>349915000</v>
      </c>
      <c r="N509" s="85">
        <f>+J509-M509</f>
        <v>30407000</v>
      </c>
      <c r="O509" s="198">
        <v>0</v>
      </c>
      <c r="P509" s="198">
        <v>380350000</v>
      </c>
      <c r="Q509" s="111">
        <f t="shared" si="3674"/>
        <v>28000</v>
      </c>
      <c r="R509" s="85">
        <f>+H509-P509</f>
        <v>0</v>
      </c>
      <c r="S509" s="191">
        <f t="shared" si="3675"/>
        <v>0</v>
      </c>
      <c r="T509" s="191">
        <f t="shared" si="3676"/>
        <v>380350000</v>
      </c>
    </row>
    <row r="510" spans="1:20" ht="15" customHeight="1" x14ac:dyDescent="0.25">
      <c r="A510" s="152">
        <v>304010104</v>
      </c>
      <c r="B510" s="153" t="s">
        <v>739</v>
      </c>
      <c r="C510" s="154">
        <f t="shared" ref="C510" si="3677">+C511</f>
        <v>20000000</v>
      </c>
      <c r="D510" s="154">
        <f t="shared" ref="D510" si="3678">+D511</f>
        <v>0</v>
      </c>
      <c r="E510" s="154">
        <f t="shared" ref="E510" si="3679">+E511</f>
        <v>20000000</v>
      </c>
      <c r="F510" s="154">
        <f t="shared" ref="F510" si="3680">+F511</f>
        <v>0</v>
      </c>
      <c r="G510" s="154">
        <f t="shared" ref="G510" si="3681">+G511</f>
        <v>0</v>
      </c>
      <c r="H510" s="154">
        <f t="shared" ref="H510" si="3682">+H511</f>
        <v>0</v>
      </c>
      <c r="I510" s="154">
        <f t="shared" ref="I510" si="3683">+I511</f>
        <v>0</v>
      </c>
      <c r="J510" s="154">
        <f t="shared" ref="J510" si="3684">+J511</f>
        <v>0</v>
      </c>
      <c r="K510" s="154">
        <f t="shared" ref="K510" si="3685">+K511</f>
        <v>0</v>
      </c>
      <c r="L510" s="154">
        <f t="shared" ref="L510" si="3686">+L511</f>
        <v>0</v>
      </c>
      <c r="M510" s="154">
        <f t="shared" ref="M510" si="3687">+M511</f>
        <v>0</v>
      </c>
      <c r="N510" s="154">
        <f t="shared" ref="N510" si="3688">+N511</f>
        <v>0</v>
      </c>
      <c r="O510" s="154">
        <f t="shared" ref="O510" si="3689">+O511</f>
        <v>0</v>
      </c>
      <c r="P510" s="154">
        <f t="shared" ref="P510" si="3690">+P511</f>
        <v>0</v>
      </c>
      <c r="Q510" s="154">
        <f t="shared" ref="Q510" si="3691">+Q511</f>
        <v>0</v>
      </c>
      <c r="R510" s="154">
        <f t="shared" ref="R510" si="3692">+R511</f>
        <v>0</v>
      </c>
      <c r="S510" s="154">
        <f t="shared" ref="S510" si="3693">+S511</f>
        <v>0</v>
      </c>
      <c r="T510" s="154">
        <f t="shared" ref="T510" si="3694">+T511</f>
        <v>0</v>
      </c>
    </row>
    <row r="511" spans="1:20" ht="15" customHeight="1" x14ac:dyDescent="0.25">
      <c r="A511" s="150">
        <v>30401010402</v>
      </c>
      <c r="B511" s="113" t="s">
        <v>740</v>
      </c>
      <c r="C511" s="85">
        <v>20000000</v>
      </c>
      <c r="D511" s="191">
        <v>0</v>
      </c>
      <c r="E511" s="216">
        <v>20000000</v>
      </c>
      <c r="F511" s="191">
        <v>0</v>
      </c>
      <c r="G511" s="188">
        <v>0</v>
      </c>
      <c r="H511" s="111">
        <f>+C511+D511-E511+F511-G511</f>
        <v>0</v>
      </c>
      <c r="I511" s="198">
        <v>0</v>
      </c>
      <c r="J511" s="198">
        <v>0</v>
      </c>
      <c r="K511" s="111">
        <f t="shared" ref="K511" si="3695">+H511-J511</f>
        <v>0</v>
      </c>
      <c r="L511" s="198">
        <v>0</v>
      </c>
      <c r="M511" s="198">
        <v>0</v>
      </c>
      <c r="N511" s="85">
        <f>+J511-M511</f>
        <v>0</v>
      </c>
      <c r="O511" s="198">
        <v>0</v>
      </c>
      <c r="P511" s="198">
        <v>0</v>
      </c>
      <c r="Q511" s="111">
        <f>P511-J511</f>
        <v>0</v>
      </c>
      <c r="R511" s="85">
        <f>+H511-P511</f>
        <v>0</v>
      </c>
      <c r="S511" s="191">
        <f>O511</f>
        <v>0</v>
      </c>
      <c r="T511" s="191">
        <f>P511</f>
        <v>0</v>
      </c>
    </row>
    <row r="512" spans="1:20" ht="15" customHeight="1" x14ac:dyDescent="0.25">
      <c r="A512" s="152">
        <v>304010105</v>
      </c>
      <c r="B512" s="153" t="s">
        <v>741</v>
      </c>
      <c r="C512" s="154">
        <f t="shared" ref="C512" si="3696">+C513+C514+C515</f>
        <v>2606478047</v>
      </c>
      <c r="D512" s="154">
        <f t="shared" ref="D512" si="3697">+D513+D514+D515</f>
        <v>500000000</v>
      </c>
      <c r="E512" s="154">
        <f t="shared" ref="E512" si="3698">+E513+E514+E515</f>
        <v>2477831880.6999998</v>
      </c>
      <c r="F512" s="154">
        <f t="shared" ref="F512" si="3699">+F513+F514+F515</f>
        <v>1012000000</v>
      </c>
      <c r="G512" s="154">
        <f t="shared" ref="G512" si="3700">+G513+G514+G515</f>
        <v>0</v>
      </c>
      <c r="H512" s="154">
        <f t="shared" ref="H512" si="3701">+H513+H514+H515</f>
        <v>1640646166.3</v>
      </c>
      <c r="I512" s="154">
        <f t="shared" ref="I512" si="3702">+I513+I514+I515</f>
        <v>400595249.65999997</v>
      </c>
      <c r="J512" s="154">
        <f t="shared" ref="J512" si="3703">+J513+J514+J515</f>
        <v>1220301725.96</v>
      </c>
      <c r="K512" s="154">
        <f t="shared" ref="K512" si="3704">+K513+K514+K515</f>
        <v>420344440.34000003</v>
      </c>
      <c r="L512" s="154">
        <f t="shared" ref="L512" si="3705">+L513+L514+L515</f>
        <v>11500000</v>
      </c>
      <c r="M512" s="154">
        <f t="shared" ref="M512" si="3706">+M513+M514+M515</f>
        <v>808206476.29999995</v>
      </c>
      <c r="N512" s="154">
        <f t="shared" ref="N512" si="3707">+N513+N514+N515</f>
        <v>412095249.65999997</v>
      </c>
      <c r="O512" s="154">
        <f t="shared" ref="O512" si="3708">+O513+O514+O515</f>
        <v>0</v>
      </c>
      <c r="P512" s="154">
        <f t="shared" ref="P512" si="3709">+P513+P514+P515</f>
        <v>1640646166.3</v>
      </c>
      <c r="Q512" s="154">
        <f t="shared" ref="Q512" si="3710">+Q513+Q514+Q515</f>
        <v>420344440.34000003</v>
      </c>
      <c r="R512" s="154">
        <f t="shared" ref="R512" si="3711">+R513+R514+R515</f>
        <v>0</v>
      </c>
      <c r="S512" s="154">
        <f t="shared" ref="S512" si="3712">+S513+S514+S515</f>
        <v>0</v>
      </c>
      <c r="T512" s="154">
        <f t="shared" ref="T512" si="3713">+T513+T514+T515</f>
        <v>1640646166.3</v>
      </c>
    </row>
    <row r="513" spans="1:20" ht="15" customHeight="1" x14ac:dyDescent="0.25">
      <c r="A513" s="155">
        <v>30401010501</v>
      </c>
      <c r="B513" s="113" t="s">
        <v>742</v>
      </c>
      <c r="C513" s="85">
        <v>2456478047</v>
      </c>
      <c r="D513" s="191">
        <v>0</v>
      </c>
      <c r="E513" s="216">
        <v>2456478047</v>
      </c>
      <c r="F513" s="191">
        <v>0</v>
      </c>
      <c r="G513" s="188">
        <v>0</v>
      </c>
      <c r="H513" s="111">
        <f t="shared" ref="H513:H515" si="3714">+C513+D513-E513+F513-G513</f>
        <v>0</v>
      </c>
      <c r="I513" s="198">
        <v>0</v>
      </c>
      <c r="J513" s="198">
        <v>0</v>
      </c>
      <c r="K513" s="111">
        <f t="shared" ref="K513:K515" si="3715">+H513-J513</f>
        <v>0</v>
      </c>
      <c r="L513" s="198">
        <v>0</v>
      </c>
      <c r="M513" s="198">
        <v>0</v>
      </c>
      <c r="N513" s="85">
        <f>+J513-M513</f>
        <v>0</v>
      </c>
      <c r="O513" s="198">
        <v>0</v>
      </c>
      <c r="P513" s="198">
        <v>0</v>
      </c>
      <c r="Q513" s="111">
        <f t="shared" ref="Q513:Q515" si="3716">P513-J513</f>
        <v>0</v>
      </c>
      <c r="R513" s="85">
        <f>+H513-P513</f>
        <v>0</v>
      </c>
      <c r="S513" s="191">
        <f t="shared" ref="S513:S515" si="3717">O513</f>
        <v>0</v>
      </c>
      <c r="T513" s="191">
        <f t="shared" ref="T513:T515" si="3718">P513</f>
        <v>0</v>
      </c>
    </row>
    <row r="514" spans="1:20" ht="15" customHeight="1" x14ac:dyDescent="0.25">
      <c r="A514" s="150">
        <v>30401010502</v>
      </c>
      <c r="B514" s="113" t="s">
        <v>743</v>
      </c>
      <c r="C514" s="85">
        <v>150000000</v>
      </c>
      <c r="D514" s="191">
        <v>0</v>
      </c>
      <c r="E514" s="216">
        <v>0</v>
      </c>
      <c r="F514" s="191">
        <v>0</v>
      </c>
      <c r="G514" s="188">
        <v>0</v>
      </c>
      <c r="H514" s="111">
        <f t="shared" si="3714"/>
        <v>150000000</v>
      </c>
      <c r="I514" s="198">
        <v>0</v>
      </c>
      <c r="J514" s="198">
        <v>150000000</v>
      </c>
      <c r="K514" s="111">
        <f t="shared" si="3715"/>
        <v>0</v>
      </c>
      <c r="L514" s="198">
        <v>0</v>
      </c>
      <c r="M514" s="198">
        <v>150000000</v>
      </c>
      <c r="N514" s="85">
        <f>+J514-M514</f>
        <v>0</v>
      </c>
      <c r="O514" s="198">
        <v>0</v>
      </c>
      <c r="P514" s="198">
        <v>150000000</v>
      </c>
      <c r="Q514" s="111">
        <f t="shared" si="3716"/>
        <v>0</v>
      </c>
      <c r="R514" s="85">
        <f>+H514-P514</f>
        <v>0</v>
      </c>
      <c r="S514" s="191">
        <f t="shared" si="3717"/>
        <v>0</v>
      </c>
      <c r="T514" s="191">
        <f t="shared" si="3718"/>
        <v>150000000</v>
      </c>
    </row>
    <row r="515" spans="1:20" ht="15" customHeight="1" x14ac:dyDescent="0.25">
      <c r="A515" s="151">
        <v>30401010503</v>
      </c>
      <c r="B515" s="113" t="s">
        <v>744</v>
      </c>
      <c r="C515" s="85">
        <v>0</v>
      </c>
      <c r="D515" s="191">
        <v>500000000</v>
      </c>
      <c r="E515" s="191">
        <v>21353833.699999999</v>
      </c>
      <c r="F515" s="191">
        <v>1012000000</v>
      </c>
      <c r="G515" s="188">
        <v>0</v>
      </c>
      <c r="H515" s="111">
        <f t="shared" si="3714"/>
        <v>1490646166.3</v>
      </c>
      <c r="I515" s="198">
        <v>400595249.65999997</v>
      </c>
      <c r="J515" s="198">
        <v>1070301725.9599999</v>
      </c>
      <c r="K515" s="111">
        <f t="shared" si="3715"/>
        <v>420344440.34000003</v>
      </c>
      <c r="L515" s="198">
        <v>11500000</v>
      </c>
      <c r="M515" s="198">
        <v>658206476.29999995</v>
      </c>
      <c r="N515" s="85">
        <f>+J515-M515</f>
        <v>412095249.65999997</v>
      </c>
      <c r="O515" s="198">
        <v>0</v>
      </c>
      <c r="P515" s="198">
        <v>1490646166.3</v>
      </c>
      <c r="Q515" s="111">
        <f t="shared" si="3716"/>
        <v>420344440.34000003</v>
      </c>
      <c r="R515" s="85">
        <f>+H515-P515</f>
        <v>0</v>
      </c>
      <c r="S515" s="191">
        <f t="shared" si="3717"/>
        <v>0</v>
      </c>
      <c r="T515" s="191">
        <f t="shared" si="3718"/>
        <v>1490646166.3</v>
      </c>
    </row>
    <row r="516" spans="1:20" ht="15" customHeight="1" x14ac:dyDescent="0.25">
      <c r="A516" s="152">
        <v>304010106</v>
      </c>
      <c r="B516" s="153" t="s">
        <v>745</v>
      </c>
      <c r="C516" s="154">
        <f t="shared" ref="C516" si="3719">+C517+C518</f>
        <v>448611265.10000002</v>
      </c>
      <c r="D516" s="154">
        <f t="shared" ref="D516" si="3720">+D517+D518</f>
        <v>0</v>
      </c>
      <c r="E516" s="154">
        <f t="shared" ref="E516" si="3721">+E517+E518</f>
        <v>713318762.10000002</v>
      </c>
      <c r="F516" s="154">
        <f t="shared" ref="F516" si="3722">+F517+F518</f>
        <v>1353000000</v>
      </c>
      <c r="G516" s="154">
        <f t="shared" ref="G516" si="3723">+G517+G518</f>
        <v>0</v>
      </c>
      <c r="H516" s="154">
        <f t="shared" ref="H516" si="3724">+H517+H518</f>
        <v>1088292503</v>
      </c>
      <c r="I516" s="154">
        <f t="shared" ref="I516" si="3725">+I517+I518</f>
        <v>0</v>
      </c>
      <c r="J516" s="154">
        <f t="shared" ref="J516" si="3726">+J517+J518</f>
        <v>808590876.5</v>
      </c>
      <c r="K516" s="154">
        <f t="shared" ref="K516" si="3727">+K517+K518</f>
        <v>279701626.5</v>
      </c>
      <c r="L516" s="154">
        <f t="shared" ref="L516" si="3728">+L517+L518</f>
        <v>158910000</v>
      </c>
      <c r="M516" s="154">
        <f t="shared" ref="M516" si="3729">+M517+M518</f>
        <v>678562800.97000003</v>
      </c>
      <c r="N516" s="154">
        <f t="shared" ref="N516" si="3730">+N517+N518</f>
        <v>130028075.52999997</v>
      </c>
      <c r="O516" s="154">
        <f t="shared" ref="O516" si="3731">+O517+O518</f>
        <v>434650.89999997598</v>
      </c>
      <c r="P516" s="154">
        <f t="shared" ref="P516" si="3732">+P517+P518</f>
        <v>1087857852.0999999</v>
      </c>
      <c r="Q516" s="154">
        <f t="shared" ref="Q516" si="3733">+Q517+Q518</f>
        <v>279266975.60000002</v>
      </c>
      <c r="R516" s="154">
        <f t="shared" ref="R516" si="3734">+R517+R518</f>
        <v>434650.89999997616</v>
      </c>
      <c r="S516" s="154">
        <f t="shared" ref="S516" si="3735">+S517+S518</f>
        <v>434650.89999997598</v>
      </c>
      <c r="T516" s="154">
        <f t="shared" ref="T516" si="3736">+T517+T518</f>
        <v>1087857852.0999999</v>
      </c>
    </row>
    <row r="517" spans="1:20" ht="15" customHeight="1" x14ac:dyDescent="0.25">
      <c r="A517" s="150">
        <v>30401010602</v>
      </c>
      <c r="B517" s="113" t="s">
        <v>746</v>
      </c>
      <c r="C517" s="85">
        <v>340000000</v>
      </c>
      <c r="D517" s="191">
        <v>0</v>
      </c>
      <c r="E517" s="216">
        <v>29584137.100000001</v>
      </c>
      <c r="F517" s="191">
        <v>0</v>
      </c>
      <c r="G517" s="188">
        <v>0</v>
      </c>
      <c r="H517" s="111">
        <f t="shared" ref="H517:H518" si="3737">+C517+D517-E517+F517-G517</f>
        <v>310415862.89999998</v>
      </c>
      <c r="I517" s="198">
        <v>0</v>
      </c>
      <c r="J517" s="198">
        <v>309981212</v>
      </c>
      <c r="K517" s="111">
        <f t="shared" ref="K517:K518" si="3738">+H517-J517</f>
        <v>434650.89999997616</v>
      </c>
      <c r="L517" s="198">
        <v>64910000</v>
      </c>
      <c r="M517" s="198">
        <v>309981211.47000003</v>
      </c>
      <c r="N517" s="85">
        <f>+J517-M517</f>
        <v>0.52999997138977051</v>
      </c>
      <c r="O517" s="198">
        <v>434650.89999997598</v>
      </c>
      <c r="P517" s="198">
        <v>309981212</v>
      </c>
      <c r="Q517" s="111">
        <f t="shared" ref="Q517:Q518" si="3739">P517-J517</f>
        <v>0</v>
      </c>
      <c r="R517" s="85">
        <f>+H517-P517</f>
        <v>434650.89999997616</v>
      </c>
      <c r="S517" s="191">
        <f t="shared" ref="S517:S518" si="3740">O517</f>
        <v>434650.89999997598</v>
      </c>
      <c r="T517" s="191">
        <f t="shared" ref="T517:T518" si="3741">P517</f>
        <v>309981212</v>
      </c>
    </row>
    <row r="518" spans="1:20" ht="15" customHeight="1" x14ac:dyDescent="0.25">
      <c r="A518" s="151">
        <v>30401010603</v>
      </c>
      <c r="B518" s="113" t="s">
        <v>747</v>
      </c>
      <c r="C518" s="85">
        <v>108611265.09999999</v>
      </c>
      <c r="D518" s="191">
        <v>0</v>
      </c>
      <c r="E518" s="191">
        <v>683734625</v>
      </c>
      <c r="F518" s="191">
        <v>1353000000</v>
      </c>
      <c r="G518" s="188">
        <v>0</v>
      </c>
      <c r="H518" s="111">
        <f t="shared" si="3737"/>
        <v>777876640.10000002</v>
      </c>
      <c r="I518" s="198">
        <v>0</v>
      </c>
      <c r="J518" s="198">
        <v>498609664.5</v>
      </c>
      <c r="K518" s="111">
        <f t="shared" si="3738"/>
        <v>279266975.60000002</v>
      </c>
      <c r="L518" s="198">
        <v>94000000</v>
      </c>
      <c r="M518" s="198">
        <v>368581589.5</v>
      </c>
      <c r="N518" s="85">
        <f>+J518-M518</f>
        <v>130028075</v>
      </c>
      <c r="O518" s="198">
        <v>0</v>
      </c>
      <c r="P518" s="198">
        <v>777876640.10000002</v>
      </c>
      <c r="Q518" s="111">
        <f t="shared" si="3739"/>
        <v>279266975.60000002</v>
      </c>
      <c r="R518" s="85">
        <f>+H518-P518</f>
        <v>0</v>
      </c>
      <c r="S518" s="191">
        <f t="shared" si="3740"/>
        <v>0</v>
      </c>
      <c r="T518" s="191">
        <f t="shared" si="3741"/>
        <v>777876640.10000002</v>
      </c>
    </row>
    <row r="519" spans="1:20" ht="15" customHeight="1" x14ac:dyDescent="0.25">
      <c r="A519" s="152">
        <v>304010107</v>
      </c>
      <c r="B519" s="153" t="s">
        <v>748</v>
      </c>
      <c r="C519" s="154">
        <f t="shared" ref="C519" si="3742">+C520+C521</f>
        <v>250000000</v>
      </c>
      <c r="D519" s="154">
        <f t="shared" ref="D519" si="3743">+D520+D521</f>
        <v>0</v>
      </c>
      <c r="E519" s="154">
        <f t="shared" ref="E519" si="3744">+E520+E521</f>
        <v>733360000</v>
      </c>
      <c r="F519" s="154">
        <f t="shared" ref="F519" si="3745">+F520+F521</f>
        <v>1000000000</v>
      </c>
      <c r="G519" s="154">
        <f t="shared" ref="G519" si="3746">+G520+G521</f>
        <v>0</v>
      </c>
      <c r="H519" s="154">
        <f t="shared" ref="H519" si="3747">+H520+H521</f>
        <v>516640000</v>
      </c>
      <c r="I519" s="154">
        <f t="shared" ref="I519" si="3748">+I520+I521</f>
        <v>0</v>
      </c>
      <c r="J519" s="154">
        <f t="shared" ref="J519" si="3749">+J520+J521</f>
        <v>500000000</v>
      </c>
      <c r="K519" s="154">
        <f t="shared" ref="K519" si="3750">+K520+K521</f>
        <v>16640000</v>
      </c>
      <c r="L519" s="154">
        <f t="shared" ref="L519" si="3751">+L520+L521</f>
        <v>0</v>
      </c>
      <c r="M519" s="154">
        <f t="shared" ref="M519" si="3752">+M520+M521</f>
        <v>460126150</v>
      </c>
      <c r="N519" s="154">
        <f t="shared" ref="N519" si="3753">+N520+N521</f>
        <v>39873850</v>
      </c>
      <c r="O519" s="154">
        <f t="shared" ref="O519" si="3754">+O520+O521</f>
        <v>0</v>
      </c>
      <c r="P519" s="154">
        <f t="shared" ref="P519" si="3755">+P520+P521</f>
        <v>516640000</v>
      </c>
      <c r="Q519" s="154">
        <f t="shared" ref="Q519" si="3756">+Q520+Q521</f>
        <v>16640000</v>
      </c>
      <c r="R519" s="154">
        <f t="shared" ref="R519" si="3757">+R520+R521</f>
        <v>0</v>
      </c>
      <c r="S519" s="154">
        <f t="shared" ref="S519" si="3758">+S520+S521</f>
        <v>0</v>
      </c>
      <c r="T519" s="154">
        <f t="shared" ref="T519" si="3759">+T520+T521</f>
        <v>516640000</v>
      </c>
    </row>
    <row r="520" spans="1:20" ht="15" customHeight="1" x14ac:dyDescent="0.25">
      <c r="A520" s="155">
        <v>30401010701</v>
      </c>
      <c r="B520" s="113" t="s">
        <v>749</v>
      </c>
      <c r="C520" s="85">
        <v>250000000</v>
      </c>
      <c r="D520" s="191">
        <v>0</v>
      </c>
      <c r="E520" s="216">
        <v>250000000</v>
      </c>
      <c r="F520" s="191">
        <v>0</v>
      </c>
      <c r="G520" s="188">
        <v>0</v>
      </c>
      <c r="H520" s="111">
        <f t="shared" ref="H520:H521" si="3760">+C520+D520-E520+F520-G520</f>
        <v>0</v>
      </c>
      <c r="I520" s="198">
        <v>0</v>
      </c>
      <c r="J520" s="198">
        <v>0</v>
      </c>
      <c r="K520" s="111">
        <f t="shared" ref="K520:K521" si="3761">+H520-J520</f>
        <v>0</v>
      </c>
      <c r="L520" s="198">
        <v>0</v>
      </c>
      <c r="M520" s="198">
        <v>0</v>
      </c>
      <c r="N520" s="85">
        <f>+J520-M520</f>
        <v>0</v>
      </c>
      <c r="O520" s="198">
        <v>0</v>
      </c>
      <c r="P520" s="198">
        <v>0</v>
      </c>
      <c r="Q520" s="111">
        <f t="shared" ref="Q520:Q521" si="3762">P520-J520</f>
        <v>0</v>
      </c>
      <c r="R520" s="85">
        <f>+H520-P520</f>
        <v>0</v>
      </c>
      <c r="S520" s="191">
        <f t="shared" ref="S520:S521" si="3763">O520</f>
        <v>0</v>
      </c>
      <c r="T520" s="191">
        <f t="shared" ref="T520:T521" si="3764">P520</f>
        <v>0</v>
      </c>
    </row>
    <row r="521" spans="1:20" ht="15" customHeight="1" x14ac:dyDescent="0.25">
      <c r="A521" s="151">
        <v>30401010703</v>
      </c>
      <c r="B521" s="113" t="s">
        <v>1336</v>
      </c>
      <c r="C521" s="85">
        <v>0</v>
      </c>
      <c r="D521" s="191">
        <v>0</v>
      </c>
      <c r="E521" s="191">
        <v>483360000</v>
      </c>
      <c r="F521" s="191">
        <v>1000000000</v>
      </c>
      <c r="G521" s="188">
        <v>0</v>
      </c>
      <c r="H521" s="111">
        <f t="shared" si="3760"/>
        <v>516640000</v>
      </c>
      <c r="I521" s="198">
        <v>0</v>
      </c>
      <c r="J521" s="198">
        <v>500000000</v>
      </c>
      <c r="K521" s="111">
        <f t="shared" si="3761"/>
        <v>16640000</v>
      </c>
      <c r="L521" s="198">
        <v>0</v>
      </c>
      <c r="M521" s="198">
        <v>460126150</v>
      </c>
      <c r="N521" s="85">
        <f>+J521-M521</f>
        <v>39873850</v>
      </c>
      <c r="O521" s="198">
        <v>0</v>
      </c>
      <c r="P521" s="198">
        <v>516640000</v>
      </c>
      <c r="Q521" s="111">
        <f t="shared" si="3762"/>
        <v>16640000</v>
      </c>
      <c r="R521" s="85">
        <f>+H521-P521</f>
        <v>0</v>
      </c>
      <c r="S521" s="191">
        <f t="shared" si="3763"/>
        <v>0</v>
      </c>
      <c r="T521" s="191">
        <f t="shared" si="3764"/>
        <v>516640000</v>
      </c>
    </row>
    <row r="522" spans="1:20" s="130" customFormat="1" ht="15" customHeight="1" x14ac:dyDescent="0.25">
      <c r="A522" s="132">
        <v>30402</v>
      </c>
      <c r="B522" s="133" t="s">
        <v>750</v>
      </c>
      <c r="C522" s="94">
        <f t="shared" ref="C522:C524" si="3765">+C523</f>
        <v>545900000</v>
      </c>
      <c r="D522" s="94">
        <f t="shared" ref="D522:D524" si="3766">+D523</f>
        <v>0</v>
      </c>
      <c r="E522" s="94">
        <f t="shared" ref="E522:E524" si="3767">+E523</f>
        <v>488900000</v>
      </c>
      <c r="F522" s="94">
        <f t="shared" ref="F522:F524" si="3768">+F523</f>
        <v>0</v>
      </c>
      <c r="G522" s="94">
        <f t="shared" ref="G522:G524" si="3769">+G523</f>
        <v>0</v>
      </c>
      <c r="H522" s="94">
        <f t="shared" ref="H522:H524" si="3770">+H523</f>
        <v>57000000</v>
      </c>
      <c r="I522" s="94">
        <f t="shared" ref="I522:I524" si="3771">+I523</f>
        <v>0</v>
      </c>
      <c r="J522" s="94">
        <f t="shared" ref="J522:J524" si="3772">+J523</f>
        <v>57000000</v>
      </c>
      <c r="K522" s="94">
        <f t="shared" ref="K522:K524" si="3773">+K523</f>
        <v>0</v>
      </c>
      <c r="L522" s="94">
        <f t="shared" ref="L522:L524" si="3774">+L523</f>
        <v>0</v>
      </c>
      <c r="M522" s="94">
        <f t="shared" ref="M522:M524" si="3775">+M523</f>
        <v>57000000</v>
      </c>
      <c r="N522" s="94">
        <f t="shared" ref="N522:N524" si="3776">+N523</f>
        <v>0</v>
      </c>
      <c r="O522" s="94">
        <f t="shared" ref="O522:O524" si="3777">+O523</f>
        <v>0</v>
      </c>
      <c r="P522" s="94">
        <f t="shared" ref="P522:P524" si="3778">+P523</f>
        <v>57000000</v>
      </c>
      <c r="Q522" s="94">
        <f t="shared" ref="Q522:Q524" si="3779">+Q523</f>
        <v>0</v>
      </c>
      <c r="R522" s="94">
        <f t="shared" ref="R522:R524" si="3780">+R523</f>
        <v>0</v>
      </c>
      <c r="S522" s="94">
        <f t="shared" ref="S522:S524" si="3781">+S523</f>
        <v>0</v>
      </c>
      <c r="T522" s="94">
        <f t="shared" ref="T522:T524" si="3782">+T523</f>
        <v>57000000</v>
      </c>
    </row>
    <row r="523" spans="1:20" s="130" customFormat="1" ht="15" customHeight="1" x14ac:dyDescent="0.25">
      <c r="A523" s="132">
        <v>3040201</v>
      </c>
      <c r="B523" s="133" t="s">
        <v>751</v>
      </c>
      <c r="C523" s="94">
        <f t="shared" si="3765"/>
        <v>545900000</v>
      </c>
      <c r="D523" s="94">
        <f t="shared" si="3766"/>
        <v>0</v>
      </c>
      <c r="E523" s="94">
        <f t="shared" si="3767"/>
        <v>488900000</v>
      </c>
      <c r="F523" s="94">
        <f t="shared" si="3768"/>
        <v>0</v>
      </c>
      <c r="G523" s="94">
        <f t="shared" si="3769"/>
        <v>0</v>
      </c>
      <c r="H523" s="94">
        <f t="shared" si="3770"/>
        <v>57000000</v>
      </c>
      <c r="I523" s="94">
        <f t="shared" si="3771"/>
        <v>0</v>
      </c>
      <c r="J523" s="94">
        <f t="shared" si="3772"/>
        <v>57000000</v>
      </c>
      <c r="K523" s="94">
        <f t="shared" si="3773"/>
        <v>0</v>
      </c>
      <c r="L523" s="94">
        <f t="shared" si="3774"/>
        <v>0</v>
      </c>
      <c r="M523" s="94">
        <f t="shared" si="3775"/>
        <v>57000000</v>
      </c>
      <c r="N523" s="94">
        <f t="shared" si="3776"/>
        <v>0</v>
      </c>
      <c r="O523" s="94">
        <f t="shared" si="3777"/>
        <v>0</v>
      </c>
      <c r="P523" s="94">
        <f t="shared" si="3778"/>
        <v>57000000</v>
      </c>
      <c r="Q523" s="94">
        <f t="shared" si="3779"/>
        <v>0</v>
      </c>
      <c r="R523" s="94">
        <f t="shared" si="3780"/>
        <v>0</v>
      </c>
      <c r="S523" s="94">
        <f t="shared" si="3781"/>
        <v>0</v>
      </c>
      <c r="T523" s="94">
        <f t="shared" si="3782"/>
        <v>57000000</v>
      </c>
    </row>
    <row r="524" spans="1:20" s="143" customFormat="1" ht="15" customHeight="1" x14ac:dyDescent="0.25">
      <c r="A524" s="152">
        <v>304020101</v>
      </c>
      <c r="B524" s="153" t="s">
        <v>752</v>
      </c>
      <c r="C524" s="154">
        <f t="shared" si="3765"/>
        <v>545900000</v>
      </c>
      <c r="D524" s="154">
        <f t="shared" si="3766"/>
        <v>0</v>
      </c>
      <c r="E524" s="154">
        <f t="shared" si="3767"/>
        <v>488900000</v>
      </c>
      <c r="F524" s="154">
        <f t="shared" si="3768"/>
        <v>0</v>
      </c>
      <c r="G524" s="154">
        <f t="shared" si="3769"/>
        <v>0</v>
      </c>
      <c r="H524" s="154">
        <f t="shared" si="3770"/>
        <v>57000000</v>
      </c>
      <c r="I524" s="154">
        <f t="shared" si="3771"/>
        <v>0</v>
      </c>
      <c r="J524" s="154">
        <f t="shared" si="3772"/>
        <v>57000000</v>
      </c>
      <c r="K524" s="154">
        <f t="shared" si="3773"/>
        <v>0</v>
      </c>
      <c r="L524" s="154">
        <f t="shared" si="3774"/>
        <v>0</v>
      </c>
      <c r="M524" s="154">
        <f t="shared" si="3775"/>
        <v>57000000</v>
      </c>
      <c r="N524" s="154">
        <f t="shared" si="3776"/>
        <v>0</v>
      </c>
      <c r="O524" s="154">
        <f t="shared" si="3777"/>
        <v>0</v>
      </c>
      <c r="P524" s="154">
        <f t="shared" si="3778"/>
        <v>57000000</v>
      </c>
      <c r="Q524" s="154">
        <f t="shared" si="3779"/>
        <v>0</v>
      </c>
      <c r="R524" s="154">
        <f t="shared" si="3780"/>
        <v>0</v>
      </c>
      <c r="S524" s="154">
        <f t="shared" si="3781"/>
        <v>0</v>
      </c>
      <c r="T524" s="154">
        <f t="shared" si="3782"/>
        <v>57000000</v>
      </c>
    </row>
    <row r="525" spans="1:20" ht="15" customHeight="1" x14ac:dyDescent="0.25">
      <c r="A525" s="156">
        <v>30402010104</v>
      </c>
      <c r="B525" s="113" t="s">
        <v>753</v>
      </c>
      <c r="C525" s="85">
        <v>545900000</v>
      </c>
      <c r="D525" s="191">
        <v>0</v>
      </c>
      <c r="E525" s="191">
        <v>488900000</v>
      </c>
      <c r="F525" s="191">
        <v>0</v>
      </c>
      <c r="G525" s="188">
        <v>0</v>
      </c>
      <c r="H525" s="111">
        <f>+C525+D525-E525+F525-G525</f>
        <v>57000000</v>
      </c>
      <c r="I525" s="198">
        <v>0</v>
      </c>
      <c r="J525" s="198">
        <v>57000000</v>
      </c>
      <c r="K525" s="111">
        <f t="shared" ref="K525" si="3783">+H525-J525</f>
        <v>0</v>
      </c>
      <c r="L525" s="198">
        <v>0</v>
      </c>
      <c r="M525" s="198">
        <v>57000000</v>
      </c>
      <c r="N525" s="85">
        <f>+J525-M525</f>
        <v>0</v>
      </c>
      <c r="O525" s="198">
        <v>0</v>
      </c>
      <c r="P525" s="198">
        <v>57000000</v>
      </c>
      <c r="Q525" s="111">
        <f>P525-J525</f>
        <v>0</v>
      </c>
      <c r="R525" s="85">
        <f>+H525-P525</f>
        <v>0</v>
      </c>
      <c r="S525" s="191">
        <f>O525</f>
        <v>0</v>
      </c>
      <c r="T525" s="191">
        <f>P525</f>
        <v>57000000</v>
      </c>
    </row>
    <row r="526" spans="1:20" ht="15" customHeight="1" x14ac:dyDescent="0.25">
      <c r="A526" s="132">
        <v>305</v>
      </c>
      <c r="B526" s="133" t="s">
        <v>792</v>
      </c>
      <c r="C526" s="94">
        <f t="shared" ref="C526" si="3784">+C527</f>
        <v>0</v>
      </c>
      <c r="D526" s="94">
        <f t="shared" ref="D526" si="3785">+D527</f>
        <v>1364439999.77</v>
      </c>
      <c r="E526" s="94">
        <f t="shared" ref="E526" si="3786">+E527</f>
        <v>183304680.77000001</v>
      </c>
      <c r="F526" s="94">
        <f t="shared" ref="F526" si="3787">+F527</f>
        <v>13579829355.990002</v>
      </c>
      <c r="G526" s="94">
        <f t="shared" ref="G526" si="3788">+G527</f>
        <v>0</v>
      </c>
      <c r="H526" s="94">
        <f t="shared" ref="H526" si="3789">+H527</f>
        <v>14760964674.990002</v>
      </c>
      <c r="I526" s="94">
        <f t="shared" ref="I526" si="3790">+I527</f>
        <v>855765387.40999985</v>
      </c>
      <c r="J526" s="94">
        <f t="shared" ref="J526" si="3791">+J527</f>
        <v>8356145969.2000008</v>
      </c>
      <c r="K526" s="94">
        <f t="shared" ref="K526" si="3792">+K527</f>
        <v>6404818705.79</v>
      </c>
      <c r="L526" s="94">
        <f t="shared" ref="L526" si="3793">+L527</f>
        <v>1967037296.1200001</v>
      </c>
      <c r="M526" s="94">
        <f t="shared" ref="M526" si="3794">+M527</f>
        <v>6146539572.7700005</v>
      </c>
      <c r="N526" s="94">
        <f t="shared" ref="N526" si="3795">+N527</f>
        <v>2209606396.4300003</v>
      </c>
      <c r="O526" s="94">
        <f t="shared" ref="O526" si="3796">+O527</f>
        <v>496992000.11000007</v>
      </c>
      <c r="P526" s="94">
        <f t="shared" ref="P526" si="3797">+P527</f>
        <v>9034964175.1900005</v>
      </c>
      <c r="Q526" s="94">
        <f t="shared" ref="Q526" si="3798">+Q527</f>
        <v>678818205.99000001</v>
      </c>
      <c r="R526" s="94">
        <f t="shared" ref="R526" si="3799">+R527</f>
        <v>5726000499.8000002</v>
      </c>
      <c r="S526" s="94">
        <f t="shared" ref="S526" si="3800">+S527</f>
        <v>496992000.11000007</v>
      </c>
      <c r="T526" s="94">
        <f t="shared" ref="T526" si="3801">+T527</f>
        <v>9034964175.1900005</v>
      </c>
    </row>
    <row r="527" spans="1:20" ht="15" customHeight="1" x14ac:dyDescent="0.25">
      <c r="A527" s="132">
        <v>3051</v>
      </c>
      <c r="B527" s="133" t="s">
        <v>792</v>
      </c>
      <c r="C527" s="94">
        <f t="shared" ref="C527" si="3802">+C528+C529+C530+C531+C532+C533+C534+C535+C536+C537+C538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602+C613+C614+C615+C616+C617</f>
        <v>0</v>
      </c>
      <c r="D527" s="94">
        <f t="shared" ref="D527" si="3803">+D528+D529+D530+D531+D532+D533+D534+D535+D536+D537+D538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602+D613+D614+D615+D616+D617</f>
        <v>1364439999.77</v>
      </c>
      <c r="E527" s="94">
        <f t="shared" ref="E527" si="3804">+E528+E529+E530+E531+E532+E533+E534+E535+E536+E537+E538+E539+E540+E541+E542+E543+E544+E545+E546+E547+E548+E549+E550+E551+E552+E553+E554+E555+E556+E557+E558+E559+E560+E561+E562+E563+E564+E565+E566+E567+E568+E569+E570+E571+E572+E573+E574+E575+E576+E577+E578+E579+E580+E581+E582+E583+E584+E585+E586+E587+E588+E589+E590+E591+E592+E593+E594+E595+E596+E597+E598+E599+E600+E601+E602+E613+E614+E615+E616+E617</f>
        <v>183304680.77000001</v>
      </c>
      <c r="F527" s="94">
        <f t="shared" ref="F527" si="3805">+F528+F529+F530+F531+F532+F533+F534+F535+F536+F537+F538+F539+F540+F541+F542+F543+F544+F545+F546+F547+F548+F549+F550+F551+F552+F553+F554+F555+F556+F557+F558+F559+F560+F561+F562+F563+F564+F565+F566+F567+F568+F569+F570+F571+F572+F573+F574+F575+F576+F577+F578+F579+F580+F581+F582+F583+F584+F585+F586+F587+F588+F589+F590+F591+F592+F593+F594+F595+F596+F597+F598+F599+F600+F601+F602+F613+F614+F615+F616+F617</f>
        <v>13579829355.990002</v>
      </c>
      <c r="G527" s="94">
        <f t="shared" ref="G527" si="3806">+G528+G529+G530+G531+G532+G533+G534+G535+G536+G537+G538+G539+G540+G541+G542+G543+G544+G545+G546+G547+G548+G549+G550+G551+G552+G553+G554+G555+G556+G557+G558+G559+G560+G561+G562+G563+G564+G565+G566+G567+G568+G569+G570+G571+G572+G573+G574+G575+G576+G577+G578+G579+G580+G581+G582+G583+G584+G585+G586+G587+G588+G589+G590+G591+G592+G593+G594+G595+G596+G597+G598+G599+G600+G601+G602+G613+G614+G615+G616+G617</f>
        <v>0</v>
      </c>
      <c r="H527" s="94">
        <f t="shared" ref="H527" si="3807">+H528+H529+H530+H531+H532+H533+H534+H535+H536+H537+H538+H539+H540+H541+H542+H543+H544+H545+H546+H547+H548+H549+H550+H551+H552+H553+H554+H555+H556+H557+H558+H559+H560+H561+H562+H563+H564+H565+H566+H567+H568+H569+H570+H571+H572+H573+H574+H575+H576+H577+H578+H579+H580+H581+H582+H583+H584+H585+H586+H587+H588+H589+H590+H591+H592+H593+H594+H595+H596+H597+H598+H599+H600+H601+H602+H613+H614+H615+H616+H617</f>
        <v>14760964674.990002</v>
      </c>
      <c r="I527" s="94">
        <f t="shared" ref="I527" si="3808">+I528+I529+I530+I531+I532+I533+I534+I535+I536+I537+I538+I539+I540+I541+I542+I543+I544+I545+I546+I547+I548+I549+I550+I551+I552+I553+I554+I555+I556+I557+I558+I559+I560+I561+I562+I563+I564+I565+I566+I567+I568+I569+I570+I571+I572+I573+I574+I575+I576+I577+I578+I579+I580+I581+I582+I583+I584+I585+I586+I587+I588+I589+I590+I591+I592+I593+I594+I595+I596+I597+I598+I599+I600+I601+I602+I613+I614+I615+I616+I617</f>
        <v>855765387.40999985</v>
      </c>
      <c r="J527" s="94">
        <f t="shared" ref="J527" si="3809">+J528+J529+J530+J531+J532+J533+J534+J535+J536+J537+J538+J539+J540+J541+J542+J543+J544+J545+J546+J547+J548+J549+J550+J551+J552+J553+J554+J555+J556+J557+J558+J559+J560+J561+J562+J563+J564+J565+J566+J567+J568+J569+J570+J571+J572+J573+J574+J575+J576+J577+J578+J579+J580+J581+J582+J583+J584+J585+J586+J587+J588+J589+J590+J591+J592+J593+J594+J595+J596+J597+J598+J599+J600+J601+J602+J613+J614+J615+J616+J617</f>
        <v>8356145969.2000008</v>
      </c>
      <c r="K527" s="94">
        <f t="shared" ref="K527" si="3810">+K528+K529+K530+K531+K532+K533+K534+K535+K536+K537+K538+K539+K540+K541+K542+K543+K544+K545+K546+K547+K548+K549+K550+K551+K552+K553+K554+K555+K556+K557+K558+K559+K560+K561+K562+K563+K564+K565+K566+K567+K568+K569+K570+K571+K572+K573+K574+K575+K576+K577+K578+K579+K580+K581+K582+K583+K584+K585+K586+K587+K588+K589+K590+K591+K592+K593+K594+K595+K596+K597+K598+K599+K600+K601+K602+K613+K614+K615+K616+K617</f>
        <v>6404818705.79</v>
      </c>
      <c r="L527" s="94">
        <f t="shared" ref="L527" si="3811">+L528+L529+L530+L531+L532+L533+L534+L535+L536+L537+L538+L539+L540+L541+L542+L543+L544+L545+L546+L547+L548+L549+L550+L551+L552+L553+L554+L555+L556+L557+L558+L559+L560+L561+L562+L563+L564+L565+L566+L567+L568+L569+L570+L571+L572+L573+L574+L575+L576+L577+L578+L579+L580+L581+L582+L583+L584+L585+L586+L587+L588+L589+L590+L591+L592+L593+L594+L595+L596+L597+L598+L599+L600+L601+L602+L613+L614+L615+L616+L617</f>
        <v>1967037296.1200001</v>
      </c>
      <c r="M527" s="94">
        <f t="shared" ref="M527" si="3812">+M528+M529+M530+M531+M532+M533+M534+M535+M536+M537+M538+M539+M540+M541+M542+M543+M544+M545+M546+M547+M548+M549+M550+M551+M552+M553+M554+M555+M556+M557+M558+M559+M560+M561+M562+M563+M564+M565+M566+M567+M568+M569+M570+M571+M572+M573+M574+M575+M576+M577+M578+M579+M580+M581+M582+M583+M584+M585+M586+M587+M588+M589+M590+M591+M592+M593+M594+M595+M596+M597+M598+M599+M600+M601+M602+M613+M614+M615+M616+M617</f>
        <v>6146539572.7700005</v>
      </c>
      <c r="N527" s="94">
        <f t="shared" ref="N527" si="3813">+N528+N529+N530+N531+N532+N533+N534+N535+N536+N537+N538+N539+N540+N541+N542+N543+N544+N545+N546+N547+N548+N549+N550+N551+N552+N553+N554+N555+N556+N557+N558+N559+N560+N561+N562+N563+N564+N565+N566+N567+N568+N569+N570+N571+N572+N573+N574+N575+N576+N577+N578+N579+N580+N581+N582+N583+N584+N585+N586+N587+N588+N589+N590+N591+N592+N593+N594+N595+N596+N597+N598+N599+N600+N601+N602+N613+N614+N615+N616+N617</f>
        <v>2209606396.4300003</v>
      </c>
      <c r="O527" s="94">
        <f t="shared" ref="O527" si="3814">+O528+O529+O530+O531+O532+O533+O534+O535+O536+O537+O538+O539+O540+O541+O542+O543+O544+O545+O546+O547+O548+O549+O550+O551+O552+O553+O554+O555+O556+O557+O558+O559+O560+O561+O562+O563+O564+O565+O566+O567+O568+O569+O570+O571+O572+O573+O574+O575+O576+O577+O578+O579+O580+O581+O582+O583+O584+O585+O586+O587+O588+O589+O590+O591+O592+O593+O594+O595+O596+O597+O598+O599+O600+O601+O602+O613+O614+O615+O616+O617</f>
        <v>496992000.11000007</v>
      </c>
      <c r="P527" s="94">
        <f t="shared" ref="P527" si="3815">+P528+P529+P530+P531+P532+P533+P534+P535+P536+P537+P538+P539+P540+P541+P542+P543+P544+P545+P546+P547+P548+P549+P550+P551+P552+P553+P554+P555+P556+P557+P558+P559+P560+P561+P562+P563+P564+P565+P566+P567+P568+P569+P570+P571+P572+P573+P574+P575+P576+P577+P578+P579+P580+P581+P582+P583+P584+P585+P586+P587+P588+P589+P590+P591+P592+P593+P594+P595+P596+P597+P598+P599+P600+P601+P602+P613+P614+P615+P616+P617</f>
        <v>9034964175.1900005</v>
      </c>
      <c r="Q527" s="94">
        <f t="shared" ref="Q527" si="3816">+Q528+Q529+Q530+Q531+Q532+Q533+Q534+Q535+Q536+Q537+Q538+Q539+Q540+Q541+Q542+Q543+Q544+Q545+Q546+Q547+Q548+Q549+Q550+Q551+Q552+Q553+Q554+Q555+Q556+Q557+Q558+Q559+Q560+Q561+Q562+Q563+Q564+Q565+Q566+Q567+Q568+Q569+Q570+Q571+Q572+Q573+Q574+Q575+Q576+Q577+Q578+Q579+Q580+Q581+Q582+Q583+Q584+Q585+Q586+Q587+Q588+Q589+Q590+Q591+Q592+Q593+Q594+Q595+Q596+Q597+Q598+Q599+Q600+Q601+Q602+Q613+Q614+Q615+Q616+Q617</f>
        <v>678818205.99000001</v>
      </c>
      <c r="R527" s="94">
        <f t="shared" ref="R527" si="3817">+R528+R529+R530+R531+R532+R533+R534+R535+R536+R537+R538+R539+R540+R541+R542+R543+R544+R545+R546+R547+R548+R549+R550+R551+R552+R553+R554+R555+R556+R557+R558+R559+R560+R561+R562+R563+R564+R565+R566+R567+R568+R569+R570+R571+R572+R573+R574+R575+R576+R577+R578+R579+R580+R581+R582+R583+R584+R585+R586+R587+R588+R589+R590+R591+R592+R593+R594+R595+R596+R597+R598+R599+R600+R601+R602+R613+R614+R615+R616+R617</f>
        <v>5726000499.8000002</v>
      </c>
      <c r="S527" s="94">
        <f t="shared" ref="S527" si="3818">+S528+S529+S530+S531+S532+S533+S534+S535+S536+S537+S538+S539+S540+S541+S542+S543+S544+S545+S546+S547+S548+S549+S550+S551+S552+S553+S554+S555+S556+S557+S558+S559+S560+S561+S562+S563+S564+S565+S566+S567+S568+S569+S570+S571+S572+S573+S574+S575+S576+S577+S578+S579+S580+S581+S582+S583+S584+S585+S586+S587+S588+S589+S590+S591+S592+S593+S594+S595+S596+S597+S598+S599+S600+S601+S602+S613+S614+S615+S616+S617</f>
        <v>496992000.11000007</v>
      </c>
      <c r="T527" s="94">
        <f t="shared" ref="T527" si="3819">+T528+T529+T530+T531+T532+T533+T534+T535+T536+T537+T538+T539+T540+T541+T542+T543+T544+T545+T546+T547+T548+T549+T550+T551+T552+T553+T554+T555+T556+T557+T558+T559+T560+T561+T562+T563+T564+T565+T566+T567+T568+T569+T570+T571+T572+T573+T574+T575+T576+T577+T578+T579+T580+T581+T582+T583+T584+T585+T586+T587+T588+T589+T590+T591+T592+T593+T594+T595+T596+T597+T598+T599+T600+T601+T602+T613+T614+T615+T616+T617</f>
        <v>9034964175.1900005</v>
      </c>
    </row>
    <row r="528" spans="1:20" ht="15" customHeight="1" x14ac:dyDescent="0.25">
      <c r="A528" s="112">
        <v>305101</v>
      </c>
      <c r="B528" s="139" t="s">
        <v>1296</v>
      </c>
      <c r="C528" s="85"/>
      <c r="D528" s="191">
        <v>0</v>
      </c>
      <c r="E528" s="191">
        <v>0</v>
      </c>
      <c r="F528" s="191">
        <v>320000000</v>
      </c>
      <c r="G528" s="188">
        <v>0</v>
      </c>
      <c r="H528" s="85">
        <f t="shared" ref="H528:H559" si="3820">+C528+D528-E528+F528</f>
        <v>320000000</v>
      </c>
      <c r="I528" s="198">
        <v>117942852</v>
      </c>
      <c r="J528" s="198">
        <v>237942852</v>
      </c>
      <c r="K528" s="85">
        <f t="shared" ref="K528:K572" si="3821">+H528-J528</f>
        <v>82057148</v>
      </c>
      <c r="L528" s="198">
        <v>117942852</v>
      </c>
      <c r="M528" s="198">
        <v>237942852</v>
      </c>
      <c r="N528" s="85">
        <f t="shared" ref="N528:N559" si="3822">+J528-M528</f>
        <v>0</v>
      </c>
      <c r="O528" s="198">
        <v>0</v>
      </c>
      <c r="P528" s="198">
        <v>248000000</v>
      </c>
      <c r="Q528" s="111">
        <f t="shared" ref="Q528:Q591" si="3823">P528-J528</f>
        <v>10057148</v>
      </c>
      <c r="R528" s="85">
        <f t="shared" ref="R528:R559" si="3824">+H528-P528</f>
        <v>72000000</v>
      </c>
      <c r="S528" s="191">
        <f t="shared" ref="S528:S591" si="3825">O528</f>
        <v>0</v>
      </c>
      <c r="T528" s="191">
        <f t="shared" ref="T528:T591" si="3826">P528</f>
        <v>248000000</v>
      </c>
    </row>
    <row r="529" spans="1:20" ht="15" customHeight="1" x14ac:dyDescent="0.25">
      <c r="A529" s="112">
        <v>305102</v>
      </c>
      <c r="B529" s="139" t="s">
        <v>1297</v>
      </c>
      <c r="C529" s="85"/>
      <c r="D529" s="191">
        <v>0</v>
      </c>
      <c r="E529" s="191">
        <v>0</v>
      </c>
      <c r="F529" s="191">
        <v>32000000</v>
      </c>
      <c r="G529" s="188">
        <v>0</v>
      </c>
      <c r="H529" s="85">
        <f t="shared" si="3820"/>
        <v>32000000</v>
      </c>
      <c r="I529" s="198">
        <v>5955020</v>
      </c>
      <c r="J529" s="198">
        <v>31495711</v>
      </c>
      <c r="K529" s="85">
        <f t="shared" si="3821"/>
        <v>504289</v>
      </c>
      <c r="L529" s="198">
        <v>5955020</v>
      </c>
      <c r="M529" s="198">
        <v>25895711</v>
      </c>
      <c r="N529" s="85">
        <f t="shared" si="3822"/>
        <v>5600000</v>
      </c>
      <c r="O529" s="198">
        <v>0</v>
      </c>
      <c r="P529" s="198">
        <v>31540691</v>
      </c>
      <c r="Q529" s="111">
        <f t="shared" si="3823"/>
        <v>44980</v>
      </c>
      <c r="R529" s="85">
        <f t="shared" si="3824"/>
        <v>459309</v>
      </c>
      <c r="S529" s="191">
        <f t="shared" si="3825"/>
        <v>0</v>
      </c>
      <c r="T529" s="191">
        <f t="shared" si="3826"/>
        <v>31540691</v>
      </c>
    </row>
    <row r="530" spans="1:20" ht="15" customHeight="1" x14ac:dyDescent="0.25">
      <c r="A530" s="112">
        <v>305103</v>
      </c>
      <c r="B530" s="139" t="s">
        <v>1298</v>
      </c>
      <c r="C530" s="85"/>
      <c r="D530" s="191">
        <v>0</v>
      </c>
      <c r="E530" s="191">
        <v>0</v>
      </c>
      <c r="F530" s="191">
        <v>20000000</v>
      </c>
      <c r="G530" s="188">
        <v>0</v>
      </c>
      <c r="H530" s="85">
        <f t="shared" si="3820"/>
        <v>20000000</v>
      </c>
      <c r="I530" s="198">
        <v>0</v>
      </c>
      <c r="J530" s="198">
        <v>2100000</v>
      </c>
      <c r="K530" s="85">
        <f t="shared" si="3821"/>
        <v>17900000</v>
      </c>
      <c r="L530" s="198">
        <v>0</v>
      </c>
      <c r="M530" s="198">
        <v>2100000</v>
      </c>
      <c r="N530" s="85">
        <f t="shared" si="3822"/>
        <v>0</v>
      </c>
      <c r="O530" s="198">
        <v>0</v>
      </c>
      <c r="P530" s="198">
        <v>2100000</v>
      </c>
      <c r="Q530" s="111">
        <f t="shared" si="3823"/>
        <v>0</v>
      </c>
      <c r="R530" s="85">
        <f t="shared" si="3824"/>
        <v>17900000</v>
      </c>
      <c r="S530" s="191">
        <f t="shared" si="3825"/>
        <v>0</v>
      </c>
      <c r="T530" s="191">
        <f t="shared" si="3826"/>
        <v>2100000</v>
      </c>
    </row>
    <row r="531" spans="1:20" ht="15" customHeight="1" x14ac:dyDescent="0.25">
      <c r="A531" s="112">
        <v>305104</v>
      </c>
      <c r="B531" s="135" t="s">
        <v>1337</v>
      </c>
      <c r="C531" s="85"/>
      <c r="D531" s="191">
        <v>0</v>
      </c>
      <c r="E531" s="191">
        <v>0</v>
      </c>
      <c r="F531" s="191">
        <v>3874395</v>
      </c>
      <c r="G531" s="188">
        <v>0</v>
      </c>
      <c r="H531" s="85">
        <f t="shared" si="3820"/>
        <v>3874395</v>
      </c>
      <c r="I531" s="198">
        <v>0</v>
      </c>
      <c r="J531" s="198">
        <v>3874395</v>
      </c>
      <c r="K531" s="85">
        <f t="shared" si="3821"/>
        <v>0</v>
      </c>
      <c r="L531" s="198">
        <v>3874395</v>
      </c>
      <c r="M531" s="198">
        <v>3874395</v>
      </c>
      <c r="N531" s="85">
        <f t="shared" si="3822"/>
        <v>0</v>
      </c>
      <c r="O531" s="198">
        <v>0</v>
      </c>
      <c r="P531" s="198">
        <v>3874395</v>
      </c>
      <c r="Q531" s="111">
        <f t="shared" si="3823"/>
        <v>0</v>
      </c>
      <c r="R531" s="85">
        <f t="shared" si="3824"/>
        <v>0</v>
      </c>
      <c r="S531" s="191">
        <f t="shared" si="3825"/>
        <v>0</v>
      </c>
      <c r="T531" s="191">
        <f t="shared" si="3826"/>
        <v>3874395</v>
      </c>
    </row>
    <row r="532" spans="1:20" ht="15" customHeight="1" x14ac:dyDescent="0.25">
      <c r="A532" s="112">
        <v>305105</v>
      </c>
      <c r="B532" s="135" t="s">
        <v>1338</v>
      </c>
      <c r="C532" s="85"/>
      <c r="D532" s="191">
        <v>0</v>
      </c>
      <c r="E532" s="191">
        <v>0</v>
      </c>
      <c r="F532" s="191">
        <v>3263638</v>
      </c>
      <c r="G532" s="188">
        <v>0</v>
      </c>
      <c r="H532" s="85">
        <f t="shared" si="3820"/>
        <v>3263638</v>
      </c>
      <c r="I532" s="198">
        <v>0</v>
      </c>
      <c r="J532" s="198">
        <v>3263638</v>
      </c>
      <c r="K532" s="85">
        <f t="shared" si="3821"/>
        <v>0</v>
      </c>
      <c r="L532" s="198">
        <v>3263638</v>
      </c>
      <c r="M532" s="198">
        <v>3263638</v>
      </c>
      <c r="N532" s="85">
        <f t="shared" si="3822"/>
        <v>0</v>
      </c>
      <c r="O532" s="198">
        <v>0</v>
      </c>
      <c r="P532" s="198">
        <v>3263638</v>
      </c>
      <c r="Q532" s="111">
        <f t="shared" si="3823"/>
        <v>0</v>
      </c>
      <c r="R532" s="85">
        <f t="shared" si="3824"/>
        <v>0</v>
      </c>
      <c r="S532" s="191">
        <f t="shared" si="3825"/>
        <v>0</v>
      </c>
      <c r="T532" s="191">
        <f t="shared" si="3826"/>
        <v>3263638</v>
      </c>
    </row>
    <row r="533" spans="1:20" ht="15" customHeight="1" x14ac:dyDescent="0.25">
      <c r="A533" s="112">
        <v>305106</v>
      </c>
      <c r="B533" s="135" t="s">
        <v>1339</v>
      </c>
      <c r="C533" s="85"/>
      <c r="D533" s="191">
        <v>0</v>
      </c>
      <c r="E533" s="191">
        <v>0</v>
      </c>
      <c r="F533" s="191">
        <v>639817461</v>
      </c>
      <c r="G533" s="188">
        <v>0</v>
      </c>
      <c r="H533" s="85">
        <f t="shared" si="3820"/>
        <v>639817461</v>
      </c>
      <c r="I533" s="198">
        <v>119051017</v>
      </c>
      <c r="J533" s="198">
        <v>515130136.69999999</v>
      </c>
      <c r="K533" s="85">
        <f t="shared" si="3821"/>
        <v>124687324.30000001</v>
      </c>
      <c r="L533" s="198">
        <v>146960277</v>
      </c>
      <c r="M533" s="198">
        <v>222040947</v>
      </c>
      <c r="N533" s="85">
        <f t="shared" si="3822"/>
        <v>293089189.69999999</v>
      </c>
      <c r="O533" s="198">
        <v>124687324.3</v>
      </c>
      <c r="P533" s="198">
        <v>515130136.69999999</v>
      </c>
      <c r="Q533" s="111">
        <f t="shared" si="3823"/>
        <v>0</v>
      </c>
      <c r="R533" s="85">
        <f t="shared" si="3824"/>
        <v>124687324.30000001</v>
      </c>
      <c r="S533" s="191">
        <f t="shared" si="3825"/>
        <v>124687324.3</v>
      </c>
      <c r="T533" s="191">
        <f t="shared" si="3826"/>
        <v>515130136.69999999</v>
      </c>
    </row>
    <row r="534" spans="1:20" ht="15" customHeight="1" x14ac:dyDescent="0.25">
      <c r="A534" s="112">
        <v>305107</v>
      </c>
      <c r="B534" s="135" t="s">
        <v>1340</v>
      </c>
      <c r="C534" s="85"/>
      <c r="D534" s="191">
        <v>0</v>
      </c>
      <c r="E534" s="191">
        <v>0</v>
      </c>
      <c r="F534" s="191">
        <v>76944</v>
      </c>
      <c r="G534" s="188">
        <v>0</v>
      </c>
      <c r="H534" s="85">
        <f t="shared" si="3820"/>
        <v>76944</v>
      </c>
      <c r="I534" s="198">
        <v>0</v>
      </c>
      <c r="J534" s="198">
        <v>76944</v>
      </c>
      <c r="K534" s="85">
        <f t="shared" si="3821"/>
        <v>0</v>
      </c>
      <c r="L534" s="198">
        <v>76944</v>
      </c>
      <c r="M534" s="198">
        <v>76944</v>
      </c>
      <c r="N534" s="85">
        <f t="shared" si="3822"/>
        <v>0</v>
      </c>
      <c r="O534" s="198">
        <v>0</v>
      </c>
      <c r="P534" s="198">
        <v>76944</v>
      </c>
      <c r="Q534" s="111">
        <f t="shared" si="3823"/>
        <v>0</v>
      </c>
      <c r="R534" s="85">
        <f t="shared" si="3824"/>
        <v>0</v>
      </c>
      <c r="S534" s="191">
        <f t="shared" si="3825"/>
        <v>0</v>
      </c>
      <c r="T534" s="191">
        <f t="shared" si="3826"/>
        <v>76944</v>
      </c>
    </row>
    <row r="535" spans="1:20" ht="15" customHeight="1" x14ac:dyDescent="0.25">
      <c r="A535" s="112">
        <v>305108</v>
      </c>
      <c r="B535" s="136" t="s">
        <v>1341</v>
      </c>
      <c r="C535" s="85"/>
      <c r="D535" s="191">
        <v>0</v>
      </c>
      <c r="E535" s="191">
        <v>0</v>
      </c>
      <c r="F535" s="191">
        <v>126552967</v>
      </c>
      <c r="G535" s="188">
        <v>0</v>
      </c>
      <c r="H535" s="85">
        <f t="shared" si="3820"/>
        <v>126552967</v>
      </c>
      <c r="I535" s="198">
        <v>0</v>
      </c>
      <c r="J535" s="198">
        <v>0</v>
      </c>
      <c r="K535" s="85">
        <f t="shared" si="3821"/>
        <v>126552967</v>
      </c>
      <c r="L535" s="198">
        <v>0</v>
      </c>
      <c r="M535" s="198">
        <v>0</v>
      </c>
      <c r="N535" s="85">
        <f t="shared" si="3822"/>
        <v>0</v>
      </c>
      <c r="O535" s="198"/>
      <c r="P535" s="198">
        <v>0</v>
      </c>
      <c r="Q535" s="111">
        <f t="shared" si="3823"/>
        <v>0</v>
      </c>
      <c r="R535" s="85">
        <f t="shared" si="3824"/>
        <v>126552967</v>
      </c>
      <c r="S535" s="191">
        <f t="shared" si="3825"/>
        <v>0</v>
      </c>
      <c r="T535" s="191">
        <f t="shared" si="3826"/>
        <v>0</v>
      </c>
    </row>
    <row r="536" spans="1:20" ht="15" customHeight="1" x14ac:dyDescent="0.25">
      <c r="A536" s="112">
        <v>305109</v>
      </c>
      <c r="B536" s="136" t="s">
        <v>1342</v>
      </c>
      <c r="C536" s="85"/>
      <c r="D536" s="191">
        <v>0</v>
      </c>
      <c r="E536" s="191">
        <v>0</v>
      </c>
      <c r="F536" s="191">
        <v>109657866.78</v>
      </c>
      <c r="G536" s="188">
        <v>0</v>
      </c>
      <c r="H536" s="85">
        <f t="shared" si="3820"/>
        <v>109657866.78</v>
      </c>
      <c r="I536" s="198">
        <v>0</v>
      </c>
      <c r="J536" s="198">
        <v>0</v>
      </c>
      <c r="K536" s="85">
        <f t="shared" si="3821"/>
        <v>109657866.78</v>
      </c>
      <c r="L536" s="198">
        <v>0</v>
      </c>
      <c r="M536" s="198">
        <v>0</v>
      </c>
      <c r="N536" s="85">
        <f t="shared" si="3822"/>
        <v>0</v>
      </c>
      <c r="O536" s="198"/>
      <c r="P536" s="198">
        <v>0</v>
      </c>
      <c r="Q536" s="111">
        <f t="shared" si="3823"/>
        <v>0</v>
      </c>
      <c r="R536" s="85">
        <f t="shared" si="3824"/>
        <v>109657866.78</v>
      </c>
      <c r="S536" s="191">
        <f t="shared" si="3825"/>
        <v>0</v>
      </c>
      <c r="T536" s="191">
        <f t="shared" si="3826"/>
        <v>0</v>
      </c>
    </row>
    <row r="537" spans="1:20" ht="15" customHeight="1" x14ac:dyDescent="0.25">
      <c r="A537" s="112">
        <v>305110</v>
      </c>
      <c r="B537" s="137" t="s">
        <v>1343</v>
      </c>
      <c r="C537" s="85"/>
      <c r="D537" s="191">
        <v>0</v>
      </c>
      <c r="E537" s="191">
        <v>8760604</v>
      </c>
      <c r="F537" s="191">
        <v>8760604</v>
      </c>
      <c r="G537" s="188">
        <v>0</v>
      </c>
      <c r="H537" s="85">
        <f t="shared" si="3820"/>
        <v>0</v>
      </c>
      <c r="I537" s="198">
        <v>0</v>
      </c>
      <c r="J537" s="198">
        <v>0</v>
      </c>
      <c r="K537" s="85">
        <f t="shared" si="3821"/>
        <v>0</v>
      </c>
      <c r="L537" s="198">
        <v>0</v>
      </c>
      <c r="M537" s="198">
        <v>0</v>
      </c>
      <c r="N537" s="85">
        <f t="shared" si="3822"/>
        <v>0</v>
      </c>
      <c r="O537" s="198">
        <v>0</v>
      </c>
      <c r="P537" s="198">
        <v>0</v>
      </c>
      <c r="Q537" s="111">
        <f t="shared" si="3823"/>
        <v>0</v>
      </c>
      <c r="R537" s="85">
        <f t="shared" si="3824"/>
        <v>0</v>
      </c>
      <c r="S537" s="191">
        <f t="shared" si="3825"/>
        <v>0</v>
      </c>
      <c r="T537" s="191">
        <f t="shared" si="3826"/>
        <v>0</v>
      </c>
    </row>
    <row r="538" spans="1:20" ht="15" customHeight="1" x14ac:dyDescent="0.25">
      <c r="A538" s="112">
        <v>305111</v>
      </c>
      <c r="B538" s="137" t="s">
        <v>1344</v>
      </c>
      <c r="C538" s="85"/>
      <c r="D538" s="191">
        <v>0</v>
      </c>
      <c r="E538" s="191">
        <v>0</v>
      </c>
      <c r="F538" s="191">
        <v>50596699</v>
      </c>
      <c r="G538" s="188">
        <v>0</v>
      </c>
      <c r="H538" s="85">
        <f t="shared" si="3820"/>
        <v>50596699</v>
      </c>
      <c r="I538" s="198">
        <v>0</v>
      </c>
      <c r="J538" s="198">
        <v>45995643.999999985</v>
      </c>
      <c r="K538" s="85">
        <f t="shared" si="3821"/>
        <v>4601055.0000000149</v>
      </c>
      <c r="L538" s="198">
        <v>5666376</v>
      </c>
      <c r="M538" s="198">
        <v>45995644</v>
      </c>
      <c r="N538" s="85">
        <f t="shared" si="3822"/>
        <v>0</v>
      </c>
      <c r="O538" s="198">
        <v>0</v>
      </c>
      <c r="P538" s="198">
        <v>45995643.999999985</v>
      </c>
      <c r="Q538" s="111">
        <f t="shared" si="3823"/>
        <v>0</v>
      </c>
      <c r="R538" s="85">
        <f t="shared" si="3824"/>
        <v>4601055.0000000149</v>
      </c>
      <c r="S538" s="191">
        <f t="shared" si="3825"/>
        <v>0</v>
      </c>
      <c r="T538" s="191">
        <f t="shared" si="3826"/>
        <v>45995643.999999985</v>
      </c>
    </row>
    <row r="539" spans="1:20" ht="15" customHeight="1" x14ac:dyDescent="0.25">
      <c r="A539" s="112">
        <v>305112</v>
      </c>
      <c r="B539" s="137" t="s">
        <v>1345</v>
      </c>
      <c r="C539" s="85"/>
      <c r="D539" s="191">
        <v>0</v>
      </c>
      <c r="E539" s="191">
        <v>0</v>
      </c>
      <c r="F539" s="191">
        <v>41500000</v>
      </c>
      <c r="G539" s="188">
        <v>0</v>
      </c>
      <c r="H539" s="85">
        <f t="shared" si="3820"/>
        <v>41500000</v>
      </c>
      <c r="I539" s="198">
        <v>33205156</v>
      </c>
      <c r="J539" s="198">
        <v>40844746</v>
      </c>
      <c r="K539" s="85">
        <f t="shared" si="3821"/>
        <v>655254</v>
      </c>
      <c r="L539" s="198">
        <v>12848074</v>
      </c>
      <c r="M539" s="198">
        <v>15528311</v>
      </c>
      <c r="N539" s="85">
        <f t="shared" si="3822"/>
        <v>25316435</v>
      </c>
      <c r="O539" s="198">
        <v>10000000</v>
      </c>
      <c r="P539" s="198">
        <v>40844746</v>
      </c>
      <c r="Q539" s="111">
        <f t="shared" si="3823"/>
        <v>0</v>
      </c>
      <c r="R539" s="85">
        <f t="shared" si="3824"/>
        <v>655254</v>
      </c>
      <c r="S539" s="191">
        <f t="shared" si="3825"/>
        <v>10000000</v>
      </c>
      <c r="T539" s="191">
        <f t="shared" si="3826"/>
        <v>40844746</v>
      </c>
    </row>
    <row r="540" spans="1:20" ht="15" customHeight="1" x14ac:dyDescent="0.25">
      <c r="A540" s="112">
        <v>305113</v>
      </c>
      <c r="B540" s="137" t="s">
        <v>1346</v>
      </c>
      <c r="C540" s="85"/>
      <c r="D540" s="191">
        <v>0</v>
      </c>
      <c r="E540" s="191">
        <v>350072</v>
      </c>
      <c r="F540" s="191">
        <v>350072</v>
      </c>
      <c r="G540" s="188">
        <v>0</v>
      </c>
      <c r="H540" s="85">
        <f t="shared" si="3820"/>
        <v>0</v>
      </c>
      <c r="I540" s="198">
        <v>0</v>
      </c>
      <c r="J540" s="198">
        <v>0</v>
      </c>
      <c r="K540" s="85">
        <f t="shared" si="3821"/>
        <v>0</v>
      </c>
      <c r="L540" s="198">
        <v>0</v>
      </c>
      <c r="M540" s="198">
        <v>0</v>
      </c>
      <c r="N540" s="85">
        <f t="shared" si="3822"/>
        <v>0</v>
      </c>
      <c r="O540" s="198">
        <v>0</v>
      </c>
      <c r="P540" s="198">
        <v>0</v>
      </c>
      <c r="Q540" s="111">
        <f t="shared" si="3823"/>
        <v>0</v>
      </c>
      <c r="R540" s="85">
        <f t="shared" si="3824"/>
        <v>0</v>
      </c>
      <c r="S540" s="191">
        <f t="shared" si="3825"/>
        <v>0</v>
      </c>
      <c r="T540" s="191">
        <f t="shared" si="3826"/>
        <v>0</v>
      </c>
    </row>
    <row r="541" spans="1:20" ht="15" customHeight="1" x14ac:dyDescent="0.25">
      <c r="A541" s="112">
        <v>305114</v>
      </c>
      <c r="B541" s="137" t="s">
        <v>1347</v>
      </c>
      <c r="C541" s="85"/>
      <c r="D541" s="191">
        <v>0</v>
      </c>
      <c r="E541" s="191">
        <v>16500000</v>
      </c>
      <c r="F541" s="191">
        <v>16500000</v>
      </c>
      <c r="G541" s="188">
        <v>0</v>
      </c>
      <c r="H541" s="85">
        <f t="shared" si="3820"/>
        <v>0</v>
      </c>
      <c r="I541" s="198">
        <v>0</v>
      </c>
      <c r="J541" s="198">
        <v>0</v>
      </c>
      <c r="K541" s="85">
        <f t="shared" si="3821"/>
        <v>0</v>
      </c>
      <c r="L541" s="198">
        <v>0</v>
      </c>
      <c r="M541" s="198">
        <v>0</v>
      </c>
      <c r="N541" s="85">
        <f t="shared" si="3822"/>
        <v>0</v>
      </c>
      <c r="O541" s="198">
        <v>0</v>
      </c>
      <c r="P541" s="198">
        <v>0</v>
      </c>
      <c r="Q541" s="111">
        <f t="shared" si="3823"/>
        <v>0</v>
      </c>
      <c r="R541" s="85">
        <f t="shared" si="3824"/>
        <v>0</v>
      </c>
      <c r="S541" s="191">
        <f t="shared" si="3825"/>
        <v>0</v>
      </c>
      <c r="T541" s="191">
        <f t="shared" si="3826"/>
        <v>0</v>
      </c>
    </row>
    <row r="542" spans="1:20" ht="15" customHeight="1" x14ac:dyDescent="0.25">
      <c r="A542" s="112">
        <v>305115</v>
      </c>
      <c r="B542" s="137" t="s">
        <v>1348</v>
      </c>
      <c r="C542" s="85"/>
      <c r="D542" s="191">
        <v>0</v>
      </c>
      <c r="E542" s="191">
        <v>37886900</v>
      </c>
      <c r="F542" s="191">
        <v>37886900</v>
      </c>
      <c r="G542" s="188">
        <v>0</v>
      </c>
      <c r="H542" s="85">
        <f t="shared" si="3820"/>
        <v>0</v>
      </c>
      <c r="I542" s="198">
        <v>0</v>
      </c>
      <c r="J542" s="198">
        <v>0</v>
      </c>
      <c r="K542" s="85">
        <f t="shared" si="3821"/>
        <v>0</v>
      </c>
      <c r="L542" s="198">
        <v>0</v>
      </c>
      <c r="M542" s="198">
        <v>0</v>
      </c>
      <c r="N542" s="85">
        <f t="shared" si="3822"/>
        <v>0</v>
      </c>
      <c r="O542" s="198">
        <v>0</v>
      </c>
      <c r="P542" s="198">
        <v>0</v>
      </c>
      <c r="Q542" s="111">
        <f t="shared" si="3823"/>
        <v>0</v>
      </c>
      <c r="R542" s="85">
        <f t="shared" si="3824"/>
        <v>0</v>
      </c>
      <c r="S542" s="191">
        <f t="shared" si="3825"/>
        <v>0</v>
      </c>
      <c r="T542" s="191">
        <f t="shared" si="3826"/>
        <v>0</v>
      </c>
    </row>
    <row r="543" spans="1:20" ht="15" customHeight="1" x14ac:dyDescent="0.25">
      <c r="A543" s="112">
        <v>305116</v>
      </c>
      <c r="B543" s="137" t="s">
        <v>1349</v>
      </c>
      <c r="C543" s="85"/>
      <c r="D543" s="191">
        <v>0</v>
      </c>
      <c r="E543" s="191">
        <v>1800000</v>
      </c>
      <c r="F543" s="191">
        <v>1800000</v>
      </c>
      <c r="G543" s="188">
        <v>0</v>
      </c>
      <c r="H543" s="85">
        <f t="shared" si="3820"/>
        <v>0</v>
      </c>
      <c r="I543" s="198">
        <v>0</v>
      </c>
      <c r="J543" s="198">
        <v>0</v>
      </c>
      <c r="K543" s="85">
        <f t="shared" si="3821"/>
        <v>0</v>
      </c>
      <c r="L543" s="198">
        <v>0</v>
      </c>
      <c r="M543" s="198">
        <v>0</v>
      </c>
      <c r="N543" s="85">
        <f t="shared" si="3822"/>
        <v>0</v>
      </c>
      <c r="O543" s="198">
        <v>0</v>
      </c>
      <c r="P543" s="198">
        <v>0</v>
      </c>
      <c r="Q543" s="111">
        <f t="shared" si="3823"/>
        <v>0</v>
      </c>
      <c r="R543" s="85">
        <f t="shared" si="3824"/>
        <v>0</v>
      </c>
      <c r="S543" s="191">
        <f t="shared" si="3825"/>
        <v>0</v>
      </c>
      <c r="T543" s="191">
        <f t="shared" si="3826"/>
        <v>0</v>
      </c>
    </row>
    <row r="544" spans="1:20" ht="15" customHeight="1" x14ac:dyDescent="0.25">
      <c r="A544" s="112">
        <v>305117</v>
      </c>
      <c r="B544" s="137" t="s">
        <v>1350</v>
      </c>
      <c r="C544" s="85"/>
      <c r="D544" s="191">
        <v>0</v>
      </c>
      <c r="E544" s="191">
        <v>2373322</v>
      </c>
      <c r="F544" s="191">
        <v>2373322</v>
      </c>
      <c r="G544" s="188">
        <v>0</v>
      </c>
      <c r="H544" s="85">
        <f t="shared" si="3820"/>
        <v>0</v>
      </c>
      <c r="I544" s="198">
        <v>0</v>
      </c>
      <c r="J544" s="198">
        <v>0</v>
      </c>
      <c r="K544" s="85">
        <f t="shared" si="3821"/>
        <v>0</v>
      </c>
      <c r="L544" s="198">
        <v>0</v>
      </c>
      <c r="M544" s="198">
        <v>0</v>
      </c>
      <c r="N544" s="85">
        <f t="shared" si="3822"/>
        <v>0</v>
      </c>
      <c r="O544" s="198">
        <v>0</v>
      </c>
      <c r="P544" s="198">
        <v>0</v>
      </c>
      <c r="Q544" s="111">
        <f t="shared" si="3823"/>
        <v>0</v>
      </c>
      <c r="R544" s="85">
        <f t="shared" si="3824"/>
        <v>0</v>
      </c>
      <c r="S544" s="191">
        <f t="shared" si="3825"/>
        <v>0</v>
      </c>
      <c r="T544" s="191">
        <f t="shared" si="3826"/>
        <v>0</v>
      </c>
    </row>
    <row r="545" spans="1:20" ht="15" customHeight="1" x14ac:dyDescent="0.25">
      <c r="A545" s="112">
        <v>305118</v>
      </c>
      <c r="B545" s="137" t="s">
        <v>1351</v>
      </c>
      <c r="C545" s="85"/>
      <c r="D545" s="191">
        <v>0</v>
      </c>
      <c r="E545" s="191">
        <v>3570</v>
      </c>
      <c r="F545" s="191">
        <v>3570</v>
      </c>
      <c r="G545" s="188">
        <v>0</v>
      </c>
      <c r="H545" s="85">
        <f t="shared" si="3820"/>
        <v>0</v>
      </c>
      <c r="I545" s="198">
        <v>0</v>
      </c>
      <c r="J545" s="198">
        <v>0</v>
      </c>
      <c r="K545" s="85">
        <f t="shared" si="3821"/>
        <v>0</v>
      </c>
      <c r="L545" s="198">
        <v>0</v>
      </c>
      <c r="M545" s="198">
        <v>0</v>
      </c>
      <c r="N545" s="85">
        <f t="shared" si="3822"/>
        <v>0</v>
      </c>
      <c r="O545" s="198">
        <v>0</v>
      </c>
      <c r="P545" s="198">
        <v>0</v>
      </c>
      <c r="Q545" s="111">
        <f t="shared" si="3823"/>
        <v>0</v>
      </c>
      <c r="R545" s="85">
        <f t="shared" si="3824"/>
        <v>0</v>
      </c>
      <c r="S545" s="191">
        <f t="shared" si="3825"/>
        <v>0</v>
      </c>
      <c r="T545" s="191">
        <f t="shared" si="3826"/>
        <v>0</v>
      </c>
    </row>
    <row r="546" spans="1:20" ht="15" customHeight="1" x14ac:dyDescent="0.25">
      <c r="A546" s="112">
        <v>305119</v>
      </c>
      <c r="B546" s="137" t="s">
        <v>1352</v>
      </c>
      <c r="C546" s="85"/>
      <c r="D546" s="191">
        <v>0</v>
      </c>
      <c r="E546" s="191">
        <v>22713885</v>
      </c>
      <c r="F546" s="191">
        <v>22713885</v>
      </c>
      <c r="G546" s="188">
        <v>0</v>
      </c>
      <c r="H546" s="85">
        <f t="shared" si="3820"/>
        <v>0</v>
      </c>
      <c r="I546" s="198">
        <v>0</v>
      </c>
      <c r="J546" s="198">
        <v>0</v>
      </c>
      <c r="K546" s="85">
        <f t="shared" si="3821"/>
        <v>0</v>
      </c>
      <c r="L546" s="198">
        <v>0</v>
      </c>
      <c r="M546" s="198">
        <v>0</v>
      </c>
      <c r="N546" s="85">
        <f t="shared" si="3822"/>
        <v>0</v>
      </c>
      <c r="O546" s="198">
        <v>0</v>
      </c>
      <c r="P546" s="198">
        <v>0</v>
      </c>
      <c r="Q546" s="111">
        <f t="shared" si="3823"/>
        <v>0</v>
      </c>
      <c r="R546" s="85">
        <f t="shared" si="3824"/>
        <v>0</v>
      </c>
      <c r="S546" s="191">
        <f t="shared" si="3825"/>
        <v>0</v>
      </c>
      <c r="T546" s="191">
        <f t="shared" si="3826"/>
        <v>0</v>
      </c>
    </row>
    <row r="547" spans="1:20" ht="15" customHeight="1" x14ac:dyDescent="0.25">
      <c r="A547" s="112">
        <v>305120</v>
      </c>
      <c r="B547" s="137" t="s">
        <v>1353</v>
      </c>
      <c r="C547" s="85"/>
      <c r="D547" s="191">
        <v>0</v>
      </c>
      <c r="E547" s="191">
        <v>5000000</v>
      </c>
      <c r="F547" s="191">
        <v>5000000</v>
      </c>
      <c r="G547" s="188">
        <v>0</v>
      </c>
      <c r="H547" s="85">
        <f t="shared" si="3820"/>
        <v>0</v>
      </c>
      <c r="I547" s="198">
        <v>0</v>
      </c>
      <c r="J547" s="198">
        <v>0</v>
      </c>
      <c r="K547" s="85">
        <f t="shared" si="3821"/>
        <v>0</v>
      </c>
      <c r="L547" s="198">
        <v>0</v>
      </c>
      <c r="M547" s="198">
        <v>0</v>
      </c>
      <c r="N547" s="85">
        <f t="shared" si="3822"/>
        <v>0</v>
      </c>
      <c r="O547" s="198">
        <v>0</v>
      </c>
      <c r="P547" s="198">
        <v>0</v>
      </c>
      <c r="Q547" s="111">
        <f t="shared" si="3823"/>
        <v>0</v>
      </c>
      <c r="R547" s="85">
        <f t="shared" si="3824"/>
        <v>0</v>
      </c>
      <c r="S547" s="191">
        <f t="shared" si="3825"/>
        <v>0</v>
      </c>
      <c r="T547" s="191">
        <f t="shared" si="3826"/>
        <v>0</v>
      </c>
    </row>
    <row r="548" spans="1:20" ht="15" customHeight="1" x14ac:dyDescent="0.25">
      <c r="A548" s="112">
        <v>305121</v>
      </c>
      <c r="B548" s="137" t="s">
        <v>1354</v>
      </c>
      <c r="C548" s="85"/>
      <c r="D548" s="191">
        <v>0</v>
      </c>
      <c r="E548" s="191">
        <v>715716</v>
      </c>
      <c r="F548" s="191">
        <v>715716</v>
      </c>
      <c r="G548" s="188">
        <v>0</v>
      </c>
      <c r="H548" s="85">
        <f t="shared" si="3820"/>
        <v>0</v>
      </c>
      <c r="I548" s="198">
        <v>0</v>
      </c>
      <c r="J548" s="198">
        <v>0</v>
      </c>
      <c r="K548" s="85">
        <f t="shared" si="3821"/>
        <v>0</v>
      </c>
      <c r="L548" s="198">
        <v>0</v>
      </c>
      <c r="M548" s="198">
        <v>0</v>
      </c>
      <c r="N548" s="85">
        <f t="shared" si="3822"/>
        <v>0</v>
      </c>
      <c r="O548" s="198">
        <v>0</v>
      </c>
      <c r="P548" s="198">
        <v>0</v>
      </c>
      <c r="Q548" s="111">
        <f t="shared" si="3823"/>
        <v>0</v>
      </c>
      <c r="R548" s="85">
        <f t="shared" si="3824"/>
        <v>0</v>
      </c>
      <c r="S548" s="191">
        <f t="shared" si="3825"/>
        <v>0</v>
      </c>
      <c r="T548" s="191">
        <f t="shared" si="3826"/>
        <v>0</v>
      </c>
    </row>
    <row r="549" spans="1:20" ht="15" customHeight="1" x14ac:dyDescent="0.25">
      <c r="A549" s="112">
        <v>305122</v>
      </c>
      <c r="B549" s="137" t="s">
        <v>1355</v>
      </c>
      <c r="C549" s="85"/>
      <c r="D549" s="191">
        <v>0</v>
      </c>
      <c r="E549" s="191">
        <v>28286404</v>
      </c>
      <c r="F549" s="191">
        <v>28286404</v>
      </c>
      <c r="G549" s="188">
        <v>0</v>
      </c>
      <c r="H549" s="85">
        <f t="shared" si="3820"/>
        <v>0</v>
      </c>
      <c r="I549" s="198">
        <v>0</v>
      </c>
      <c r="J549" s="198">
        <v>0</v>
      </c>
      <c r="K549" s="85">
        <f t="shared" si="3821"/>
        <v>0</v>
      </c>
      <c r="L549" s="198">
        <v>0</v>
      </c>
      <c r="M549" s="198">
        <v>0</v>
      </c>
      <c r="N549" s="85">
        <f t="shared" si="3822"/>
        <v>0</v>
      </c>
      <c r="O549" s="198">
        <v>0</v>
      </c>
      <c r="P549" s="198">
        <v>0</v>
      </c>
      <c r="Q549" s="111">
        <f t="shared" si="3823"/>
        <v>0</v>
      </c>
      <c r="R549" s="85">
        <f t="shared" si="3824"/>
        <v>0</v>
      </c>
      <c r="S549" s="191">
        <f t="shared" si="3825"/>
        <v>0</v>
      </c>
      <c r="T549" s="191">
        <f t="shared" si="3826"/>
        <v>0</v>
      </c>
    </row>
    <row r="550" spans="1:20" ht="15" customHeight="1" x14ac:dyDescent="0.25">
      <c r="A550" s="112">
        <v>305123</v>
      </c>
      <c r="B550" s="137" t="s">
        <v>1356</v>
      </c>
      <c r="C550" s="85"/>
      <c r="D550" s="191">
        <v>0</v>
      </c>
      <c r="E550" s="191">
        <v>0</v>
      </c>
      <c r="F550" s="191">
        <v>3000000</v>
      </c>
      <c r="G550" s="188">
        <v>0</v>
      </c>
      <c r="H550" s="85">
        <f t="shared" si="3820"/>
        <v>3000000</v>
      </c>
      <c r="I550" s="198">
        <v>1130128</v>
      </c>
      <c r="J550" s="198">
        <v>3000000</v>
      </c>
      <c r="K550" s="85">
        <f t="shared" si="3821"/>
        <v>0</v>
      </c>
      <c r="L550" s="198">
        <v>0</v>
      </c>
      <c r="M550" s="198">
        <v>1869872</v>
      </c>
      <c r="N550" s="85">
        <f t="shared" si="3822"/>
        <v>1130128</v>
      </c>
      <c r="O550" s="198">
        <v>1130128</v>
      </c>
      <c r="P550" s="198">
        <v>3000000</v>
      </c>
      <c r="Q550" s="111">
        <f t="shared" si="3823"/>
        <v>0</v>
      </c>
      <c r="R550" s="85">
        <f t="shared" si="3824"/>
        <v>0</v>
      </c>
      <c r="S550" s="191">
        <f t="shared" si="3825"/>
        <v>1130128</v>
      </c>
      <c r="T550" s="191">
        <f t="shared" si="3826"/>
        <v>3000000</v>
      </c>
    </row>
    <row r="551" spans="1:20" ht="15" customHeight="1" x14ac:dyDescent="0.25">
      <c r="A551" s="112">
        <v>305124</v>
      </c>
      <c r="B551" s="137" t="s">
        <v>1357</v>
      </c>
      <c r="C551" s="85"/>
      <c r="D551" s="191">
        <v>0</v>
      </c>
      <c r="E551" s="191">
        <v>3324989</v>
      </c>
      <c r="F551" s="191">
        <v>3324989</v>
      </c>
      <c r="G551" s="188">
        <v>0</v>
      </c>
      <c r="H551" s="85">
        <f t="shared" si="3820"/>
        <v>0</v>
      </c>
      <c r="I551" s="198">
        <v>0</v>
      </c>
      <c r="J551" s="198">
        <v>0</v>
      </c>
      <c r="K551" s="85">
        <f t="shared" si="3821"/>
        <v>0</v>
      </c>
      <c r="L551" s="198">
        <v>0</v>
      </c>
      <c r="M551" s="198">
        <v>0</v>
      </c>
      <c r="N551" s="85">
        <f t="shared" si="3822"/>
        <v>0</v>
      </c>
      <c r="O551" s="198">
        <v>0</v>
      </c>
      <c r="P551" s="198">
        <v>0</v>
      </c>
      <c r="Q551" s="111">
        <f t="shared" si="3823"/>
        <v>0</v>
      </c>
      <c r="R551" s="85">
        <f t="shared" si="3824"/>
        <v>0</v>
      </c>
      <c r="S551" s="191">
        <f t="shared" si="3825"/>
        <v>0</v>
      </c>
      <c r="T551" s="191">
        <f t="shared" si="3826"/>
        <v>0</v>
      </c>
    </row>
    <row r="552" spans="1:20" ht="15" customHeight="1" x14ac:dyDescent="0.25">
      <c r="A552" s="112">
        <v>305125</v>
      </c>
      <c r="B552" s="137" t="s">
        <v>1358</v>
      </c>
      <c r="C552" s="85"/>
      <c r="D552" s="191">
        <v>0</v>
      </c>
      <c r="E552" s="191">
        <v>6229396</v>
      </c>
      <c r="F552" s="191">
        <v>6229396</v>
      </c>
      <c r="G552" s="188">
        <v>0</v>
      </c>
      <c r="H552" s="85">
        <f t="shared" si="3820"/>
        <v>0</v>
      </c>
      <c r="I552" s="198">
        <v>0</v>
      </c>
      <c r="J552" s="198">
        <v>0</v>
      </c>
      <c r="K552" s="85">
        <f t="shared" si="3821"/>
        <v>0</v>
      </c>
      <c r="L552" s="198">
        <v>0</v>
      </c>
      <c r="M552" s="198">
        <v>0</v>
      </c>
      <c r="N552" s="85">
        <f t="shared" si="3822"/>
        <v>0</v>
      </c>
      <c r="O552" s="198">
        <v>0</v>
      </c>
      <c r="P552" s="198">
        <v>0</v>
      </c>
      <c r="Q552" s="111">
        <f t="shared" si="3823"/>
        <v>0</v>
      </c>
      <c r="R552" s="85">
        <f t="shared" si="3824"/>
        <v>0</v>
      </c>
      <c r="S552" s="191">
        <f t="shared" si="3825"/>
        <v>0</v>
      </c>
      <c r="T552" s="191">
        <f t="shared" si="3826"/>
        <v>0</v>
      </c>
    </row>
    <row r="553" spans="1:20" ht="15" customHeight="1" x14ac:dyDescent="0.25">
      <c r="A553" s="112">
        <v>305126</v>
      </c>
      <c r="B553" s="137" t="s">
        <v>1359</v>
      </c>
      <c r="C553" s="85"/>
      <c r="D553" s="191">
        <v>0</v>
      </c>
      <c r="E553" s="191">
        <v>7895046.75</v>
      </c>
      <c r="F553" s="191">
        <v>7895046.75</v>
      </c>
      <c r="G553" s="188">
        <v>0</v>
      </c>
      <c r="H553" s="85">
        <f t="shared" si="3820"/>
        <v>0</v>
      </c>
      <c r="I553" s="198">
        <v>0</v>
      </c>
      <c r="J553" s="198">
        <v>0</v>
      </c>
      <c r="K553" s="85">
        <f t="shared" si="3821"/>
        <v>0</v>
      </c>
      <c r="L553" s="198">
        <v>0</v>
      </c>
      <c r="M553" s="198">
        <v>0</v>
      </c>
      <c r="N553" s="85">
        <f t="shared" si="3822"/>
        <v>0</v>
      </c>
      <c r="O553" s="198">
        <v>0</v>
      </c>
      <c r="P553" s="198">
        <v>0</v>
      </c>
      <c r="Q553" s="111">
        <f t="shared" si="3823"/>
        <v>0</v>
      </c>
      <c r="R553" s="85">
        <f t="shared" si="3824"/>
        <v>0</v>
      </c>
      <c r="S553" s="191">
        <f t="shared" si="3825"/>
        <v>0</v>
      </c>
      <c r="T553" s="191">
        <f t="shared" si="3826"/>
        <v>0</v>
      </c>
    </row>
    <row r="554" spans="1:20" ht="15" customHeight="1" x14ac:dyDescent="0.25">
      <c r="A554" s="112">
        <v>305127</v>
      </c>
      <c r="B554" s="137" t="s">
        <v>1360</v>
      </c>
      <c r="C554" s="85"/>
      <c r="D554" s="191">
        <v>0</v>
      </c>
      <c r="E554" s="191">
        <v>28395212</v>
      </c>
      <c r="F554" s="191">
        <v>28395212</v>
      </c>
      <c r="G554" s="188">
        <v>0</v>
      </c>
      <c r="H554" s="85">
        <f t="shared" si="3820"/>
        <v>0</v>
      </c>
      <c r="I554" s="198">
        <v>0</v>
      </c>
      <c r="J554" s="198">
        <v>0</v>
      </c>
      <c r="K554" s="85">
        <f t="shared" si="3821"/>
        <v>0</v>
      </c>
      <c r="L554" s="198">
        <v>0</v>
      </c>
      <c r="M554" s="198">
        <v>0</v>
      </c>
      <c r="N554" s="85">
        <f t="shared" si="3822"/>
        <v>0</v>
      </c>
      <c r="O554" s="198">
        <v>0</v>
      </c>
      <c r="P554" s="198">
        <v>0</v>
      </c>
      <c r="Q554" s="111">
        <f t="shared" si="3823"/>
        <v>0</v>
      </c>
      <c r="R554" s="85">
        <f t="shared" si="3824"/>
        <v>0</v>
      </c>
      <c r="S554" s="191">
        <f t="shared" si="3825"/>
        <v>0</v>
      </c>
      <c r="T554" s="191">
        <f t="shared" si="3826"/>
        <v>0</v>
      </c>
    </row>
    <row r="555" spans="1:20" ht="15" customHeight="1" x14ac:dyDescent="0.25">
      <c r="A555" s="112">
        <v>305128</v>
      </c>
      <c r="B555" s="137" t="s">
        <v>1361</v>
      </c>
      <c r="C555" s="85"/>
      <c r="D555" s="191">
        <v>0</v>
      </c>
      <c r="E555" s="191">
        <v>397941</v>
      </c>
      <c r="F555" s="191">
        <v>397941</v>
      </c>
      <c r="G555" s="188">
        <v>0</v>
      </c>
      <c r="H555" s="85">
        <f t="shared" si="3820"/>
        <v>0</v>
      </c>
      <c r="I555" s="198">
        <v>0</v>
      </c>
      <c r="J555" s="198">
        <v>0</v>
      </c>
      <c r="K555" s="85">
        <f t="shared" si="3821"/>
        <v>0</v>
      </c>
      <c r="L555" s="198">
        <v>0</v>
      </c>
      <c r="M555" s="198">
        <v>0</v>
      </c>
      <c r="N555" s="85">
        <f t="shared" si="3822"/>
        <v>0</v>
      </c>
      <c r="O555" s="198">
        <v>0</v>
      </c>
      <c r="P555" s="198">
        <v>0</v>
      </c>
      <c r="Q555" s="111">
        <f t="shared" si="3823"/>
        <v>0</v>
      </c>
      <c r="R555" s="85">
        <f t="shared" si="3824"/>
        <v>0</v>
      </c>
      <c r="S555" s="191">
        <f t="shared" si="3825"/>
        <v>0</v>
      </c>
      <c r="T555" s="191">
        <f t="shared" si="3826"/>
        <v>0</v>
      </c>
    </row>
    <row r="556" spans="1:20" ht="15" customHeight="1" x14ac:dyDescent="0.25">
      <c r="A556" s="112">
        <v>305129</v>
      </c>
      <c r="B556" s="137" t="s">
        <v>1362</v>
      </c>
      <c r="C556" s="85"/>
      <c r="D556" s="191">
        <v>0</v>
      </c>
      <c r="E556" s="191">
        <v>266469</v>
      </c>
      <c r="F556" s="191">
        <v>266469</v>
      </c>
      <c r="G556" s="188">
        <v>0</v>
      </c>
      <c r="H556" s="85">
        <f t="shared" si="3820"/>
        <v>0</v>
      </c>
      <c r="I556" s="198">
        <v>0</v>
      </c>
      <c r="J556" s="198">
        <v>0</v>
      </c>
      <c r="K556" s="85">
        <f t="shared" si="3821"/>
        <v>0</v>
      </c>
      <c r="L556" s="198">
        <v>0</v>
      </c>
      <c r="M556" s="198">
        <v>0</v>
      </c>
      <c r="N556" s="85">
        <f t="shared" si="3822"/>
        <v>0</v>
      </c>
      <c r="O556" s="198">
        <v>0</v>
      </c>
      <c r="P556" s="198">
        <v>0</v>
      </c>
      <c r="Q556" s="111">
        <f t="shared" si="3823"/>
        <v>0</v>
      </c>
      <c r="R556" s="85">
        <f t="shared" si="3824"/>
        <v>0</v>
      </c>
      <c r="S556" s="191">
        <f t="shared" si="3825"/>
        <v>0</v>
      </c>
      <c r="T556" s="191">
        <f t="shared" si="3826"/>
        <v>0</v>
      </c>
    </row>
    <row r="557" spans="1:20" ht="15" customHeight="1" x14ac:dyDescent="0.25">
      <c r="A557" s="112">
        <v>305130</v>
      </c>
      <c r="B557" s="137" t="s">
        <v>1363</v>
      </c>
      <c r="C557" s="85"/>
      <c r="D557" s="191">
        <v>0</v>
      </c>
      <c r="E557" s="191">
        <v>6751654</v>
      </c>
      <c r="F557" s="191">
        <v>6751654</v>
      </c>
      <c r="G557" s="188">
        <v>0</v>
      </c>
      <c r="H557" s="85">
        <f t="shared" si="3820"/>
        <v>0</v>
      </c>
      <c r="I557" s="198">
        <v>0</v>
      </c>
      <c r="J557" s="198">
        <v>0</v>
      </c>
      <c r="K557" s="85">
        <f t="shared" si="3821"/>
        <v>0</v>
      </c>
      <c r="L557" s="198">
        <v>0</v>
      </c>
      <c r="M557" s="198">
        <v>0</v>
      </c>
      <c r="N557" s="85">
        <f t="shared" si="3822"/>
        <v>0</v>
      </c>
      <c r="O557" s="198">
        <v>0</v>
      </c>
      <c r="P557" s="198">
        <v>0</v>
      </c>
      <c r="Q557" s="111">
        <f t="shared" si="3823"/>
        <v>0</v>
      </c>
      <c r="R557" s="85">
        <f t="shared" si="3824"/>
        <v>0</v>
      </c>
      <c r="S557" s="191">
        <f t="shared" si="3825"/>
        <v>0</v>
      </c>
      <c r="T557" s="191">
        <f t="shared" si="3826"/>
        <v>0</v>
      </c>
    </row>
    <row r="558" spans="1:20" ht="15" customHeight="1" x14ac:dyDescent="0.25">
      <c r="A558" s="112">
        <v>305131</v>
      </c>
      <c r="B558" s="137" t="s">
        <v>1364</v>
      </c>
      <c r="C558" s="85"/>
      <c r="D558" s="191">
        <v>0</v>
      </c>
      <c r="E558" s="191">
        <v>3712800</v>
      </c>
      <c r="F558" s="191">
        <v>3712800</v>
      </c>
      <c r="G558" s="188">
        <v>0</v>
      </c>
      <c r="H558" s="85">
        <f t="shared" si="3820"/>
        <v>0</v>
      </c>
      <c r="I558" s="198">
        <v>0</v>
      </c>
      <c r="J558" s="198">
        <v>0</v>
      </c>
      <c r="K558" s="85">
        <f t="shared" si="3821"/>
        <v>0</v>
      </c>
      <c r="L558" s="198">
        <v>0</v>
      </c>
      <c r="M558" s="198">
        <v>0</v>
      </c>
      <c r="N558" s="85">
        <f t="shared" si="3822"/>
        <v>0</v>
      </c>
      <c r="O558" s="198">
        <v>0</v>
      </c>
      <c r="P558" s="198">
        <v>0</v>
      </c>
      <c r="Q558" s="111">
        <f t="shared" si="3823"/>
        <v>0</v>
      </c>
      <c r="R558" s="85">
        <f t="shared" si="3824"/>
        <v>0</v>
      </c>
      <c r="S558" s="191">
        <f t="shared" si="3825"/>
        <v>0</v>
      </c>
      <c r="T558" s="191">
        <f t="shared" si="3826"/>
        <v>0</v>
      </c>
    </row>
    <row r="559" spans="1:20" ht="15" customHeight="1" x14ac:dyDescent="0.25">
      <c r="A559" s="112">
        <v>305132</v>
      </c>
      <c r="B559" s="137" t="s">
        <v>1365</v>
      </c>
      <c r="C559" s="85"/>
      <c r="D559" s="191">
        <v>0</v>
      </c>
      <c r="E559" s="191">
        <v>1520000</v>
      </c>
      <c r="F559" s="191">
        <v>1520000</v>
      </c>
      <c r="G559" s="188">
        <v>0</v>
      </c>
      <c r="H559" s="85">
        <f t="shared" si="3820"/>
        <v>0</v>
      </c>
      <c r="I559" s="198">
        <v>0</v>
      </c>
      <c r="J559" s="198">
        <v>0</v>
      </c>
      <c r="K559" s="85">
        <f t="shared" si="3821"/>
        <v>0</v>
      </c>
      <c r="L559" s="198">
        <v>0</v>
      </c>
      <c r="M559" s="198">
        <v>0</v>
      </c>
      <c r="N559" s="85">
        <f t="shared" si="3822"/>
        <v>0</v>
      </c>
      <c r="O559" s="198">
        <v>0</v>
      </c>
      <c r="P559" s="198">
        <v>0</v>
      </c>
      <c r="Q559" s="111">
        <f t="shared" si="3823"/>
        <v>0</v>
      </c>
      <c r="R559" s="85">
        <f t="shared" si="3824"/>
        <v>0</v>
      </c>
      <c r="S559" s="191">
        <f t="shared" si="3825"/>
        <v>0</v>
      </c>
      <c r="T559" s="191">
        <f t="shared" si="3826"/>
        <v>0</v>
      </c>
    </row>
    <row r="560" spans="1:20" ht="15" customHeight="1" x14ac:dyDescent="0.25">
      <c r="A560" s="112">
        <v>305133</v>
      </c>
      <c r="B560" s="137" t="s">
        <v>1366</v>
      </c>
      <c r="C560" s="85"/>
      <c r="D560" s="191">
        <v>0</v>
      </c>
      <c r="E560" s="191">
        <v>125000</v>
      </c>
      <c r="F560" s="191">
        <v>125000</v>
      </c>
      <c r="G560" s="188">
        <v>0</v>
      </c>
      <c r="H560" s="85">
        <f t="shared" ref="H560:H591" si="3827">+C560+D560-E560+F560</f>
        <v>0</v>
      </c>
      <c r="I560" s="198">
        <v>0</v>
      </c>
      <c r="J560" s="198">
        <v>0</v>
      </c>
      <c r="K560" s="85">
        <f t="shared" si="3821"/>
        <v>0</v>
      </c>
      <c r="L560" s="198">
        <v>0</v>
      </c>
      <c r="M560" s="198">
        <v>0</v>
      </c>
      <c r="N560" s="85">
        <f t="shared" ref="N560:N591" si="3828">+J560-M560</f>
        <v>0</v>
      </c>
      <c r="O560" s="198">
        <v>0</v>
      </c>
      <c r="P560" s="198">
        <v>0</v>
      </c>
      <c r="Q560" s="111">
        <f t="shared" si="3823"/>
        <v>0</v>
      </c>
      <c r="R560" s="85">
        <f t="shared" ref="R560:R591" si="3829">+H560-P560</f>
        <v>0</v>
      </c>
      <c r="S560" s="191">
        <f t="shared" si="3825"/>
        <v>0</v>
      </c>
      <c r="T560" s="191">
        <f t="shared" si="3826"/>
        <v>0</v>
      </c>
    </row>
    <row r="561" spans="1:20" ht="15" customHeight="1" x14ac:dyDescent="0.25">
      <c r="A561" s="112">
        <v>305134</v>
      </c>
      <c r="B561" s="137" t="s">
        <v>1367</v>
      </c>
      <c r="C561" s="85"/>
      <c r="D561" s="191">
        <v>0</v>
      </c>
      <c r="E561" s="191">
        <v>287600</v>
      </c>
      <c r="F561" s="191">
        <v>287600</v>
      </c>
      <c r="G561" s="188">
        <v>0</v>
      </c>
      <c r="H561" s="85">
        <f t="shared" si="3827"/>
        <v>0</v>
      </c>
      <c r="I561" s="198">
        <v>0</v>
      </c>
      <c r="J561" s="198">
        <v>0</v>
      </c>
      <c r="K561" s="85">
        <f t="shared" si="3821"/>
        <v>0</v>
      </c>
      <c r="L561" s="198">
        <v>0</v>
      </c>
      <c r="M561" s="198">
        <v>0</v>
      </c>
      <c r="N561" s="85">
        <f t="shared" si="3828"/>
        <v>0</v>
      </c>
      <c r="O561" s="198">
        <v>0</v>
      </c>
      <c r="P561" s="198">
        <v>0</v>
      </c>
      <c r="Q561" s="111">
        <f t="shared" si="3823"/>
        <v>0</v>
      </c>
      <c r="R561" s="85">
        <f t="shared" si="3829"/>
        <v>0</v>
      </c>
      <c r="S561" s="191">
        <f t="shared" si="3825"/>
        <v>0</v>
      </c>
      <c r="T561" s="191">
        <f t="shared" si="3826"/>
        <v>0</v>
      </c>
    </row>
    <row r="562" spans="1:20" ht="15" customHeight="1" x14ac:dyDescent="0.25">
      <c r="A562" s="112">
        <v>305135</v>
      </c>
      <c r="B562" s="137" t="s">
        <v>1368</v>
      </c>
      <c r="C562" s="85"/>
      <c r="D562" s="191">
        <v>0</v>
      </c>
      <c r="E562" s="191">
        <v>8100.02</v>
      </c>
      <c r="F562" s="191">
        <v>8100.02</v>
      </c>
      <c r="G562" s="188">
        <v>0</v>
      </c>
      <c r="H562" s="85">
        <f t="shared" si="3827"/>
        <v>0</v>
      </c>
      <c r="I562" s="198">
        <v>0</v>
      </c>
      <c r="J562" s="198">
        <v>0</v>
      </c>
      <c r="K562" s="85">
        <f t="shared" si="3821"/>
        <v>0</v>
      </c>
      <c r="L562" s="198">
        <v>0</v>
      </c>
      <c r="M562" s="198">
        <v>0</v>
      </c>
      <c r="N562" s="85">
        <f t="shared" si="3828"/>
        <v>0</v>
      </c>
      <c r="O562" s="198">
        <v>0</v>
      </c>
      <c r="P562" s="198">
        <v>0</v>
      </c>
      <c r="Q562" s="111">
        <f t="shared" si="3823"/>
        <v>0</v>
      </c>
      <c r="R562" s="85">
        <f t="shared" si="3829"/>
        <v>0</v>
      </c>
      <c r="S562" s="191">
        <f t="shared" si="3825"/>
        <v>0</v>
      </c>
      <c r="T562" s="191">
        <f t="shared" si="3826"/>
        <v>0</v>
      </c>
    </row>
    <row r="563" spans="1:20" ht="15" customHeight="1" x14ac:dyDescent="0.25">
      <c r="A563" s="112">
        <v>305136</v>
      </c>
      <c r="B563" s="137" t="s">
        <v>1369</v>
      </c>
      <c r="C563" s="85"/>
      <c r="D563" s="191">
        <v>0</v>
      </c>
      <c r="E563" s="191">
        <v>0</v>
      </c>
      <c r="F563" s="191">
        <v>44529208.399999999</v>
      </c>
      <c r="G563" s="188">
        <v>0</v>
      </c>
      <c r="H563" s="85">
        <f t="shared" si="3827"/>
        <v>44529208.399999999</v>
      </c>
      <c r="I563" s="198">
        <v>0</v>
      </c>
      <c r="J563" s="198">
        <v>15481100</v>
      </c>
      <c r="K563" s="85">
        <f t="shared" si="3821"/>
        <v>29048108.399999999</v>
      </c>
      <c r="L563" s="198">
        <v>15481100</v>
      </c>
      <c r="M563" s="198">
        <v>15481100</v>
      </c>
      <c r="N563" s="85">
        <f t="shared" si="3828"/>
        <v>0</v>
      </c>
      <c r="O563" s="198">
        <v>15500000</v>
      </c>
      <c r="P563" s="198">
        <v>15481100</v>
      </c>
      <c r="Q563" s="111">
        <f t="shared" si="3823"/>
        <v>0</v>
      </c>
      <c r="R563" s="85">
        <f t="shared" si="3829"/>
        <v>29048108.399999999</v>
      </c>
      <c r="S563" s="191">
        <f t="shared" si="3825"/>
        <v>15500000</v>
      </c>
      <c r="T563" s="191">
        <f t="shared" si="3826"/>
        <v>15481100</v>
      </c>
    </row>
    <row r="564" spans="1:20" ht="15" customHeight="1" x14ac:dyDescent="0.25">
      <c r="A564" s="112">
        <v>305137</v>
      </c>
      <c r="B564" s="138" t="s">
        <v>1370</v>
      </c>
      <c r="C564" s="85"/>
      <c r="D564" s="191">
        <v>0</v>
      </c>
      <c r="E564" s="191">
        <v>0</v>
      </c>
      <c r="F564" s="191">
        <v>12213709</v>
      </c>
      <c r="G564" s="188">
        <v>0</v>
      </c>
      <c r="H564" s="85">
        <f t="shared" si="3827"/>
        <v>12213709</v>
      </c>
      <c r="I564" s="198">
        <v>0</v>
      </c>
      <c r="J564" s="198">
        <v>12213709</v>
      </c>
      <c r="K564" s="85">
        <f t="shared" si="3821"/>
        <v>0</v>
      </c>
      <c r="L564" s="198">
        <v>0</v>
      </c>
      <c r="M564" s="198">
        <v>12213709</v>
      </c>
      <c r="N564" s="85">
        <f t="shared" si="3828"/>
        <v>0</v>
      </c>
      <c r="O564" s="198">
        <v>0</v>
      </c>
      <c r="P564" s="198">
        <v>12213709</v>
      </c>
      <c r="Q564" s="111">
        <f t="shared" si="3823"/>
        <v>0</v>
      </c>
      <c r="R564" s="85">
        <f t="shared" si="3829"/>
        <v>0</v>
      </c>
      <c r="S564" s="191">
        <f t="shared" si="3825"/>
        <v>0</v>
      </c>
      <c r="T564" s="191">
        <f t="shared" si="3826"/>
        <v>12213709</v>
      </c>
    </row>
    <row r="565" spans="1:20" ht="15" customHeight="1" x14ac:dyDescent="0.25">
      <c r="A565" s="112">
        <v>305138</v>
      </c>
      <c r="B565" s="138" t="s">
        <v>1371</v>
      </c>
      <c r="C565" s="85"/>
      <c r="D565" s="191">
        <v>0</v>
      </c>
      <c r="E565" s="191">
        <v>0</v>
      </c>
      <c r="F565" s="191">
        <v>1475988.22</v>
      </c>
      <c r="G565" s="188">
        <v>0</v>
      </c>
      <c r="H565" s="85">
        <f t="shared" si="3827"/>
        <v>1475988.22</v>
      </c>
      <c r="I565" s="198">
        <v>0</v>
      </c>
      <c r="J565" s="198">
        <v>1475988.22</v>
      </c>
      <c r="K565" s="85">
        <f t="shared" si="3821"/>
        <v>0</v>
      </c>
      <c r="L565" s="198">
        <v>0</v>
      </c>
      <c r="M565" s="198">
        <v>0</v>
      </c>
      <c r="N565" s="85">
        <f t="shared" si="3828"/>
        <v>1475988.22</v>
      </c>
      <c r="O565" s="198">
        <v>0</v>
      </c>
      <c r="P565" s="198">
        <v>1475988.22</v>
      </c>
      <c r="Q565" s="111">
        <f t="shared" si="3823"/>
        <v>0</v>
      </c>
      <c r="R565" s="85">
        <f t="shared" si="3829"/>
        <v>0</v>
      </c>
      <c r="S565" s="191">
        <f t="shared" si="3825"/>
        <v>0</v>
      </c>
      <c r="T565" s="191">
        <f t="shared" si="3826"/>
        <v>1475988.22</v>
      </c>
    </row>
    <row r="566" spans="1:20" ht="15" customHeight="1" x14ac:dyDescent="0.25">
      <c r="A566" s="112">
        <v>305139</v>
      </c>
      <c r="B566" s="138" t="s">
        <v>1372</v>
      </c>
      <c r="C566" s="85"/>
      <c r="D566" s="191">
        <v>0</v>
      </c>
      <c r="E566" s="191">
        <v>0</v>
      </c>
      <c r="F566" s="191">
        <v>4143467.14</v>
      </c>
      <c r="G566" s="188">
        <v>0</v>
      </c>
      <c r="H566" s="85">
        <f t="shared" si="3827"/>
        <v>4143467.14</v>
      </c>
      <c r="I566" s="198">
        <v>0</v>
      </c>
      <c r="J566" s="198">
        <v>4143467.14</v>
      </c>
      <c r="K566" s="85">
        <f t="shared" si="3821"/>
        <v>0</v>
      </c>
      <c r="L566" s="198">
        <v>978459.36000000034</v>
      </c>
      <c r="M566" s="198">
        <v>978459.36000000034</v>
      </c>
      <c r="N566" s="85">
        <f t="shared" si="3828"/>
        <v>3165007.78</v>
      </c>
      <c r="O566" s="198">
        <v>0</v>
      </c>
      <c r="P566" s="198">
        <v>4143467.14</v>
      </c>
      <c r="Q566" s="111">
        <f t="shared" si="3823"/>
        <v>0</v>
      </c>
      <c r="R566" s="85">
        <f t="shared" si="3829"/>
        <v>0</v>
      </c>
      <c r="S566" s="191">
        <f t="shared" si="3825"/>
        <v>0</v>
      </c>
      <c r="T566" s="191">
        <f t="shared" si="3826"/>
        <v>4143467.14</v>
      </c>
    </row>
    <row r="567" spans="1:20" ht="15" customHeight="1" x14ac:dyDescent="0.25">
      <c r="A567" s="112">
        <v>305140</v>
      </c>
      <c r="B567" s="138" t="s">
        <v>1373</v>
      </c>
      <c r="C567" s="85"/>
      <c r="D567" s="191">
        <v>0</v>
      </c>
      <c r="E567" s="191">
        <v>0</v>
      </c>
      <c r="F567" s="191">
        <v>1762060</v>
      </c>
      <c r="G567" s="188">
        <v>0</v>
      </c>
      <c r="H567" s="85">
        <f t="shared" si="3827"/>
        <v>1762060</v>
      </c>
      <c r="I567" s="198">
        <v>1260788</v>
      </c>
      <c r="J567" s="198">
        <v>1762060</v>
      </c>
      <c r="K567" s="85">
        <f t="shared" si="3821"/>
        <v>0</v>
      </c>
      <c r="L567" s="198">
        <v>0</v>
      </c>
      <c r="M567" s="198">
        <v>501272</v>
      </c>
      <c r="N567" s="85">
        <f t="shared" si="3828"/>
        <v>1260788</v>
      </c>
      <c r="O567" s="198">
        <v>1260788</v>
      </c>
      <c r="P567" s="198">
        <v>1762060</v>
      </c>
      <c r="Q567" s="111">
        <f t="shared" si="3823"/>
        <v>0</v>
      </c>
      <c r="R567" s="85">
        <f t="shared" si="3829"/>
        <v>0</v>
      </c>
      <c r="S567" s="191">
        <f t="shared" si="3825"/>
        <v>1260788</v>
      </c>
      <c r="T567" s="191">
        <f t="shared" si="3826"/>
        <v>1762060</v>
      </c>
    </row>
    <row r="568" spans="1:20" ht="15" customHeight="1" x14ac:dyDescent="0.25">
      <c r="A568" s="112">
        <v>305141</v>
      </c>
      <c r="B568" s="138" t="s">
        <v>1374</v>
      </c>
      <c r="C568" s="85"/>
      <c r="D568" s="191">
        <v>0</v>
      </c>
      <c r="E568" s="191">
        <v>0</v>
      </c>
      <c r="F568" s="191">
        <v>19361</v>
      </c>
      <c r="G568" s="188">
        <v>0</v>
      </c>
      <c r="H568" s="85">
        <f t="shared" si="3827"/>
        <v>19361</v>
      </c>
      <c r="I568" s="198">
        <v>19361</v>
      </c>
      <c r="J568" s="198">
        <v>19361</v>
      </c>
      <c r="K568" s="85">
        <f t="shared" si="3821"/>
        <v>0</v>
      </c>
      <c r="L568" s="198">
        <v>0</v>
      </c>
      <c r="M568" s="198">
        <v>0</v>
      </c>
      <c r="N568" s="85">
        <f t="shared" si="3828"/>
        <v>19361</v>
      </c>
      <c r="O568" s="198">
        <v>19361</v>
      </c>
      <c r="P568" s="198">
        <v>19361</v>
      </c>
      <c r="Q568" s="111">
        <f t="shared" si="3823"/>
        <v>0</v>
      </c>
      <c r="R568" s="85">
        <f t="shared" si="3829"/>
        <v>0</v>
      </c>
      <c r="S568" s="191">
        <f t="shared" si="3825"/>
        <v>19361</v>
      </c>
      <c r="T568" s="191">
        <f t="shared" si="3826"/>
        <v>19361</v>
      </c>
    </row>
    <row r="569" spans="1:20" ht="15" customHeight="1" x14ac:dyDescent="0.25">
      <c r="A569" s="112">
        <v>305142</v>
      </c>
      <c r="B569" s="138" t="s">
        <v>1375</v>
      </c>
      <c r="C569" s="85"/>
      <c r="D569" s="191">
        <v>0</v>
      </c>
      <c r="E569" s="191">
        <v>0</v>
      </c>
      <c r="F569" s="191">
        <v>530718</v>
      </c>
      <c r="G569" s="188">
        <v>0</v>
      </c>
      <c r="H569" s="85">
        <f t="shared" si="3827"/>
        <v>530718</v>
      </c>
      <c r="I569" s="198">
        <v>0</v>
      </c>
      <c r="J569" s="198">
        <v>530718</v>
      </c>
      <c r="K569" s="85">
        <f t="shared" si="3821"/>
        <v>0</v>
      </c>
      <c r="L569" s="198">
        <v>0</v>
      </c>
      <c r="M569" s="198">
        <v>530718</v>
      </c>
      <c r="N569" s="85">
        <f t="shared" si="3828"/>
        <v>0</v>
      </c>
      <c r="O569" s="198">
        <v>0</v>
      </c>
      <c r="P569" s="198">
        <v>530718</v>
      </c>
      <c r="Q569" s="111">
        <f t="shared" si="3823"/>
        <v>0</v>
      </c>
      <c r="R569" s="85">
        <f t="shared" si="3829"/>
        <v>0</v>
      </c>
      <c r="S569" s="191">
        <f t="shared" si="3825"/>
        <v>0</v>
      </c>
      <c r="T569" s="191">
        <f t="shared" si="3826"/>
        <v>530718</v>
      </c>
    </row>
    <row r="570" spans="1:20" s="110" customFormat="1" ht="15" customHeight="1" x14ac:dyDescent="0.25">
      <c r="A570" s="112">
        <v>305143</v>
      </c>
      <c r="B570" s="138" t="s">
        <v>1376</v>
      </c>
      <c r="C570" s="85"/>
      <c r="D570" s="191">
        <v>0</v>
      </c>
      <c r="E570" s="191">
        <v>0</v>
      </c>
      <c r="F570" s="191">
        <v>15080511.4</v>
      </c>
      <c r="G570" s="188">
        <v>0</v>
      </c>
      <c r="H570" s="85">
        <f t="shared" si="3827"/>
        <v>15080511.4</v>
      </c>
      <c r="I570" s="198">
        <v>0</v>
      </c>
      <c r="J570" s="198">
        <v>15080511.4</v>
      </c>
      <c r="K570" s="85">
        <f t="shared" si="3821"/>
        <v>0</v>
      </c>
      <c r="L570" s="198">
        <v>0</v>
      </c>
      <c r="M570" s="198">
        <v>0</v>
      </c>
      <c r="N570" s="85">
        <f t="shared" si="3828"/>
        <v>15080511.4</v>
      </c>
      <c r="O570" s="198">
        <v>0</v>
      </c>
      <c r="P570" s="198">
        <v>15080511.4</v>
      </c>
      <c r="Q570" s="111">
        <f t="shared" si="3823"/>
        <v>0</v>
      </c>
      <c r="R570" s="85">
        <f t="shared" si="3829"/>
        <v>0</v>
      </c>
      <c r="S570" s="191">
        <f t="shared" si="3825"/>
        <v>0</v>
      </c>
      <c r="T570" s="191">
        <f t="shared" si="3826"/>
        <v>15080511.4</v>
      </c>
    </row>
    <row r="571" spans="1:20" ht="15" customHeight="1" x14ac:dyDescent="0.25">
      <c r="A571" s="112">
        <v>305144</v>
      </c>
      <c r="B571" s="138" t="s">
        <v>1377</v>
      </c>
      <c r="C571" s="85"/>
      <c r="D571" s="191">
        <v>0</v>
      </c>
      <c r="E571" s="191">
        <v>0</v>
      </c>
      <c r="F571" s="191">
        <v>346997</v>
      </c>
      <c r="G571" s="188">
        <v>0</v>
      </c>
      <c r="H571" s="85">
        <f t="shared" si="3827"/>
        <v>346997</v>
      </c>
      <c r="I571" s="198">
        <v>0</v>
      </c>
      <c r="J571" s="198">
        <v>346997</v>
      </c>
      <c r="K571" s="85">
        <f t="shared" si="3821"/>
        <v>0</v>
      </c>
      <c r="L571" s="198">
        <v>0</v>
      </c>
      <c r="M571" s="198">
        <v>0</v>
      </c>
      <c r="N571" s="85">
        <f t="shared" si="3828"/>
        <v>346997</v>
      </c>
      <c r="O571" s="198">
        <v>0</v>
      </c>
      <c r="P571" s="198">
        <v>346997</v>
      </c>
      <c r="Q571" s="111">
        <f t="shared" si="3823"/>
        <v>0</v>
      </c>
      <c r="R571" s="85">
        <f t="shared" si="3829"/>
        <v>0</v>
      </c>
      <c r="S571" s="191">
        <f t="shared" si="3825"/>
        <v>0</v>
      </c>
      <c r="T571" s="191">
        <f t="shared" si="3826"/>
        <v>346997</v>
      </c>
    </row>
    <row r="572" spans="1:20" ht="15" customHeight="1" x14ac:dyDescent="0.25">
      <c r="A572" s="112">
        <v>305145</v>
      </c>
      <c r="B572" s="138" t="s">
        <v>1378</v>
      </c>
      <c r="C572" s="85"/>
      <c r="D572" s="191">
        <v>0</v>
      </c>
      <c r="E572" s="191">
        <v>0</v>
      </c>
      <c r="F572" s="191">
        <v>99343065</v>
      </c>
      <c r="G572" s="188">
        <v>0</v>
      </c>
      <c r="H572" s="85">
        <f t="shared" si="3827"/>
        <v>99343065</v>
      </c>
      <c r="I572" s="198">
        <v>6626318</v>
      </c>
      <c r="J572" s="198">
        <v>99343064.400000006</v>
      </c>
      <c r="K572" s="85">
        <f t="shared" si="3821"/>
        <v>0.59999999403953552</v>
      </c>
      <c r="L572" s="198">
        <v>0</v>
      </c>
      <c r="M572" s="198">
        <v>92716746.400000006</v>
      </c>
      <c r="N572" s="85">
        <f t="shared" si="3828"/>
        <v>6626318</v>
      </c>
      <c r="O572" s="198">
        <v>6626318</v>
      </c>
      <c r="P572" s="198">
        <v>99343064.400000006</v>
      </c>
      <c r="Q572" s="111">
        <f t="shared" si="3823"/>
        <v>0</v>
      </c>
      <c r="R572" s="85">
        <f t="shared" si="3829"/>
        <v>0.59999999403953552</v>
      </c>
      <c r="S572" s="191">
        <f t="shared" si="3825"/>
        <v>6626318</v>
      </c>
      <c r="T572" s="191">
        <f t="shared" si="3826"/>
        <v>99343064.400000006</v>
      </c>
    </row>
    <row r="573" spans="1:20" ht="15" customHeight="1" x14ac:dyDescent="0.25">
      <c r="A573" s="112">
        <v>305146</v>
      </c>
      <c r="B573" s="138" t="s">
        <v>1379</v>
      </c>
      <c r="C573" s="85"/>
      <c r="D573" s="191">
        <v>0</v>
      </c>
      <c r="E573" s="191">
        <v>0</v>
      </c>
      <c r="F573" s="191">
        <v>31636300</v>
      </c>
      <c r="G573" s="188">
        <v>0</v>
      </c>
      <c r="H573" s="85">
        <f t="shared" si="3827"/>
        <v>31636300</v>
      </c>
      <c r="I573" s="198">
        <v>29083080.5</v>
      </c>
      <c r="J573" s="198">
        <v>29083080.5</v>
      </c>
      <c r="K573" s="85">
        <f t="shared" ref="K573:K616" si="3830">+H573-J573</f>
        <v>2553219.5</v>
      </c>
      <c r="L573" s="198">
        <v>0</v>
      </c>
      <c r="M573" s="198">
        <v>0</v>
      </c>
      <c r="N573" s="85">
        <f t="shared" si="3828"/>
        <v>29083080.5</v>
      </c>
      <c r="O573" s="198">
        <v>29083080.5</v>
      </c>
      <c r="P573" s="198">
        <v>29083080.5</v>
      </c>
      <c r="Q573" s="111">
        <f t="shared" si="3823"/>
        <v>0</v>
      </c>
      <c r="R573" s="85">
        <f t="shared" si="3829"/>
        <v>2553219.5</v>
      </c>
      <c r="S573" s="191">
        <f t="shared" si="3825"/>
        <v>29083080.5</v>
      </c>
      <c r="T573" s="191">
        <f t="shared" si="3826"/>
        <v>29083080.5</v>
      </c>
    </row>
    <row r="574" spans="1:20" ht="15" customHeight="1" x14ac:dyDescent="0.25">
      <c r="A574" s="112">
        <v>305147</v>
      </c>
      <c r="B574" s="138" t="s">
        <v>1380</v>
      </c>
      <c r="C574" s="85"/>
      <c r="D574" s="191">
        <v>0</v>
      </c>
      <c r="E574" s="191">
        <v>0</v>
      </c>
      <c r="F574" s="191">
        <v>296363</v>
      </c>
      <c r="G574" s="188">
        <v>0</v>
      </c>
      <c r="H574" s="85">
        <f t="shared" si="3827"/>
        <v>296363</v>
      </c>
      <c r="I574" s="198">
        <v>0</v>
      </c>
      <c r="J574" s="198">
        <v>296363</v>
      </c>
      <c r="K574" s="85">
        <f t="shared" si="3830"/>
        <v>0</v>
      </c>
      <c r="L574" s="198">
        <v>0</v>
      </c>
      <c r="M574" s="198">
        <v>296363</v>
      </c>
      <c r="N574" s="85">
        <f t="shared" si="3828"/>
        <v>0</v>
      </c>
      <c r="O574" s="198">
        <v>0</v>
      </c>
      <c r="P574" s="198">
        <v>296363</v>
      </c>
      <c r="Q574" s="111">
        <f t="shared" si="3823"/>
        <v>0</v>
      </c>
      <c r="R574" s="85">
        <f t="shared" si="3829"/>
        <v>0</v>
      </c>
      <c r="S574" s="191">
        <f t="shared" si="3825"/>
        <v>0</v>
      </c>
      <c r="T574" s="191">
        <f t="shared" si="3826"/>
        <v>296363</v>
      </c>
    </row>
    <row r="575" spans="1:20" ht="15" customHeight="1" x14ac:dyDescent="0.25">
      <c r="A575" s="112">
        <v>305148</v>
      </c>
      <c r="B575" s="138" t="s">
        <v>1381</v>
      </c>
      <c r="C575" s="85"/>
      <c r="D575" s="191">
        <v>0</v>
      </c>
      <c r="E575" s="191">
        <v>0</v>
      </c>
      <c r="F575" s="191">
        <v>541760</v>
      </c>
      <c r="G575" s="188">
        <v>0</v>
      </c>
      <c r="H575" s="85">
        <f t="shared" si="3827"/>
        <v>541760</v>
      </c>
      <c r="I575" s="198">
        <v>0</v>
      </c>
      <c r="J575" s="198">
        <v>541760</v>
      </c>
      <c r="K575" s="85">
        <f t="shared" si="3830"/>
        <v>0</v>
      </c>
      <c r="L575" s="198">
        <v>0</v>
      </c>
      <c r="M575" s="198">
        <v>541760</v>
      </c>
      <c r="N575" s="85">
        <f t="shared" si="3828"/>
        <v>0</v>
      </c>
      <c r="O575" s="198">
        <v>0</v>
      </c>
      <c r="P575" s="198">
        <v>541760</v>
      </c>
      <c r="Q575" s="111">
        <f t="shared" si="3823"/>
        <v>0</v>
      </c>
      <c r="R575" s="85">
        <f t="shared" si="3829"/>
        <v>0</v>
      </c>
      <c r="S575" s="191">
        <f t="shared" si="3825"/>
        <v>0</v>
      </c>
      <c r="T575" s="191">
        <f t="shared" si="3826"/>
        <v>541760</v>
      </c>
    </row>
    <row r="576" spans="1:20" ht="15" customHeight="1" x14ac:dyDescent="0.25">
      <c r="A576" s="112">
        <v>305149</v>
      </c>
      <c r="B576" s="138" t="s">
        <v>1382</v>
      </c>
      <c r="C576" s="85"/>
      <c r="D576" s="191">
        <v>0</v>
      </c>
      <c r="E576" s="191">
        <v>0</v>
      </c>
      <c r="F576" s="191">
        <v>10000000</v>
      </c>
      <c r="G576" s="188">
        <v>0</v>
      </c>
      <c r="H576" s="85">
        <f t="shared" si="3827"/>
        <v>10000000</v>
      </c>
      <c r="I576" s="198">
        <v>10000000</v>
      </c>
      <c r="J576" s="198">
        <v>10000000</v>
      </c>
      <c r="K576" s="85">
        <f t="shared" si="3830"/>
        <v>0</v>
      </c>
      <c r="L576" s="198">
        <v>0</v>
      </c>
      <c r="M576" s="198">
        <v>0</v>
      </c>
      <c r="N576" s="85">
        <f t="shared" si="3828"/>
        <v>10000000</v>
      </c>
      <c r="O576" s="198">
        <v>10000000</v>
      </c>
      <c r="P576" s="198">
        <v>10000000</v>
      </c>
      <c r="Q576" s="111">
        <f t="shared" si="3823"/>
        <v>0</v>
      </c>
      <c r="R576" s="85">
        <f t="shared" si="3829"/>
        <v>0</v>
      </c>
      <c r="S576" s="191">
        <f t="shared" si="3825"/>
        <v>10000000</v>
      </c>
      <c r="T576" s="191">
        <f t="shared" si="3826"/>
        <v>10000000</v>
      </c>
    </row>
    <row r="577" spans="1:20" ht="15" customHeight="1" x14ac:dyDescent="0.25">
      <c r="A577" s="112">
        <v>305150</v>
      </c>
      <c r="B577" s="138" t="s">
        <v>1383</v>
      </c>
      <c r="C577" s="85"/>
      <c r="D577" s="191">
        <v>0</v>
      </c>
      <c r="E577" s="191">
        <v>0</v>
      </c>
      <c r="F577" s="191">
        <v>2995816</v>
      </c>
      <c r="G577" s="188">
        <v>0</v>
      </c>
      <c r="H577" s="85">
        <f t="shared" si="3827"/>
        <v>2995816</v>
      </c>
      <c r="I577" s="198">
        <v>2995816</v>
      </c>
      <c r="J577" s="198">
        <v>2995816</v>
      </c>
      <c r="K577" s="85">
        <f t="shared" si="3830"/>
        <v>0</v>
      </c>
      <c r="L577" s="198">
        <v>0</v>
      </c>
      <c r="M577" s="198">
        <v>0</v>
      </c>
      <c r="N577" s="85">
        <f t="shared" si="3828"/>
        <v>2995816</v>
      </c>
      <c r="O577" s="198">
        <v>2995816</v>
      </c>
      <c r="P577" s="198">
        <v>2995816</v>
      </c>
      <c r="Q577" s="111">
        <f t="shared" si="3823"/>
        <v>0</v>
      </c>
      <c r="R577" s="85">
        <f t="shared" si="3829"/>
        <v>0</v>
      </c>
      <c r="S577" s="191">
        <f t="shared" si="3825"/>
        <v>2995816</v>
      </c>
      <c r="T577" s="191">
        <f t="shared" si="3826"/>
        <v>2995816</v>
      </c>
    </row>
    <row r="578" spans="1:20" s="134" customFormat="1" ht="15" customHeight="1" x14ac:dyDescent="0.25">
      <c r="A578" s="112">
        <v>305151</v>
      </c>
      <c r="B578" s="138" t="s">
        <v>1384</v>
      </c>
      <c r="C578" s="85"/>
      <c r="D578" s="191">
        <v>0</v>
      </c>
      <c r="E578" s="191">
        <v>0</v>
      </c>
      <c r="F578" s="191">
        <v>12181482</v>
      </c>
      <c r="G578" s="188">
        <v>0</v>
      </c>
      <c r="H578" s="85">
        <f t="shared" si="3827"/>
        <v>12181482</v>
      </c>
      <c r="I578" s="198">
        <v>0</v>
      </c>
      <c r="J578" s="198">
        <v>0</v>
      </c>
      <c r="K578" s="85">
        <f t="shared" si="3830"/>
        <v>12181482</v>
      </c>
      <c r="L578" s="198">
        <v>0</v>
      </c>
      <c r="M578" s="198"/>
      <c r="N578" s="85">
        <f t="shared" si="3828"/>
        <v>0</v>
      </c>
      <c r="O578" s="198">
        <v>0</v>
      </c>
      <c r="P578" s="198">
        <v>12181482</v>
      </c>
      <c r="Q578" s="111">
        <f t="shared" si="3823"/>
        <v>12181482</v>
      </c>
      <c r="R578" s="85">
        <f t="shared" si="3829"/>
        <v>0</v>
      </c>
      <c r="S578" s="191">
        <f t="shared" si="3825"/>
        <v>0</v>
      </c>
      <c r="T578" s="191">
        <f t="shared" si="3826"/>
        <v>12181482</v>
      </c>
    </row>
    <row r="579" spans="1:20" ht="15" customHeight="1" x14ac:dyDescent="0.25">
      <c r="A579" s="112">
        <v>305152</v>
      </c>
      <c r="B579" s="138" t="s">
        <v>1385</v>
      </c>
      <c r="C579" s="85"/>
      <c r="D579" s="191">
        <v>0</v>
      </c>
      <c r="E579" s="191">
        <v>0</v>
      </c>
      <c r="F579" s="191">
        <v>19810812</v>
      </c>
      <c r="G579" s="188">
        <v>0</v>
      </c>
      <c r="H579" s="85">
        <f t="shared" si="3827"/>
        <v>19810812</v>
      </c>
      <c r="I579" s="198">
        <v>0</v>
      </c>
      <c r="J579" s="198">
        <v>0</v>
      </c>
      <c r="K579" s="85">
        <f t="shared" si="3830"/>
        <v>19810812</v>
      </c>
      <c r="L579" s="198">
        <v>0</v>
      </c>
      <c r="M579" s="198"/>
      <c r="N579" s="85">
        <f t="shared" si="3828"/>
        <v>0</v>
      </c>
      <c r="O579" s="198">
        <v>0</v>
      </c>
      <c r="P579" s="198">
        <v>19810812</v>
      </c>
      <c r="Q579" s="111">
        <f t="shared" si="3823"/>
        <v>19810812</v>
      </c>
      <c r="R579" s="85">
        <f t="shared" si="3829"/>
        <v>0</v>
      </c>
      <c r="S579" s="191">
        <f t="shared" si="3825"/>
        <v>0</v>
      </c>
      <c r="T579" s="191">
        <f t="shared" si="3826"/>
        <v>19810812</v>
      </c>
    </row>
    <row r="580" spans="1:20" ht="15" customHeight="1" x14ac:dyDescent="0.25">
      <c r="A580" s="112">
        <v>305153</v>
      </c>
      <c r="B580" s="138" t="s">
        <v>1386</v>
      </c>
      <c r="C580" s="85"/>
      <c r="D580" s="191">
        <v>0</v>
      </c>
      <c r="E580" s="191">
        <v>0</v>
      </c>
      <c r="F580" s="191">
        <v>28143001.329999998</v>
      </c>
      <c r="G580" s="188">
        <v>0</v>
      </c>
      <c r="H580" s="85">
        <f t="shared" si="3827"/>
        <v>28143001.329999998</v>
      </c>
      <c r="I580" s="198">
        <v>0</v>
      </c>
      <c r="J580" s="198">
        <v>21933001.329999998</v>
      </c>
      <c r="K580" s="85">
        <f t="shared" si="3830"/>
        <v>6210000</v>
      </c>
      <c r="L580" s="198">
        <v>0</v>
      </c>
      <c r="M580" s="198">
        <v>21933001.329999998</v>
      </c>
      <c r="N580" s="85">
        <f t="shared" si="3828"/>
        <v>0</v>
      </c>
      <c r="O580" s="198">
        <v>6210000</v>
      </c>
      <c r="P580" s="198">
        <v>21933001.329999998</v>
      </c>
      <c r="Q580" s="111">
        <f t="shared" si="3823"/>
        <v>0</v>
      </c>
      <c r="R580" s="85">
        <f t="shared" si="3829"/>
        <v>6210000</v>
      </c>
      <c r="S580" s="191">
        <f t="shared" si="3825"/>
        <v>6210000</v>
      </c>
      <c r="T580" s="191">
        <f t="shared" si="3826"/>
        <v>21933001.329999998</v>
      </c>
    </row>
    <row r="581" spans="1:20" ht="15" customHeight="1" x14ac:dyDescent="0.25">
      <c r="A581" s="112">
        <v>305154</v>
      </c>
      <c r="B581" s="138" t="s">
        <v>1387</v>
      </c>
      <c r="C581" s="85"/>
      <c r="D581" s="191">
        <v>0</v>
      </c>
      <c r="E581" s="191">
        <v>0</v>
      </c>
      <c r="F581" s="191">
        <v>43221290.670000002</v>
      </c>
      <c r="G581" s="188">
        <v>0</v>
      </c>
      <c r="H581" s="85">
        <f t="shared" si="3827"/>
        <v>43221290.670000002</v>
      </c>
      <c r="I581" s="198">
        <v>0</v>
      </c>
      <c r="J581" s="198">
        <v>43221290.670000002</v>
      </c>
      <c r="K581" s="85">
        <f t="shared" si="3830"/>
        <v>0</v>
      </c>
      <c r="L581" s="198">
        <v>0</v>
      </c>
      <c r="M581" s="198">
        <v>42108234</v>
      </c>
      <c r="N581" s="85">
        <f t="shared" si="3828"/>
        <v>1113056.6700000018</v>
      </c>
      <c r="O581" s="198">
        <v>0</v>
      </c>
      <c r="P581" s="198">
        <v>43221290.670000002</v>
      </c>
      <c r="Q581" s="111">
        <f t="shared" si="3823"/>
        <v>0</v>
      </c>
      <c r="R581" s="85">
        <f t="shared" si="3829"/>
        <v>0</v>
      </c>
      <c r="S581" s="191">
        <f t="shared" si="3825"/>
        <v>0</v>
      </c>
      <c r="T581" s="191">
        <f t="shared" si="3826"/>
        <v>43221290.670000002</v>
      </c>
    </row>
    <row r="582" spans="1:20" ht="15" customHeight="1" x14ac:dyDescent="0.25">
      <c r="A582" s="112">
        <v>305155</v>
      </c>
      <c r="B582" s="138" t="s">
        <v>1388</v>
      </c>
      <c r="C582" s="85"/>
      <c r="D582" s="191">
        <v>0</v>
      </c>
      <c r="E582" s="191">
        <v>0</v>
      </c>
      <c r="F582" s="191">
        <v>16470485.6</v>
      </c>
      <c r="G582" s="188">
        <v>0</v>
      </c>
      <c r="H582" s="85">
        <f t="shared" si="3827"/>
        <v>16470485.6</v>
      </c>
      <c r="I582" s="198">
        <v>0</v>
      </c>
      <c r="J582" s="198">
        <v>16470485.6</v>
      </c>
      <c r="K582" s="85">
        <f t="shared" si="3830"/>
        <v>0</v>
      </c>
      <c r="L582" s="198">
        <v>0</v>
      </c>
      <c r="M582" s="198">
        <v>16470485.6</v>
      </c>
      <c r="N582" s="85">
        <f t="shared" si="3828"/>
        <v>0</v>
      </c>
      <c r="O582" s="198">
        <v>0</v>
      </c>
      <c r="P582" s="198">
        <v>16470485.6</v>
      </c>
      <c r="Q582" s="111">
        <f t="shared" si="3823"/>
        <v>0</v>
      </c>
      <c r="R582" s="85">
        <f t="shared" si="3829"/>
        <v>0</v>
      </c>
      <c r="S582" s="191">
        <f t="shared" si="3825"/>
        <v>0</v>
      </c>
      <c r="T582" s="191">
        <f t="shared" si="3826"/>
        <v>16470485.6</v>
      </c>
    </row>
    <row r="583" spans="1:20" s="32" customFormat="1" ht="15" customHeight="1" x14ac:dyDescent="0.25">
      <c r="A583" s="112">
        <v>305156</v>
      </c>
      <c r="B583" s="138" t="s">
        <v>1389</v>
      </c>
      <c r="C583" s="85"/>
      <c r="D583" s="191">
        <v>0</v>
      </c>
      <c r="E583" s="191">
        <v>0</v>
      </c>
      <c r="F583" s="191">
        <v>32067413</v>
      </c>
      <c r="G583" s="188">
        <v>0</v>
      </c>
      <c r="H583" s="85">
        <f t="shared" si="3827"/>
        <v>32067413</v>
      </c>
      <c r="I583" s="198">
        <v>0</v>
      </c>
      <c r="J583" s="198">
        <v>12671122.5</v>
      </c>
      <c r="K583" s="85">
        <f t="shared" si="3830"/>
        <v>19396290.5</v>
      </c>
      <c r="L583" s="198">
        <v>0</v>
      </c>
      <c r="M583" s="198"/>
      <c r="N583" s="85">
        <f t="shared" si="3828"/>
        <v>12671122.5</v>
      </c>
      <c r="O583" s="198">
        <v>0</v>
      </c>
      <c r="P583" s="198">
        <v>12671122.5</v>
      </c>
      <c r="Q583" s="111">
        <f t="shared" si="3823"/>
        <v>0</v>
      </c>
      <c r="R583" s="85">
        <f t="shared" si="3829"/>
        <v>19396290.5</v>
      </c>
      <c r="S583" s="191">
        <f t="shared" si="3825"/>
        <v>0</v>
      </c>
      <c r="T583" s="191">
        <f t="shared" si="3826"/>
        <v>12671122.5</v>
      </c>
    </row>
    <row r="584" spans="1:20" ht="15" customHeight="1" x14ac:dyDescent="0.25">
      <c r="A584" s="112">
        <v>305157</v>
      </c>
      <c r="B584" s="138" t="s">
        <v>1390</v>
      </c>
      <c r="C584" s="85"/>
      <c r="D584" s="191">
        <v>0</v>
      </c>
      <c r="E584" s="191">
        <v>0</v>
      </c>
      <c r="F584" s="191">
        <v>11239396</v>
      </c>
      <c r="G584" s="188">
        <v>0</v>
      </c>
      <c r="H584" s="85">
        <f t="shared" si="3827"/>
        <v>11239396</v>
      </c>
      <c r="I584" s="198">
        <v>0</v>
      </c>
      <c r="J584" s="198">
        <v>0</v>
      </c>
      <c r="K584" s="85">
        <f t="shared" si="3830"/>
        <v>11239396</v>
      </c>
      <c r="L584" s="198">
        <v>0</v>
      </c>
      <c r="M584" s="198">
        <v>0</v>
      </c>
      <c r="N584" s="85">
        <f t="shared" si="3828"/>
        <v>0</v>
      </c>
      <c r="O584" s="198">
        <v>0</v>
      </c>
      <c r="P584" s="198">
        <v>0</v>
      </c>
      <c r="Q584" s="111">
        <f t="shared" si="3823"/>
        <v>0</v>
      </c>
      <c r="R584" s="85">
        <f t="shared" si="3829"/>
        <v>11239396</v>
      </c>
      <c r="S584" s="191">
        <f t="shared" si="3825"/>
        <v>0</v>
      </c>
      <c r="T584" s="191">
        <f t="shared" si="3826"/>
        <v>0</v>
      </c>
    </row>
    <row r="585" spans="1:20" ht="15" customHeight="1" x14ac:dyDescent="0.25">
      <c r="A585" s="112">
        <v>305158</v>
      </c>
      <c r="B585" s="138" t="s">
        <v>1391</v>
      </c>
      <c r="C585" s="85"/>
      <c r="D585" s="191">
        <v>0</v>
      </c>
      <c r="E585" s="191">
        <v>0</v>
      </c>
      <c r="F585" s="191">
        <v>32267967</v>
      </c>
      <c r="G585" s="188">
        <v>0</v>
      </c>
      <c r="H585" s="85">
        <f t="shared" si="3827"/>
        <v>32267967</v>
      </c>
      <c r="I585" s="198">
        <v>0</v>
      </c>
      <c r="J585" s="198">
        <v>32267967</v>
      </c>
      <c r="K585" s="85">
        <f t="shared" si="3830"/>
        <v>0</v>
      </c>
      <c r="L585" s="198">
        <v>0</v>
      </c>
      <c r="M585" s="198">
        <v>15116929</v>
      </c>
      <c r="N585" s="85">
        <f t="shared" si="3828"/>
        <v>17151038</v>
      </c>
      <c r="O585" s="198">
        <v>0</v>
      </c>
      <c r="P585" s="198">
        <v>32267967</v>
      </c>
      <c r="Q585" s="111">
        <f t="shared" si="3823"/>
        <v>0</v>
      </c>
      <c r="R585" s="85">
        <f t="shared" si="3829"/>
        <v>0</v>
      </c>
      <c r="S585" s="191">
        <f t="shared" si="3825"/>
        <v>0</v>
      </c>
      <c r="T585" s="191">
        <f t="shared" si="3826"/>
        <v>32267967</v>
      </c>
    </row>
    <row r="586" spans="1:20" ht="15" customHeight="1" x14ac:dyDescent="0.25">
      <c r="A586" s="112">
        <v>305159</v>
      </c>
      <c r="B586" s="138" t="s">
        <v>1392</v>
      </c>
      <c r="C586" s="85"/>
      <c r="D586" s="191">
        <v>0</v>
      </c>
      <c r="E586" s="191">
        <v>0</v>
      </c>
      <c r="F586" s="191">
        <v>8500000</v>
      </c>
      <c r="G586" s="188">
        <v>0</v>
      </c>
      <c r="H586" s="85">
        <f t="shared" si="3827"/>
        <v>8500000</v>
      </c>
      <c r="I586" s="198">
        <v>0</v>
      </c>
      <c r="J586" s="198">
        <v>7582567</v>
      </c>
      <c r="K586" s="85">
        <f t="shared" si="3830"/>
        <v>917433</v>
      </c>
      <c r="L586" s="198">
        <v>0</v>
      </c>
      <c r="M586" s="198">
        <v>7582567</v>
      </c>
      <c r="N586" s="85">
        <f t="shared" si="3828"/>
        <v>0</v>
      </c>
      <c r="O586" s="198">
        <v>0</v>
      </c>
      <c r="P586" s="198">
        <v>7582567</v>
      </c>
      <c r="Q586" s="111">
        <f t="shared" si="3823"/>
        <v>0</v>
      </c>
      <c r="R586" s="85">
        <f t="shared" si="3829"/>
        <v>917433</v>
      </c>
      <c r="S586" s="191">
        <f t="shared" si="3825"/>
        <v>0</v>
      </c>
      <c r="T586" s="191">
        <f t="shared" si="3826"/>
        <v>7582567</v>
      </c>
    </row>
    <row r="587" spans="1:20" ht="15" customHeight="1" x14ac:dyDescent="0.25">
      <c r="A587" s="112">
        <v>305160</v>
      </c>
      <c r="B587" s="138" t="s">
        <v>1393</v>
      </c>
      <c r="C587" s="85"/>
      <c r="D587" s="191">
        <v>0</v>
      </c>
      <c r="E587" s="191">
        <v>0</v>
      </c>
      <c r="F587" s="191">
        <v>15000000</v>
      </c>
      <c r="G587" s="188">
        <v>0</v>
      </c>
      <c r="H587" s="85">
        <f t="shared" si="3827"/>
        <v>15000000</v>
      </c>
      <c r="I587" s="198">
        <v>0</v>
      </c>
      <c r="J587" s="198">
        <v>15000000</v>
      </c>
      <c r="K587" s="85">
        <f t="shared" si="3830"/>
        <v>0</v>
      </c>
      <c r="L587" s="198">
        <v>0</v>
      </c>
      <c r="M587" s="198">
        <v>15000000</v>
      </c>
      <c r="N587" s="85">
        <f t="shared" si="3828"/>
        <v>0</v>
      </c>
      <c r="O587" s="198">
        <v>0</v>
      </c>
      <c r="P587" s="198">
        <v>15000000</v>
      </c>
      <c r="Q587" s="111">
        <f t="shared" si="3823"/>
        <v>0</v>
      </c>
      <c r="R587" s="85">
        <f t="shared" si="3829"/>
        <v>0</v>
      </c>
      <c r="S587" s="191">
        <f t="shared" si="3825"/>
        <v>0</v>
      </c>
      <c r="T587" s="191">
        <f t="shared" si="3826"/>
        <v>15000000</v>
      </c>
    </row>
    <row r="588" spans="1:20" ht="15" customHeight="1" x14ac:dyDescent="0.25">
      <c r="A588" s="112">
        <v>305161</v>
      </c>
      <c r="B588" s="138" t="s">
        <v>1394</v>
      </c>
      <c r="C588" s="85"/>
      <c r="D588" s="191">
        <v>0</v>
      </c>
      <c r="E588" s="191">
        <v>0</v>
      </c>
      <c r="F588" s="191">
        <v>1731600</v>
      </c>
      <c r="G588" s="188">
        <v>0</v>
      </c>
      <c r="H588" s="85">
        <f t="shared" si="3827"/>
        <v>1731600</v>
      </c>
      <c r="I588" s="198">
        <v>0</v>
      </c>
      <c r="J588" s="198">
        <v>0</v>
      </c>
      <c r="K588" s="85">
        <f t="shared" si="3830"/>
        <v>1731600</v>
      </c>
      <c r="L588" s="198">
        <v>0</v>
      </c>
      <c r="M588" s="198">
        <v>0</v>
      </c>
      <c r="N588" s="85">
        <f t="shared" si="3828"/>
        <v>0</v>
      </c>
      <c r="O588" s="198"/>
      <c r="P588" s="198">
        <v>0</v>
      </c>
      <c r="Q588" s="111">
        <f t="shared" si="3823"/>
        <v>0</v>
      </c>
      <c r="R588" s="85">
        <f t="shared" si="3829"/>
        <v>1731600</v>
      </c>
      <c r="S588" s="191">
        <f t="shared" si="3825"/>
        <v>0</v>
      </c>
      <c r="T588" s="191">
        <f t="shared" si="3826"/>
        <v>0</v>
      </c>
    </row>
    <row r="589" spans="1:20" ht="15" customHeight="1" x14ac:dyDescent="0.25">
      <c r="A589" s="112">
        <v>305162</v>
      </c>
      <c r="B589" s="138" t="s">
        <v>1395</v>
      </c>
      <c r="C589" s="85"/>
      <c r="D589" s="191">
        <v>0</v>
      </c>
      <c r="E589" s="191">
        <v>0</v>
      </c>
      <c r="F589" s="191">
        <v>9619000</v>
      </c>
      <c r="G589" s="188">
        <v>0</v>
      </c>
      <c r="H589" s="85">
        <f t="shared" si="3827"/>
        <v>9619000</v>
      </c>
      <c r="I589" s="198">
        <v>0</v>
      </c>
      <c r="J589" s="198">
        <v>5285012</v>
      </c>
      <c r="K589" s="85">
        <f t="shared" si="3830"/>
        <v>4333988</v>
      </c>
      <c r="L589" s="198">
        <v>0</v>
      </c>
      <c r="M589" s="198">
        <v>5284781.34</v>
      </c>
      <c r="N589" s="85">
        <f t="shared" si="3828"/>
        <v>230.66000000014901</v>
      </c>
      <c r="O589" s="198">
        <v>0</v>
      </c>
      <c r="P589" s="198">
        <v>5285012</v>
      </c>
      <c r="Q589" s="111">
        <f t="shared" si="3823"/>
        <v>0</v>
      </c>
      <c r="R589" s="85">
        <f t="shared" si="3829"/>
        <v>4333988</v>
      </c>
      <c r="S589" s="191">
        <f t="shared" si="3825"/>
        <v>0</v>
      </c>
      <c r="T589" s="191">
        <f t="shared" si="3826"/>
        <v>5285012</v>
      </c>
    </row>
    <row r="590" spans="1:20" ht="15" customHeight="1" x14ac:dyDescent="0.25">
      <c r="A590" s="112">
        <v>305163</v>
      </c>
      <c r="B590" s="138" t="s">
        <v>1396</v>
      </c>
      <c r="C590" s="85"/>
      <c r="D590" s="191">
        <v>0</v>
      </c>
      <c r="E590" s="191">
        <v>0</v>
      </c>
      <c r="F590" s="191">
        <v>568512</v>
      </c>
      <c r="G590" s="188">
        <v>0</v>
      </c>
      <c r="H590" s="85">
        <f t="shared" si="3827"/>
        <v>568512</v>
      </c>
      <c r="I590" s="198">
        <v>0</v>
      </c>
      <c r="J590" s="198">
        <v>568512</v>
      </c>
      <c r="K590" s="85">
        <f t="shared" si="3830"/>
        <v>0</v>
      </c>
      <c r="L590" s="198">
        <v>0</v>
      </c>
      <c r="M590" s="198">
        <v>568512</v>
      </c>
      <c r="N590" s="85">
        <f t="shared" si="3828"/>
        <v>0</v>
      </c>
      <c r="O590" s="198">
        <v>0</v>
      </c>
      <c r="P590" s="198">
        <v>568512</v>
      </c>
      <c r="Q590" s="111">
        <f t="shared" si="3823"/>
        <v>0</v>
      </c>
      <c r="R590" s="85">
        <f t="shared" si="3829"/>
        <v>0</v>
      </c>
      <c r="S590" s="191">
        <f t="shared" si="3825"/>
        <v>0</v>
      </c>
      <c r="T590" s="191">
        <f t="shared" si="3826"/>
        <v>568512</v>
      </c>
    </row>
    <row r="591" spans="1:20" ht="15" customHeight="1" x14ac:dyDescent="0.25">
      <c r="A591" s="112">
        <v>305164</v>
      </c>
      <c r="B591" s="138" t="s">
        <v>1397</v>
      </c>
      <c r="C591" s="85"/>
      <c r="D591" s="191">
        <v>0</v>
      </c>
      <c r="E591" s="191">
        <v>0</v>
      </c>
      <c r="F591" s="191">
        <v>4000000</v>
      </c>
      <c r="G591" s="188">
        <v>0</v>
      </c>
      <c r="H591" s="85">
        <f t="shared" si="3827"/>
        <v>4000000</v>
      </c>
      <c r="I591" s="198">
        <v>0</v>
      </c>
      <c r="J591" s="198">
        <v>0</v>
      </c>
      <c r="K591" s="85">
        <f t="shared" si="3830"/>
        <v>4000000</v>
      </c>
      <c r="L591" s="198">
        <v>0</v>
      </c>
      <c r="M591" s="198">
        <v>0</v>
      </c>
      <c r="N591" s="85">
        <f t="shared" si="3828"/>
        <v>0</v>
      </c>
      <c r="O591" s="198">
        <v>0</v>
      </c>
      <c r="P591" s="198">
        <v>0</v>
      </c>
      <c r="Q591" s="111">
        <f t="shared" si="3823"/>
        <v>0</v>
      </c>
      <c r="R591" s="85">
        <f t="shared" si="3829"/>
        <v>4000000</v>
      </c>
      <c r="S591" s="191">
        <f t="shared" si="3825"/>
        <v>0</v>
      </c>
      <c r="T591" s="191">
        <f t="shared" si="3826"/>
        <v>0</v>
      </c>
    </row>
    <row r="592" spans="1:20" ht="15" customHeight="1" x14ac:dyDescent="0.25">
      <c r="A592" s="112">
        <v>305165</v>
      </c>
      <c r="B592" s="138" t="s">
        <v>1398</v>
      </c>
      <c r="C592" s="85"/>
      <c r="D592" s="191">
        <v>0</v>
      </c>
      <c r="E592" s="191">
        <v>0</v>
      </c>
      <c r="F592" s="191">
        <v>19267400</v>
      </c>
      <c r="G592" s="188">
        <v>0</v>
      </c>
      <c r="H592" s="85">
        <f t="shared" ref="H592:H601" si="3831">+C592+D592-E592+F592</f>
        <v>19267400</v>
      </c>
      <c r="I592" s="198">
        <v>0</v>
      </c>
      <c r="J592" s="198">
        <v>0</v>
      </c>
      <c r="K592" s="85">
        <f t="shared" si="3830"/>
        <v>19267400</v>
      </c>
      <c r="L592" s="198">
        <v>0</v>
      </c>
      <c r="M592" s="198">
        <v>0</v>
      </c>
      <c r="N592" s="85">
        <f t="shared" ref="N592:N601" si="3832">+J592-M592</f>
        <v>0</v>
      </c>
      <c r="O592" s="198">
        <v>0</v>
      </c>
      <c r="P592" s="198">
        <v>0</v>
      </c>
      <c r="Q592" s="111">
        <f t="shared" ref="Q592:Q601" si="3833">P592-J592</f>
        <v>0</v>
      </c>
      <c r="R592" s="85">
        <f t="shared" ref="R592:R601" si="3834">+H592-P592</f>
        <v>19267400</v>
      </c>
      <c r="S592" s="191">
        <f t="shared" ref="S592:S601" si="3835">O592</f>
        <v>0</v>
      </c>
      <c r="T592" s="191">
        <f t="shared" ref="T592:T601" si="3836">P592</f>
        <v>0</v>
      </c>
    </row>
    <row r="593" spans="1:20" s="134" customFormat="1" ht="15" customHeight="1" x14ac:dyDescent="0.25">
      <c r="A593" s="112">
        <v>305166</v>
      </c>
      <c r="B593" s="138" t="s">
        <v>1399</v>
      </c>
      <c r="C593" s="85"/>
      <c r="D593" s="191">
        <v>0</v>
      </c>
      <c r="E593" s="191">
        <v>0</v>
      </c>
      <c r="F593" s="191">
        <v>7922935</v>
      </c>
      <c r="G593" s="188">
        <v>0</v>
      </c>
      <c r="H593" s="85">
        <f t="shared" si="3831"/>
        <v>7922935</v>
      </c>
      <c r="I593" s="198">
        <v>0</v>
      </c>
      <c r="J593" s="198">
        <v>0</v>
      </c>
      <c r="K593" s="85">
        <f t="shared" si="3830"/>
        <v>7922935</v>
      </c>
      <c r="L593" s="198">
        <v>0</v>
      </c>
      <c r="M593" s="198">
        <v>0</v>
      </c>
      <c r="N593" s="85">
        <f t="shared" si="3832"/>
        <v>0</v>
      </c>
      <c r="O593" s="198">
        <v>0</v>
      </c>
      <c r="P593" s="198">
        <v>0</v>
      </c>
      <c r="Q593" s="111">
        <f t="shared" si="3833"/>
        <v>0</v>
      </c>
      <c r="R593" s="85">
        <f t="shared" si="3834"/>
        <v>7922935</v>
      </c>
      <c r="S593" s="191">
        <f t="shared" si="3835"/>
        <v>0</v>
      </c>
      <c r="T593" s="191">
        <f t="shared" si="3836"/>
        <v>0</v>
      </c>
    </row>
    <row r="594" spans="1:20" ht="15" customHeight="1" x14ac:dyDescent="0.25">
      <c r="A594" s="112">
        <v>305167</v>
      </c>
      <c r="B594" s="138" t="s">
        <v>1400</v>
      </c>
      <c r="C594" s="85"/>
      <c r="D594" s="191">
        <v>0</v>
      </c>
      <c r="E594" s="191">
        <v>0</v>
      </c>
      <c r="F594" s="191">
        <v>4355157</v>
      </c>
      <c r="G594" s="188">
        <v>0</v>
      </c>
      <c r="H594" s="85">
        <f t="shared" si="3831"/>
        <v>4355157</v>
      </c>
      <c r="I594" s="198">
        <v>0</v>
      </c>
      <c r="J594" s="198">
        <v>3148621</v>
      </c>
      <c r="K594" s="85">
        <f t="shared" si="3830"/>
        <v>1206536</v>
      </c>
      <c r="L594" s="198">
        <v>0</v>
      </c>
      <c r="M594" s="198">
        <v>3148621</v>
      </c>
      <c r="N594" s="85">
        <f t="shared" si="3832"/>
        <v>0</v>
      </c>
      <c r="O594" s="198">
        <v>1206536</v>
      </c>
      <c r="P594" s="198">
        <v>3148621</v>
      </c>
      <c r="Q594" s="111">
        <f t="shared" si="3833"/>
        <v>0</v>
      </c>
      <c r="R594" s="85">
        <f t="shared" si="3834"/>
        <v>1206536</v>
      </c>
      <c r="S594" s="191">
        <f t="shared" si="3835"/>
        <v>1206536</v>
      </c>
      <c r="T594" s="191">
        <f t="shared" si="3836"/>
        <v>3148621</v>
      </c>
    </row>
    <row r="595" spans="1:20" ht="15" customHeight="1" x14ac:dyDescent="0.25">
      <c r="A595" s="112">
        <v>305168</v>
      </c>
      <c r="B595" s="138" t="s">
        <v>1401</v>
      </c>
      <c r="C595" s="85"/>
      <c r="D595" s="191">
        <v>0</v>
      </c>
      <c r="E595" s="191">
        <v>0</v>
      </c>
      <c r="F595" s="191">
        <v>23498721</v>
      </c>
      <c r="G595" s="188">
        <v>0</v>
      </c>
      <c r="H595" s="85">
        <f t="shared" si="3831"/>
        <v>23498721</v>
      </c>
      <c r="I595" s="198">
        <v>438604</v>
      </c>
      <c r="J595" s="198">
        <v>11915312</v>
      </c>
      <c r="K595" s="85">
        <f t="shared" si="3830"/>
        <v>11583409</v>
      </c>
      <c r="L595" s="198">
        <v>4760321</v>
      </c>
      <c r="M595" s="198">
        <v>11915312</v>
      </c>
      <c r="N595" s="85">
        <f t="shared" si="3832"/>
        <v>0</v>
      </c>
      <c r="O595" s="198">
        <v>0</v>
      </c>
      <c r="P595" s="198">
        <v>23124719</v>
      </c>
      <c r="Q595" s="111">
        <f t="shared" si="3833"/>
        <v>11209407</v>
      </c>
      <c r="R595" s="85">
        <f t="shared" si="3834"/>
        <v>374002</v>
      </c>
      <c r="S595" s="191">
        <f t="shared" si="3835"/>
        <v>0</v>
      </c>
      <c r="T595" s="191">
        <f t="shared" si="3836"/>
        <v>23124719</v>
      </c>
    </row>
    <row r="596" spans="1:20" ht="15" customHeight="1" x14ac:dyDescent="0.25">
      <c r="A596" s="112">
        <v>305169</v>
      </c>
      <c r="B596" s="138" t="s">
        <v>1402</v>
      </c>
      <c r="C596" s="85"/>
      <c r="D596" s="191">
        <v>0</v>
      </c>
      <c r="E596" s="191">
        <v>0</v>
      </c>
      <c r="F596" s="191">
        <v>30000000</v>
      </c>
      <c r="G596" s="188">
        <v>0</v>
      </c>
      <c r="H596" s="85">
        <f t="shared" si="3831"/>
        <v>30000000</v>
      </c>
      <c r="I596" s="198">
        <v>7000000</v>
      </c>
      <c r="J596" s="198">
        <v>8490000</v>
      </c>
      <c r="K596" s="85">
        <f t="shared" si="3830"/>
        <v>21510000</v>
      </c>
      <c r="L596" s="198">
        <v>7150000</v>
      </c>
      <c r="M596" s="198">
        <v>8490000</v>
      </c>
      <c r="N596" s="85">
        <f t="shared" si="3832"/>
        <v>0</v>
      </c>
      <c r="O596" s="198">
        <v>0</v>
      </c>
      <c r="P596" s="198">
        <v>30000000</v>
      </c>
      <c r="Q596" s="111">
        <f t="shared" si="3833"/>
        <v>21510000</v>
      </c>
      <c r="R596" s="85">
        <f t="shared" si="3834"/>
        <v>0</v>
      </c>
      <c r="S596" s="191">
        <f t="shared" si="3835"/>
        <v>0</v>
      </c>
      <c r="T596" s="191">
        <f t="shared" si="3836"/>
        <v>30000000</v>
      </c>
    </row>
    <row r="597" spans="1:20" ht="15" customHeight="1" x14ac:dyDescent="0.25">
      <c r="A597" s="112">
        <v>305170</v>
      </c>
      <c r="B597" s="138" t="s">
        <v>1403</v>
      </c>
      <c r="C597" s="85"/>
      <c r="D597" s="191">
        <v>0</v>
      </c>
      <c r="E597" s="191">
        <v>0</v>
      </c>
      <c r="F597" s="191">
        <v>5000000</v>
      </c>
      <c r="G597" s="188">
        <v>0</v>
      </c>
      <c r="H597" s="85">
        <f t="shared" si="3831"/>
        <v>5000000</v>
      </c>
      <c r="I597" s="198">
        <v>0</v>
      </c>
      <c r="J597" s="198">
        <v>5000000</v>
      </c>
      <c r="K597" s="85">
        <f t="shared" si="3830"/>
        <v>0</v>
      </c>
      <c r="L597" s="198">
        <v>0</v>
      </c>
      <c r="M597" s="198">
        <v>5000000</v>
      </c>
      <c r="N597" s="85">
        <f t="shared" si="3832"/>
        <v>0</v>
      </c>
      <c r="O597" s="198">
        <v>0</v>
      </c>
      <c r="P597" s="198">
        <v>5000000</v>
      </c>
      <c r="Q597" s="111">
        <f t="shared" si="3833"/>
        <v>0</v>
      </c>
      <c r="R597" s="85">
        <f t="shared" si="3834"/>
        <v>0</v>
      </c>
      <c r="S597" s="191">
        <f t="shared" si="3835"/>
        <v>0</v>
      </c>
      <c r="T597" s="191">
        <f t="shared" si="3836"/>
        <v>5000000</v>
      </c>
    </row>
    <row r="598" spans="1:20" ht="15" customHeight="1" x14ac:dyDescent="0.25">
      <c r="A598" s="112">
        <v>305171</v>
      </c>
      <c r="B598" s="138" t="s">
        <v>1404</v>
      </c>
      <c r="C598" s="85"/>
      <c r="D598" s="191">
        <v>0</v>
      </c>
      <c r="E598" s="191">
        <v>0</v>
      </c>
      <c r="F598" s="191">
        <v>5000000</v>
      </c>
      <c r="G598" s="188">
        <v>0</v>
      </c>
      <c r="H598" s="85">
        <f t="shared" si="3831"/>
        <v>5000000</v>
      </c>
      <c r="I598" s="198">
        <v>0</v>
      </c>
      <c r="J598" s="198">
        <v>5000000</v>
      </c>
      <c r="K598" s="85">
        <f t="shared" si="3830"/>
        <v>0</v>
      </c>
      <c r="L598" s="198">
        <v>0</v>
      </c>
      <c r="M598" s="198">
        <v>4698870.5199999996</v>
      </c>
      <c r="N598" s="85">
        <f t="shared" si="3832"/>
        <v>301129.48000000045</v>
      </c>
      <c r="O598" s="198">
        <v>0</v>
      </c>
      <c r="P598" s="198">
        <v>5000000</v>
      </c>
      <c r="Q598" s="111">
        <f t="shared" si="3833"/>
        <v>0</v>
      </c>
      <c r="R598" s="85">
        <f t="shared" si="3834"/>
        <v>0</v>
      </c>
      <c r="S598" s="191">
        <f t="shared" si="3835"/>
        <v>0</v>
      </c>
      <c r="T598" s="191">
        <f t="shared" si="3836"/>
        <v>5000000</v>
      </c>
    </row>
    <row r="599" spans="1:20" ht="15" customHeight="1" x14ac:dyDescent="0.25">
      <c r="A599" s="112">
        <v>305172</v>
      </c>
      <c r="B599" s="138" t="s">
        <v>1405</v>
      </c>
      <c r="C599" s="85"/>
      <c r="D599" s="191">
        <v>0</v>
      </c>
      <c r="E599" s="191">
        <v>0</v>
      </c>
      <c r="F599" s="191">
        <v>10000000</v>
      </c>
      <c r="G599" s="188">
        <v>0</v>
      </c>
      <c r="H599" s="85">
        <f t="shared" si="3831"/>
        <v>10000000</v>
      </c>
      <c r="I599" s="198">
        <v>0</v>
      </c>
      <c r="J599" s="198">
        <v>10000000</v>
      </c>
      <c r="K599" s="85">
        <f t="shared" si="3830"/>
        <v>0</v>
      </c>
      <c r="L599" s="198">
        <v>0</v>
      </c>
      <c r="M599" s="198">
        <v>10000000</v>
      </c>
      <c r="N599" s="85">
        <f t="shared" si="3832"/>
        <v>0</v>
      </c>
      <c r="O599" s="198">
        <v>0</v>
      </c>
      <c r="P599" s="198">
        <v>10000000</v>
      </c>
      <c r="Q599" s="111">
        <f t="shared" si="3833"/>
        <v>0</v>
      </c>
      <c r="R599" s="85">
        <f t="shared" si="3834"/>
        <v>0</v>
      </c>
      <c r="S599" s="191">
        <f t="shared" si="3835"/>
        <v>0</v>
      </c>
      <c r="T599" s="191">
        <f t="shared" si="3836"/>
        <v>10000000</v>
      </c>
    </row>
    <row r="600" spans="1:20" ht="15" customHeight="1" x14ac:dyDescent="0.25">
      <c r="A600" s="112">
        <v>305173</v>
      </c>
      <c r="B600" s="138" t="s">
        <v>1406</v>
      </c>
      <c r="C600" s="85"/>
      <c r="D600" s="191">
        <v>0</v>
      </c>
      <c r="E600" s="191">
        <v>0</v>
      </c>
      <c r="F600" s="191">
        <v>79001302.390000001</v>
      </c>
      <c r="G600" s="188">
        <v>0</v>
      </c>
      <c r="H600" s="85">
        <f t="shared" si="3831"/>
        <v>79001302.390000001</v>
      </c>
      <c r="I600" s="198">
        <v>0</v>
      </c>
      <c r="J600" s="198">
        <v>79001302.390000001</v>
      </c>
      <c r="K600" s="85">
        <f t="shared" si="3830"/>
        <v>0</v>
      </c>
      <c r="L600" s="198">
        <v>29333057.719999999</v>
      </c>
      <c r="M600" s="198">
        <v>79001302.390000001</v>
      </c>
      <c r="N600" s="85">
        <f t="shared" si="3832"/>
        <v>0</v>
      </c>
      <c r="O600" s="198">
        <v>0</v>
      </c>
      <c r="P600" s="198">
        <v>79001302.390000001</v>
      </c>
      <c r="Q600" s="111">
        <f t="shared" si="3833"/>
        <v>0</v>
      </c>
      <c r="R600" s="85">
        <f t="shared" si="3834"/>
        <v>0</v>
      </c>
      <c r="S600" s="191">
        <f t="shared" si="3835"/>
        <v>0</v>
      </c>
      <c r="T600" s="191">
        <f t="shared" si="3836"/>
        <v>79001302.390000001</v>
      </c>
    </row>
    <row r="601" spans="1:20" ht="15" customHeight="1" x14ac:dyDescent="0.25">
      <c r="A601" s="112">
        <v>305174</v>
      </c>
      <c r="B601" s="138" t="s">
        <v>1407</v>
      </c>
      <c r="C601" s="85"/>
      <c r="D601" s="191">
        <v>0</v>
      </c>
      <c r="E601" s="191">
        <v>0</v>
      </c>
      <c r="F601" s="191">
        <v>209669440.08000001</v>
      </c>
      <c r="G601" s="188">
        <v>0</v>
      </c>
      <c r="H601" s="85">
        <f t="shared" si="3831"/>
        <v>209669440.08000001</v>
      </c>
      <c r="I601" s="198">
        <v>16949121.219999999</v>
      </c>
      <c r="J601" s="198">
        <v>192469440.05999997</v>
      </c>
      <c r="K601" s="85">
        <f t="shared" si="3830"/>
        <v>17200000.020000041</v>
      </c>
      <c r="L601" s="198">
        <v>146472867.92000002</v>
      </c>
      <c r="M601" s="198">
        <v>173925318.84</v>
      </c>
      <c r="N601" s="85">
        <f t="shared" si="3832"/>
        <v>18544121.219999969</v>
      </c>
      <c r="O601" s="198">
        <v>17200000.02</v>
      </c>
      <c r="P601" s="198">
        <v>192469440.05999997</v>
      </c>
      <c r="Q601" s="111">
        <f t="shared" si="3833"/>
        <v>0</v>
      </c>
      <c r="R601" s="85">
        <f t="shared" si="3834"/>
        <v>17200000.020000041</v>
      </c>
      <c r="S601" s="191">
        <f t="shared" si="3835"/>
        <v>17200000.02</v>
      </c>
      <c r="T601" s="191">
        <f t="shared" si="3836"/>
        <v>192469440.05999997</v>
      </c>
    </row>
    <row r="602" spans="1:20" ht="15" customHeight="1" x14ac:dyDescent="0.25">
      <c r="A602" s="132">
        <v>305175</v>
      </c>
      <c r="B602" s="133" t="s">
        <v>1408</v>
      </c>
      <c r="C602" s="94">
        <f t="shared" ref="C602" si="3837">SUM(C603:C612)</f>
        <v>0</v>
      </c>
      <c r="D602" s="94">
        <f t="shared" ref="D602" si="3838">SUM(D603:D612)</f>
        <v>1181135319</v>
      </c>
      <c r="E602" s="94">
        <f t="shared" ref="E602" si="3839">SUM(E603:E612)</f>
        <v>0</v>
      </c>
      <c r="F602" s="94">
        <f t="shared" ref="F602" si="3840">SUM(F603:F612)</f>
        <v>1470000000</v>
      </c>
      <c r="G602" s="94">
        <f t="shared" ref="G602" si="3841">SUM(G603:G612)</f>
        <v>0</v>
      </c>
      <c r="H602" s="94">
        <f t="shared" ref="H602" si="3842">SUM(H603:H612)</f>
        <v>2651135319</v>
      </c>
      <c r="I602" s="94">
        <f t="shared" ref="I602" si="3843">SUM(I603:I612)</f>
        <v>232389540</v>
      </c>
      <c r="J602" s="94">
        <f t="shared" ref="J602" si="3844">SUM(J603:J612)</f>
        <v>2238090098</v>
      </c>
      <c r="K602" s="94">
        <f t="shared" ref="K602" si="3845">SUM(K603:K612)</f>
        <v>413045220.99999994</v>
      </c>
      <c r="L602" s="94">
        <f t="shared" ref="L602" si="3846">SUM(L603:L612)</f>
        <v>654507040.92999995</v>
      </c>
      <c r="M602" s="94">
        <f t="shared" ref="M602" si="3847">SUM(M603:M612)</f>
        <v>1773170020.28</v>
      </c>
      <c r="N602" s="94">
        <f t="shared" ref="N602" si="3848">SUM(N603:N612)</f>
        <v>464920077.72000009</v>
      </c>
      <c r="O602" s="94">
        <f t="shared" ref="O602" si="3849">SUM(O603:O612)</f>
        <v>193177658</v>
      </c>
      <c r="P602" s="94">
        <f t="shared" ref="P602" si="3850">SUM(P603:P612)</f>
        <v>2437264748.9300003</v>
      </c>
      <c r="Q602" s="94">
        <f t="shared" ref="Q602" si="3851">SUM(Q603:Q612)</f>
        <v>199174650.93000001</v>
      </c>
      <c r="R602" s="94">
        <f t="shared" ref="R602" si="3852">SUM(R603:R612)</f>
        <v>213870570.06999993</v>
      </c>
      <c r="S602" s="94">
        <f t="shared" ref="S602" si="3853">SUM(S603:S612)</f>
        <v>193177658</v>
      </c>
      <c r="T602" s="94">
        <f t="shared" ref="T602" si="3854">SUM(T603:T612)</f>
        <v>2437264748.9300003</v>
      </c>
    </row>
    <row r="603" spans="1:20" ht="15" customHeight="1" x14ac:dyDescent="0.25">
      <c r="A603" s="112">
        <v>30517501</v>
      </c>
      <c r="B603" s="140" t="s">
        <v>1409</v>
      </c>
      <c r="C603" s="85"/>
      <c r="D603" s="191">
        <v>0</v>
      </c>
      <c r="E603" s="191">
        <v>0</v>
      </c>
      <c r="F603" s="191">
        <v>170000000</v>
      </c>
      <c r="G603" s="188">
        <v>0</v>
      </c>
      <c r="H603" s="85">
        <f t="shared" ref="H603:H616" si="3855">+C603+D603-E603+F603</f>
        <v>170000000</v>
      </c>
      <c r="I603" s="198">
        <v>0</v>
      </c>
      <c r="J603" s="198">
        <v>160000000</v>
      </c>
      <c r="K603" s="85">
        <f t="shared" si="3830"/>
        <v>10000000</v>
      </c>
      <c r="L603" s="198">
        <v>1449993</v>
      </c>
      <c r="M603" s="198">
        <v>108460000</v>
      </c>
      <c r="N603" s="85">
        <f t="shared" ref="N603:N616" si="3856">+J603-M603</f>
        <v>51540000</v>
      </c>
      <c r="O603" s="198">
        <v>0</v>
      </c>
      <c r="P603" s="198">
        <v>170000000</v>
      </c>
      <c r="Q603" s="111">
        <f t="shared" ref="Q603:Q616" si="3857">P603-J603</f>
        <v>10000000</v>
      </c>
      <c r="R603" s="85">
        <f t="shared" ref="R603:R616" si="3858">+H603-P603</f>
        <v>0</v>
      </c>
      <c r="S603" s="191">
        <f t="shared" ref="S603:S616" si="3859">O603</f>
        <v>0</v>
      </c>
      <c r="T603" s="191">
        <f t="shared" ref="T603:T616" si="3860">P603</f>
        <v>170000000</v>
      </c>
    </row>
    <row r="604" spans="1:20" ht="15" customHeight="1" x14ac:dyDescent="0.25">
      <c r="A604" s="112">
        <v>30517502</v>
      </c>
      <c r="B604" s="140" t="s">
        <v>1410</v>
      </c>
      <c r="C604" s="85"/>
      <c r="D604" s="191">
        <v>913393000</v>
      </c>
      <c r="E604" s="191">
        <v>0</v>
      </c>
      <c r="F604" s="191">
        <v>750000000</v>
      </c>
      <c r="G604" s="188">
        <v>0</v>
      </c>
      <c r="H604" s="85">
        <f t="shared" si="3855"/>
        <v>1663393000</v>
      </c>
      <c r="I604" s="198">
        <v>183965854</v>
      </c>
      <c r="J604" s="198">
        <v>1492202563.4300001</v>
      </c>
      <c r="K604" s="85">
        <f t="shared" si="3830"/>
        <v>171190436.56999993</v>
      </c>
      <c r="L604" s="198">
        <v>584443799.92999995</v>
      </c>
      <c r="M604" s="198">
        <v>1241620411.28</v>
      </c>
      <c r="N604" s="85">
        <f t="shared" si="3856"/>
        <v>250582152.1500001</v>
      </c>
      <c r="O604" s="198">
        <v>156891290</v>
      </c>
      <c r="P604" s="198">
        <v>1662162471.9300001</v>
      </c>
      <c r="Q604" s="111">
        <f t="shared" si="3857"/>
        <v>169959908.5</v>
      </c>
      <c r="R604" s="85">
        <f t="shared" si="3858"/>
        <v>1230528.0699999332</v>
      </c>
      <c r="S604" s="191">
        <f t="shared" si="3859"/>
        <v>156891290</v>
      </c>
      <c r="T604" s="191">
        <f t="shared" si="3860"/>
        <v>1662162471.9300001</v>
      </c>
    </row>
    <row r="605" spans="1:20" ht="15" customHeight="1" x14ac:dyDescent="0.25">
      <c r="A605" s="112">
        <v>30517503</v>
      </c>
      <c r="B605" s="140" t="s">
        <v>1411</v>
      </c>
      <c r="C605" s="85"/>
      <c r="D605" s="191">
        <v>0</v>
      </c>
      <c r="E605" s="191">
        <v>0</v>
      </c>
      <c r="F605" s="191">
        <v>100000000</v>
      </c>
      <c r="G605" s="188">
        <v>0</v>
      </c>
      <c r="H605" s="85">
        <f t="shared" si="3855"/>
        <v>100000000</v>
      </c>
      <c r="I605" s="198">
        <v>19627834</v>
      </c>
      <c r="J605" s="198">
        <v>97179699.569999993</v>
      </c>
      <c r="K605" s="85">
        <f t="shared" si="3830"/>
        <v>2820300.4300000072</v>
      </c>
      <c r="L605" s="198">
        <v>34922834</v>
      </c>
      <c r="M605" s="198">
        <v>69155198</v>
      </c>
      <c r="N605" s="85">
        <f t="shared" si="3856"/>
        <v>28024501.569999993</v>
      </c>
      <c r="O605" s="198">
        <v>19627834</v>
      </c>
      <c r="P605" s="198">
        <v>100000000</v>
      </c>
      <c r="Q605" s="111">
        <f t="shared" si="3857"/>
        <v>2820300.4300000072</v>
      </c>
      <c r="R605" s="85">
        <f t="shared" si="3858"/>
        <v>0</v>
      </c>
      <c r="S605" s="191">
        <f t="shared" si="3859"/>
        <v>19627834</v>
      </c>
      <c r="T605" s="191">
        <f t="shared" si="3860"/>
        <v>100000000</v>
      </c>
    </row>
    <row r="606" spans="1:20" ht="15" customHeight="1" x14ac:dyDescent="0.25">
      <c r="A606" s="112">
        <v>30517504</v>
      </c>
      <c r="B606" s="140" t="s">
        <v>1412</v>
      </c>
      <c r="C606" s="85"/>
      <c r="D606" s="191">
        <v>0</v>
      </c>
      <c r="E606" s="191">
        <v>0</v>
      </c>
      <c r="F606" s="191">
        <v>100000000</v>
      </c>
      <c r="G606" s="188">
        <v>0</v>
      </c>
      <c r="H606" s="85">
        <f t="shared" si="3855"/>
        <v>100000000</v>
      </c>
      <c r="I606" s="198">
        <v>0</v>
      </c>
      <c r="J606" s="198">
        <v>29703274</v>
      </c>
      <c r="K606" s="85">
        <f t="shared" si="3830"/>
        <v>70296726</v>
      </c>
      <c r="L606" s="198">
        <v>0</v>
      </c>
      <c r="M606" s="198">
        <v>29703274</v>
      </c>
      <c r="N606" s="85">
        <f t="shared" si="3856"/>
        <v>0</v>
      </c>
      <c r="O606" s="198">
        <v>0</v>
      </c>
      <c r="P606" s="198">
        <v>39303274</v>
      </c>
      <c r="Q606" s="111">
        <f t="shared" si="3857"/>
        <v>9600000</v>
      </c>
      <c r="R606" s="85">
        <f t="shared" si="3858"/>
        <v>60696726</v>
      </c>
      <c r="S606" s="191">
        <f t="shared" si="3859"/>
        <v>0</v>
      </c>
      <c r="T606" s="191">
        <f t="shared" si="3860"/>
        <v>39303274</v>
      </c>
    </row>
    <row r="607" spans="1:20" ht="15" customHeight="1" x14ac:dyDescent="0.25">
      <c r="A607" s="112">
        <v>30517505</v>
      </c>
      <c r="B607" s="140" t="s">
        <v>1413</v>
      </c>
      <c r="C607" s="85"/>
      <c r="D607" s="191">
        <v>0</v>
      </c>
      <c r="E607" s="191">
        <v>0</v>
      </c>
      <c r="F607" s="191">
        <v>50000000</v>
      </c>
      <c r="G607" s="188">
        <v>0</v>
      </c>
      <c r="H607" s="85">
        <f t="shared" si="3855"/>
        <v>50000000</v>
      </c>
      <c r="I607" s="198">
        <v>0</v>
      </c>
      <c r="J607" s="198">
        <v>17887383</v>
      </c>
      <c r="K607" s="85">
        <f t="shared" si="3830"/>
        <v>32112617</v>
      </c>
      <c r="L607" s="198">
        <v>6361740</v>
      </c>
      <c r="M607" s="198">
        <v>17887383</v>
      </c>
      <c r="N607" s="85">
        <f t="shared" si="3856"/>
        <v>0</v>
      </c>
      <c r="O607" s="198">
        <v>0</v>
      </c>
      <c r="P607" s="198">
        <v>17925643</v>
      </c>
      <c r="Q607" s="111">
        <f t="shared" si="3857"/>
        <v>38260</v>
      </c>
      <c r="R607" s="85">
        <f t="shared" si="3858"/>
        <v>32074357</v>
      </c>
      <c r="S607" s="191">
        <f t="shared" si="3859"/>
        <v>0</v>
      </c>
      <c r="T607" s="191">
        <f t="shared" si="3860"/>
        <v>17925643</v>
      </c>
    </row>
    <row r="608" spans="1:20" s="142" customFormat="1" ht="15" customHeight="1" x14ac:dyDescent="0.25">
      <c r="A608" s="112">
        <v>30517506</v>
      </c>
      <c r="B608" s="140" t="s">
        <v>1414</v>
      </c>
      <c r="C608" s="85"/>
      <c r="D608" s="191">
        <v>0</v>
      </c>
      <c r="E608" s="191">
        <v>0</v>
      </c>
      <c r="F608" s="191">
        <v>50000000</v>
      </c>
      <c r="G608" s="188">
        <v>0</v>
      </c>
      <c r="H608" s="85">
        <f t="shared" si="3855"/>
        <v>50000000</v>
      </c>
      <c r="I608" s="198">
        <v>11122000</v>
      </c>
      <c r="J608" s="198">
        <v>32198485</v>
      </c>
      <c r="K608" s="85">
        <f t="shared" si="3830"/>
        <v>17801515</v>
      </c>
      <c r="L608" s="198">
        <v>0</v>
      </c>
      <c r="M608" s="198">
        <v>11882399</v>
      </c>
      <c r="N608" s="85">
        <f t="shared" si="3856"/>
        <v>20316086</v>
      </c>
      <c r="O608" s="198">
        <v>11122000</v>
      </c>
      <c r="P608" s="198">
        <v>32198485</v>
      </c>
      <c r="Q608" s="111">
        <f t="shared" si="3857"/>
        <v>0</v>
      </c>
      <c r="R608" s="85">
        <f t="shared" si="3858"/>
        <v>17801515</v>
      </c>
      <c r="S608" s="191">
        <f t="shared" si="3859"/>
        <v>11122000</v>
      </c>
      <c r="T608" s="191">
        <f t="shared" si="3860"/>
        <v>32198485</v>
      </c>
    </row>
    <row r="609" spans="1:20" s="142" customFormat="1" ht="15" customHeight="1" x14ac:dyDescent="0.25">
      <c r="A609" s="112">
        <v>30517507</v>
      </c>
      <c r="B609" s="140" t="s">
        <v>1415</v>
      </c>
      <c r="C609" s="85"/>
      <c r="D609" s="191">
        <v>237742319</v>
      </c>
      <c r="E609" s="191">
        <v>0</v>
      </c>
      <c r="F609" s="191">
        <v>50000000</v>
      </c>
      <c r="G609" s="188">
        <v>0</v>
      </c>
      <c r="H609" s="85">
        <f t="shared" si="3855"/>
        <v>287742319</v>
      </c>
      <c r="I609" s="198">
        <v>15400000</v>
      </c>
      <c r="J609" s="198">
        <v>189957199</v>
      </c>
      <c r="K609" s="85">
        <f t="shared" si="3830"/>
        <v>97785120</v>
      </c>
      <c r="L609" s="198">
        <v>4377160</v>
      </c>
      <c r="M609" s="198">
        <v>86822199</v>
      </c>
      <c r="N609" s="85">
        <f t="shared" si="3856"/>
        <v>103135000</v>
      </c>
      <c r="O609" s="198">
        <v>0</v>
      </c>
      <c r="P609" s="198">
        <v>189957199</v>
      </c>
      <c r="Q609" s="111">
        <f t="shared" si="3857"/>
        <v>0</v>
      </c>
      <c r="R609" s="85">
        <f t="shared" si="3858"/>
        <v>97785120</v>
      </c>
      <c r="S609" s="191">
        <f t="shared" si="3859"/>
        <v>0</v>
      </c>
      <c r="T609" s="191">
        <f t="shared" si="3860"/>
        <v>189957199</v>
      </c>
    </row>
    <row r="610" spans="1:20" s="142" customFormat="1" ht="15" customHeight="1" x14ac:dyDescent="0.25">
      <c r="A610" s="112">
        <v>30517508</v>
      </c>
      <c r="B610" s="140" t="s">
        <v>1416</v>
      </c>
      <c r="C610" s="85"/>
      <c r="D610" s="191">
        <v>30000000</v>
      </c>
      <c r="E610" s="191">
        <v>0</v>
      </c>
      <c r="F610" s="191">
        <v>50000000</v>
      </c>
      <c r="G610" s="188">
        <v>0</v>
      </c>
      <c r="H610" s="85">
        <f t="shared" si="3855"/>
        <v>80000000</v>
      </c>
      <c r="I610" s="198">
        <v>2273852</v>
      </c>
      <c r="J610" s="198">
        <v>75556528</v>
      </c>
      <c r="K610" s="85">
        <f t="shared" si="3830"/>
        <v>4443472</v>
      </c>
      <c r="L610" s="198">
        <v>15951514</v>
      </c>
      <c r="M610" s="198">
        <v>64234190</v>
      </c>
      <c r="N610" s="85">
        <f t="shared" si="3856"/>
        <v>11322338</v>
      </c>
      <c r="O610" s="198">
        <v>0</v>
      </c>
      <c r="P610" s="198">
        <v>75717676</v>
      </c>
      <c r="Q610" s="111">
        <f t="shared" si="3857"/>
        <v>161148</v>
      </c>
      <c r="R610" s="85">
        <f t="shared" si="3858"/>
        <v>4282324</v>
      </c>
      <c r="S610" s="191">
        <f t="shared" si="3859"/>
        <v>0</v>
      </c>
      <c r="T610" s="191">
        <f t="shared" si="3860"/>
        <v>75717676</v>
      </c>
    </row>
    <row r="611" spans="1:20" s="142" customFormat="1" ht="15" customHeight="1" x14ac:dyDescent="0.25">
      <c r="A611" s="112">
        <v>30517509</v>
      </c>
      <c r="B611" s="140" t="s">
        <v>1417</v>
      </c>
      <c r="C611" s="85"/>
      <c r="D611" s="191">
        <v>0</v>
      </c>
      <c r="E611" s="191">
        <v>0</v>
      </c>
      <c r="F611" s="191">
        <v>100000000</v>
      </c>
      <c r="G611" s="188">
        <v>0</v>
      </c>
      <c r="H611" s="85">
        <f t="shared" si="3855"/>
        <v>100000000</v>
      </c>
      <c r="I611" s="198">
        <v>0</v>
      </c>
      <c r="J611" s="198">
        <v>99226500</v>
      </c>
      <c r="K611" s="85">
        <f t="shared" si="3830"/>
        <v>773500</v>
      </c>
      <c r="L611" s="198">
        <v>0</v>
      </c>
      <c r="M611" s="198">
        <v>99226500</v>
      </c>
      <c r="N611" s="85">
        <f t="shared" si="3856"/>
        <v>0</v>
      </c>
      <c r="O611" s="198">
        <v>0</v>
      </c>
      <c r="P611" s="198">
        <v>100000000</v>
      </c>
      <c r="Q611" s="111">
        <f t="shared" si="3857"/>
        <v>773500</v>
      </c>
      <c r="R611" s="85">
        <f t="shared" si="3858"/>
        <v>0</v>
      </c>
      <c r="S611" s="191">
        <f t="shared" si="3859"/>
        <v>0</v>
      </c>
      <c r="T611" s="191">
        <f t="shared" si="3860"/>
        <v>100000000</v>
      </c>
    </row>
    <row r="612" spans="1:20" s="142" customFormat="1" ht="15" customHeight="1" x14ac:dyDescent="0.25">
      <c r="A612" s="112">
        <v>30517510</v>
      </c>
      <c r="B612" s="140" t="s">
        <v>1418</v>
      </c>
      <c r="C612" s="85"/>
      <c r="D612" s="191">
        <v>0</v>
      </c>
      <c r="E612" s="191">
        <v>0</v>
      </c>
      <c r="F612" s="191">
        <v>50000000</v>
      </c>
      <c r="G612" s="188">
        <v>0</v>
      </c>
      <c r="H612" s="85">
        <f t="shared" si="3855"/>
        <v>50000000</v>
      </c>
      <c r="I612" s="198">
        <v>0</v>
      </c>
      <c r="J612" s="198">
        <v>44178466</v>
      </c>
      <c r="K612" s="85">
        <f t="shared" si="3830"/>
        <v>5821534</v>
      </c>
      <c r="L612" s="198">
        <v>7000000</v>
      </c>
      <c r="M612" s="198">
        <v>44178466</v>
      </c>
      <c r="N612" s="85">
        <f t="shared" si="3856"/>
        <v>0</v>
      </c>
      <c r="O612" s="198">
        <v>5536534</v>
      </c>
      <c r="P612" s="198">
        <v>50000000</v>
      </c>
      <c r="Q612" s="111">
        <f t="shared" si="3857"/>
        <v>5821534</v>
      </c>
      <c r="R612" s="85">
        <f t="shared" si="3858"/>
        <v>0</v>
      </c>
      <c r="S612" s="191">
        <f t="shared" si="3859"/>
        <v>5536534</v>
      </c>
      <c r="T612" s="191">
        <f t="shared" si="3860"/>
        <v>50000000</v>
      </c>
    </row>
    <row r="613" spans="1:20" s="142" customFormat="1" ht="15" customHeight="1" x14ac:dyDescent="0.25">
      <c r="A613" s="112">
        <v>305185</v>
      </c>
      <c r="B613" s="140" t="s">
        <v>1419</v>
      </c>
      <c r="C613" s="85"/>
      <c r="D613" s="191">
        <v>0</v>
      </c>
      <c r="E613" s="191">
        <v>0</v>
      </c>
      <c r="F613" s="191">
        <v>638541062.70000005</v>
      </c>
      <c r="G613" s="188">
        <v>0</v>
      </c>
      <c r="H613" s="85">
        <f t="shared" si="3855"/>
        <v>638541062.70000005</v>
      </c>
      <c r="I613" s="198">
        <v>1419802.7999999523</v>
      </c>
      <c r="J613" s="198">
        <v>615478801.25999999</v>
      </c>
      <c r="K613" s="85">
        <f t="shared" si="3830"/>
        <v>23062261.440000057</v>
      </c>
      <c r="L613" s="198">
        <v>53694874.25</v>
      </c>
      <c r="M613" s="198">
        <v>615368231.25999999</v>
      </c>
      <c r="N613" s="85">
        <f t="shared" si="3856"/>
        <v>110570</v>
      </c>
      <c r="O613" s="198">
        <v>0</v>
      </c>
      <c r="P613" s="198">
        <v>638541062.70000005</v>
      </c>
      <c r="Q613" s="111">
        <f t="shared" si="3857"/>
        <v>23062261.440000057</v>
      </c>
      <c r="R613" s="85">
        <f t="shared" si="3858"/>
        <v>0</v>
      </c>
      <c r="S613" s="191">
        <f t="shared" si="3859"/>
        <v>0</v>
      </c>
      <c r="T613" s="191">
        <f t="shared" si="3860"/>
        <v>638541062.70000005</v>
      </c>
    </row>
    <row r="614" spans="1:20" s="142" customFormat="1" ht="15" customHeight="1" x14ac:dyDescent="0.25">
      <c r="A614" s="112">
        <v>305186</v>
      </c>
      <c r="B614" s="140" t="s">
        <v>1420</v>
      </c>
      <c r="C614" s="85"/>
      <c r="D614" s="191">
        <v>0</v>
      </c>
      <c r="E614" s="191">
        <v>0</v>
      </c>
      <c r="F614" s="191">
        <v>113562817</v>
      </c>
      <c r="G614" s="188">
        <v>0</v>
      </c>
      <c r="H614" s="85">
        <f t="shared" si="3855"/>
        <v>113562817</v>
      </c>
      <c r="I614" s="198">
        <v>6840097</v>
      </c>
      <c r="J614" s="198">
        <v>101512826</v>
      </c>
      <c r="K614" s="85">
        <f t="shared" si="3830"/>
        <v>12049991</v>
      </c>
      <c r="L614" s="198">
        <v>6840097</v>
      </c>
      <c r="M614" s="198">
        <v>88910494</v>
      </c>
      <c r="N614" s="85">
        <f t="shared" si="3856"/>
        <v>12602332</v>
      </c>
      <c r="O614" s="198">
        <v>0</v>
      </c>
      <c r="P614" s="198">
        <v>113562817</v>
      </c>
      <c r="Q614" s="111">
        <f t="shared" si="3857"/>
        <v>12049991</v>
      </c>
      <c r="R614" s="85">
        <f t="shared" si="3858"/>
        <v>0</v>
      </c>
      <c r="S614" s="191">
        <f t="shared" si="3859"/>
        <v>0</v>
      </c>
      <c r="T614" s="191">
        <f t="shared" si="3860"/>
        <v>113562817</v>
      </c>
    </row>
    <row r="615" spans="1:20" s="142" customFormat="1" ht="15" customHeight="1" x14ac:dyDescent="0.25">
      <c r="A615" s="112">
        <v>305187</v>
      </c>
      <c r="B615" s="137" t="s">
        <v>1421</v>
      </c>
      <c r="C615" s="85"/>
      <c r="D615" s="191">
        <v>183304680.77000001</v>
      </c>
      <c r="E615" s="191">
        <v>0</v>
      </c>
      <c r="F615" s="191">
        <v>0</v>
      </c>
      <c r="G615" s="188">
        <v>0</v>
      </c>
      <c r="H615" s="85">
        <f t="shared" si="3855"/>
        <v>183304680.77000001</v>
      </c>
      <c r="I615" s="198">
        <v>0</v>
      </c>
      <c r="J615" s="198">
        <v>179467255.77000001</v>
      </c>
      <c r="K615" s="85">
        <f t="shared" si="3830"/>
        <v>3837425</v>
      </c>
      <c r="L615" s="198">
        <v>2932500</v>
      </c>
      <c r="M615" s="198">
        <v>147894027</v>
      </c>
      <c r="N615" s="85">
        <f t="shared" si="3856"/>
        <v>31573228.770000011</v>
      </c>
      <c r="O615" s="198">
        <v>3837425</v>
      </c>
      <c r="P615" s="198">
        <v>179467255.77000001</v>
      </c>
      <c r="Q615" s="111">
        <f t="shared" si="3857"/>
        <v>0</v>
      </c>
      <c r="R615" s="85">
        <f t="shared" si="3858"/>
        <v>3837425</v>
      </c>
      <c r="S615" s="191">
        <f t="shared" si="3859"/>
        <v>3837425</v>
      </c>
      <c r="T615" s="191">
        <f t="shared" si="3860"/>
        <v>179467255.77000001</v>
      </c>
    </row>
    <row r="616" spans="1:20" s="142" customFormat="1" ht="15" customHeight="1" x14ac:dyDescent="0.25">
      <c r="A616" s="112">
        <v>305188</v>
      </c>
      <c r="B616" s="135" t="s">
        <v>1422</v>
      </c>
      <c r="C616" s="85"/>
      <c r="D616" s="191">
        <v>0</v>
      </c>
      <c r="E616" s="191">
        <v>0</v>
      </c>
      <c r="F616" s="191">
        <v>749700000</v>
      </c>
      <c r="G616" s="188">
        <v>0</v>
      </c>
      <c r="H616" s="85">
        <f t="shared" si="3855"/>
        <v>749700000</v>
      </c>
      <c r="I616" s="198">
        <v>0</v>
      </c>
      <c r="J616" s="198">
        <v>0</v>
      </c>
      <c r="K616" s="85">
        <f t="shared" si="3830"/>
        <v>749700000</v>
      </c>
      <c r="L616" s="198">
        <v>0</v>
      </c>
      <c r="M616" s="198">
        <v>0</v>
      </c>
      <c r="N616" s="85">
        <f t="shared" si="3856"/>
        <v>0</v>
      </c>
      <c r="O616" s="198">
        <v>0</v>
      </c>
      <c r="P616" s="198">
        <v>0</v>
      </c>
      <c r="Q616" s="111">
        <f t="shared" si="3857"/>
        <v>0</v>
      </c>
      <c r="R616" s="85">
        <f t="shared" si="3858"/>
        <v>749700000</v>
      </c>
      <c r="S616" s="191">
        <f t="shared" si="3859"/>
        <v>0</v>
      </c>
      <c r="T616" s="191">
        <f t="shared" si="3860"/>
        <v>0</v>
      </c>
    </row>
    <row r="617" spans="1:20" s="142" customFormat="1" ht="15" customHeight="1" x14ac:dyDescent="0.25">
      <c r="A617" s="132">
        <v>305189</v>
      </c>
      <c r="B617" s="133" t="s">
        <v>1423</v>
      </c>
      <c r="C617" s="94">
        <f t="shared" ref="C617" si="3861">SUM(C618:C629)</f>
        <v>0</v>
      </c>
      <c r="D617" s="94">
        <f t="shared" ref="D617" si="3862">SUM(D618:D629)</f>
        <v>0</v>
      </c>
      <c r="E617" s="94">
        <f t="shared" ref="E617" si="3863">SUM(E618:E629)</f>
        <v>0</v>
      </c>
      <c r="F617" s="94">
        <f t="shared" ref="F617" si="3864">SUM(F618:F629)</f>
        <v>8220929585.5100002</v>
      </c>
      <c r="G617" s="94">
        <f t="shared" ref="G617" si="3865">SUM(G618:G629)</f>
        <v>0</v>
      </c>
      <c r="H617" s="94">
        <f t="shared" ref="H617" si="3866">SUM(H618:H629)</f>
        <v>8220929585.5100002</v>
      </c>
      <c r="I617" s="94">
        <f t="shared" ref="I617" si="3867">SUM(I618:I629)</f>
        <v>263458685.88999993</v>
      </c>
      <c r="J617" s="94">
        <f t="shared" ref="J617" si="3868">SUM(J618:J629)</f>
        <v>3674534292.2600002</v>
      </c>
      <c r="K617" s="94">
        <f t="shared" ref="K617" si="3869">SUM(K618:K629)</f>
        <v>4546395293.25</v>
      </c>
      <c r="L617" s="94">
        <f t="shared" ref="L617" si="3870">SUM(L618:L629)</f>
        <v>748299401.94000006</v>
      </c>
      <c r="M617" s="94">
        <f t="shared" ref="M617" si="3871">SUM(M618:M629)</f>
        <v>2419104423.4500008</v>
      </c>
      <c r="N617" s="94">
        <f t="shared" ref="N617" si="3872">SUM(N618:N629)</f>
        <v>1255429868.8099999</v>
      </c>
      <c r="O617" s="94">
        <f t="shared" ref="O617" si="3873">SUM(O618:O629)</f>
        <v>74057565.290000007</v>
      </c>
      <c r="P617" s="94">
        <f t="shared" ref="P617" si="3874">SUM(P618:P629)</f>
        <v>4044251765.8800001</v>
      </c>
      <c r="Q617" s="94">
        <f t="shared" ref="Q617" si="3875">SUM(Q618:Q629)</f>
        <v>369717473.62</v>
      </c>
      <c r="R617" s="94">
        <f t="shared" ref="R617" si="3876">SUM(R618:R629)</f>
        <v>4176677819.6300001</v>
      </c>
      <c r="S617" s="94">
        <f t="shared" ref="S617" si="3877">SUM(S618:S629)</f>
        <v>74057565.290000007</v>
      </c>
      <c r="T617" s="94">
        <f t="shared" ref="T617" si="3878">SUM(T618:T629)</f>
        <v>4044251765.8800001</v>
      </c>
    </row>
    <row r="618" spans="1:20" s="142" customFormat="1" ht="15" customHeight="1" x14ac:dyDescent="0.25">
      <c r="A618" s="112">
        <v>30518901</v>
      </c>
      <c r="B618" s="113" t="s">
        <v>1424</v>
      </c>
      <c r="C618" s="85"/>
      <c r="D618" s="191">
        <v>0</v>
      </c>
      <c r="E618" s="191">
        <v>0</v>
      </c>
      <c r="F618" s="191">
        <v>1538267319.02</v>
      </c>
      <c r="G618" s="188">
        <v>0</v>
      </c>
      <c r="H618" s="111">
        <f t="shared" ref="H618:H629" si="3879">+C618+D618-E618+F618-G618</f>
        <v>1538267319.02</v>
      </c>
      <c r="I618" s="198">
        <v>46415656.299999952</v>
      </c>
      <c r="J618" s="198">
        <v>865107096.18999994</v>
      </c>
      <c r="K618" s="111">
        <f t="shared" ref="K618:K629" si="3880">+H618-J618</f>
        <v>673160222.83000004</v>
      </c>
      <c r="L618" s="198">
        <v>180330212.69</v>
      </c>
      <c r="M618" s="198">
        <v>527994464.19</v>
      </c>
      <c r="N618" s="85">
        <f t="shared" ref="N618:N629" si="3881">+J618-M618</f>
        <v>337112631.99999994</v>
      </c>
      <c r="O618" s="198">
        <v>21312286.299999952</v>
      </c>
      <c r="P618" s="198">
        <v>883962251.79999995</v>
      </c>
      <c r="Q618" s="111">
        <f t="shared" ref="Q618:Q629" si="3882">P618-J618</f>
        <v>18855155.610000014</v>
      </c>
      <c r="R618" s="85">
        <f t="shared" ref="R618:R629" si="3883">+H618-P618</f>
        <v>654305067.22000003</v>
      </c>
      <c r="S618" s="191">
        <f t="shared" ref="S618:S629" si="3884">O618</f>
        <v>21312286.299999952</v>
      </c>
      <c r="T618" s="191">
        <f t="shared" ref="T618:T629" si="3885">P618</f>
        <v>883962251.79999995</v>
      </c>
    </row>
    <row r="619" spans="1:20" s="142" customFormat="1" ht="15" customHeight="1" x14ac:dyDescent="0.25">
      <c r="A619" s="112">
        <v>30518902</v>
      </c>
      <c r="B619" s="113" t="s">
        <v>1425</v>
      </c>
      <c r="C619" s="85"/>
      <c r="D619" s="191">
        <v>0</v>
      </c>
      <c r="E619" s="191">
        <v>0</v>
      </c>
      <c r="F619" s="191">
        <v>557710332.54999995</v>
      </c>
      <c r="G619" s="188">
        <v>0</v>
      </c>
      <c r="H619" s="111">
        <f t="shared" si="3879"/>
        <v>557710332.54999995</v>
      </c>
      <c r="I619" s="198">
        <v>9999999.5900000036</v>
      </c>
      <c r="J619" s="198">
        <v>250038583.78999999</v>
      </c>
      <c r="K619" s="111">
        <f t="shared" si="3880"/>
        <v>307671748.75999999</v>
      </c>
      <c r="L619" s="198">
        <v>77975648.589999989</v>
      </c>
      <c r="M619" s="198">
        <v>175961640.78999999</v>
      </c>
      <c r="N619" s="85">
        <f t="shared" si="3881"/>
        <v>74076943</v>
      </c>
      <c r="O619" s="198">
        <v>5000000.41000003</v>
      </c>
      <c r="P619" s="198">
        <v>271716301.78999996</v>
      </c>
      <c r="Q619" s="111">
        <f t="shared" si="3882"/>
        <v>21677717.99999997</v>
      </c>
      <c r="R619" s="85">
        <f t="shared" si="3883"/>
        <v>285994030.75999999</v>
      </c>
      <c r="S619" s="191">
        <f t="shared" si="3884"/>
        <v>5000000.41000003</v>
      </c>
      <c r="T619" s="191">
        <f t="shared" si="3885"/>
        <v>271716301.78999996</v>
      </c>
    </row>
    <row r="620" spans="1:20" s="142" customFormat="1" ht="15" customHeight="1" x14ac:dyDescent="0.25">
      <c r="A620" s="112">
        <v>30518903</v>
      </c>
      <c r="B620" s="113" t="s">
        <v>1426</v>
      </c>
      <c r="C620" s="85"/>
      <c r="D620" s="191">
        <v>0</v>
      </c>
      <c r="E620" s="191">
        <v>0</v>
      </c>
      <c r="F620" s="191">
        <v>1367905703.4300001</v>
      </c>
      <c r="G620" s="188">
        <v>0</v>
      </c>
      <c r="H620" s="111">
        <f t="shared" si="3879"/>
        <v>1367905703.4300001</v>
      </c>
      <c r="I620" s="198">
        <v>14903017</v>
      </c>
      <c r="J620" s="198">
        <v>286482118.25999999</v>
      </c>
      <c r="K620" s="111">
        <f t="shared" si="3880"/>
        <v>1081423585.1700001</v>
      </c>
      <c r="L620" s="198">
        <v>71007577.979999989</v>
      </c>
      <c r="M620" s="198">
        <v>240720938.24999997</v>
      </c>
      <c r="N620" s="85">
        <f t="shared" si="3881"/>
        <v>45761180.01000002</v>
      </c>
      <c r="O620" s="198">
        <v>22963</v>
      </c>
      <c r="P620" s="198">
        <v>334576639.26999998</v>
      </c>
      <c r="Q620" s="111">
        <f t="shared" si="3882"/>
        <v>48094521.00999999</v>
      </c>
      <c r="R620" s="85">
        <f t="shared" si="3883"/>
        <v>1033329064.1600001</v>
      </c>
      <c r="S620" s="191">
        <f t="shared" si="3884"/>
        <v>22963</v>
      </c>
      <c r="T620" s="191">
        <f t="shared" si="3885"/>
        <v>334576639.26999998</v>
      </c>
    </row>
    <row r="621" spans="1:20" s="142" customFormat="1" ht="15" customHeight="1" x14ac:dyDescent="0.25">
      <c r="A621" s="112">
        <v>30518904</v>
      </c>
      <c r="B621" s="113" t="s">
        <v>1427</v>
      </c>
      <c r="C621" s="85"/>
      <c r="D621" s="191">
        <v>0</v>
      </c>
      <c r="E621" s="191">
        <v>0</v>
      </c>
      <c r="F621" s="191">
        <v>430586118.20999998</v>
      </c>
      <c r="G621" s="188">
        <v>0</v>
      </c>
      <c r="H621" s="111">
        <f t="shared" si="3879"/>
        <v>430586118.20999998</v>
      </c>
      <c r="I621" s="198">
        <v>17761720.209999979</v>
      </c>
      <c r="J621" s="198">
        <v>409353355.20999998</v>
      </c>
      <c r="K621" s="111">
        <f t="shared" si="3880"/>
        <v>21232763</v>
      </c>
      <c r="L621" s="198">
        <v>47064798.209999979</v>
      </c>
      <c r="M621" s="198">
        <v>213553935.73999998</v>
      </c>
      <c r="N621" s="85">
        <f t="shared" si="3881"/>
        <v>195799419.47</v>
      </c>
      <c r="O621" s="198">
        <v>8831904.7900000196</v>
      </c>
      <c r="P621" s="198">
        <v>421031645.20999998</v>
      </c>
      <c r="Q621" s="111">
        <f t="shared" si="3882"/>
        <v>11678290</v>
      </c>
      <c r="R621" s="85">
        <f t="shared" si="3883"/>
        <v>9554473</v>
      </c>
      <c r="S621" s="191">
        <f t="shared" si="3884"/>
        <v>8831904.7900000196</v>
      </c>
      <c r="T621" s="191">
        <f t="shared" si="3885"/>
        <v>421031645.20999998</v>
      </c>
    </row>
    <row r="622" spans="1:20" s="142" customFormat="1" ht="15" customHeight="1" x14ac:dyDescent="0.25">
      <c r="A622" s="112">
        <v>30518905</v>
      </c>
      <c r="B622" s="113" t="s">
        <v>1428</v>
      </c>
      <c r="C622" s="85"/>
      <c r="D622" s="191">
        <v>0</v>
      </c>
      <c r="E622" s="191">
        <v>0</v>
      </c>
      <c r="F622" s="191">
        <v>264529667.38999999</v>
      </c>
      <c r="G622" s="188">
        <v>0</v>
      </c>
      <c r="H622" s="111">
        <f t="shared" si="3879"/>
        <v>264529667.38999999</v>
      </c>
      <c r="I622" s="198">
        <v>12222966</v>
      </c>
      <c r="J622" s="198">
        <v>221207181.38999999</v>
      </c>
      <c r="K622" s="111">
        <f t="shared" si="3880"/>
        <v>43322486</v>
      </c>
      <c r="L622" s="198">
        <v>56105907.389999986</v>
      </c>
      <c r="M622" s="198">
        <v>218368721.38999999</v>
      </c>
      <c r="N622" s="85">
        <f t="shared" si="3881"/>
        <v>2838460</v>
      </c>
      <c r="O622" s="198">
        <v>3157034</v>
      </c>
      <c r="P622" s="198">
        <v>264514873.38999999</v>
      </c>
      <c r="Q622" s="111">
        <f t="shared" si="3882"/>
        <v>43307692</v>
      </c>
      <c r="R622" s="85">
        <f t="shared" si="3883"/>
        <v>14794</v>
      </c>
      <c r="S622" s="191">
        <f t="shared" si="3884"/>
        <v>3157034</v>
      </c>
      <c r="T622" s="191">
        <f t="shared" si="3885"/>
        <v>264514873.38999999</v>
      </c>
    </row>
    <row r="623" spans="1:20" s="142" customFormat="1" ht="15" customHeight="1" x14ac:dyDescent="0.25">
      <c r="A623" s="112">
        <v>30518906</v>
      </c>
      <c r="B623" s="113" t="s">
        <v>1429</v>
      </c>
      <c r="C623" s="85"/>
      <c r="D623" s="191">
        <v>0</v>
      </c>
      <c r="E623" s="191">
        <v>0</v>
      </c>
      <c r="F623" s="191">
        <v>84656450</v>
      </c>
      <c r="G623" s="188">
        <v>0</v>
      </c>
      <c r="H623" s="111">
        <f t="shared" si="3879"/>
        <v>84656450</v>
      </c>
      <c r="I623" s="198">
        <v>10782842.789999999</v>
      </c>
      <c r="J623" s="198">
        <v>59960229.789999999</v>
      </c>
      <c r="K623" s="111">
        <f t="shared" si="3880"/>
        <v>24696220.210000001</v>
      </c>
      <c r="L623" s="198">
        <v>33426913.789999999</v>
      </c>
      <c r="M623" s="198">
        <v>48748002.789999999</v>
      </c>
      <c r="N623" s="85">
        <f t="shared" si="3881"/>
        <v>11212227</v>
      </c>
      <c r="O623" s="198">
        <v>1734842.7900000066</v>
      </c>
      <c r="P623" s="198">
        <v>84616157.790000007</v>
      </c>
      <c r="Q623" s="111">
        <f t="shared" si="3882"/>
        <v>24655928.000000007</v>
      </c>
      <c r="R623" s="85">
        <f t="shared" si="3883"/>
        <v>40292.209999993443</v>
      </c>
      <c r="S623" s="191">
        <f t="shared" si="3884"/>
        <v>1734842.7900000066</v>
      </c>
      <c r="T623" s="191">
        <f t="shared" si="3885"/>
        <v>84616157.790000007</v>
      </c>
    </row>
    <row r="624" spans="1:20" s="142" customFormat="1" ht="15" customHeight="1" x14ac:dyDescent="0.25">
      <c r="A624" s="112">
        <v>30518907</v>
      </c>
      <c r="B624" s="113" t="s">
        <v>1430</v>
      </c>
      <c r="C624" s="85"/>
      <c r="D624" s="191">
        <v>0</v>
      </c>
      <c r="E624" s="191">
        <v>0</v>
      </c>
      <c r="F624" s="191">
        <v>258849908</v>
      </c>
      <c r="G624" s="188">
        <v>0</v>
      </c>
      <c r="H624" s="111">
        <f t="shared" si="3879"/>
        <v>258849908</v>
      </c>
      <c r="I624" s="198">
        <v>24172242</v>
      </c>
      <c r="J624" s="198">
        <v>194312524.61000001</v>
      </c>
      <c r="K624" s="111">
        <f t="shared" si="3880"/>
        <v>64537383.389999986</v>
      </c>
      <c r="L624" s="198">
        <v>71132878.610000014</v>
      </c>
      <c r="M624" s="198">
        <v>171142556.61000001</v>
      </c>
      <c r="N624" s="85">
        <f t="shared" si="3881"/>
        <v>23169968</v>
      </c>
      <c r="O624" s="198">
        <v>32197758</v>
      </c>
      <c r="P624" s="198">
        <v>224852524.61000001</v>
      </c>
      <c r="Q624" s="111">
        <f t="shared" si="3882"/>
        <v>30540000</v>
      </c>
      <c r="R624" s="85">
        <f t="shared" si="3883"/>
        <v>33997383.389999986</v>
      </c>
      <c r="S624" s="191">
        <f t="shared" si="3884"/>
        <v>32197758</v>
      </c>
      <c r="T624" s="191">
        <f t="shared" si="3885"/>
        <v>224852524.61000001</v>
      </c>
    </row>
    <row r="625" spans="1:20" s="142" customFormat="1" ht="15" customHeight="1" x14ac:dyDescent="0.25">
      <c r="A625" s="112">
        <v>30518908</v>
      </c>
      <c r="B625" s="113" t="s">
        <v>1431</v>
      </c>
      <c r="C625" s="85"/>
      <c r="D625" s="191">
        <v>0</v>
      </c>
      <c r="E625" s="191">
        <v>0</v>
      </c>
      <c r="F625" s="191">
        <v>173494894.88999999</v>
      </c>
      <c r="G625" s="188">
        <v>0</v>
      </c>
      <c r="H625" s="111">
        <f t="shared" si="3879"/>
        <v>173494894.88999999</v>
      </c>
      <c r="I625" s="198">
        <v>12482604</v>
      </c>
      <c r="J625" s="198">
        <v>163877648.5</v>
      </c>
      <c r="K625" s="111">
        <f t="shared" si="3880"/>
        <v>9617246.3899999857</v>
      </c>
      <c r="L625" s="198">
        <v>44695851</v>
      </c>
      <c r="M625" s="198">
        <v>130858399.5</v>
      </c>
      <c r="N625" s="85">
        <f t="shared" si="3881"/>
        <v>33019249</v>
      </c>
      <c r="O625" s="198">
        <v>17396</v>
      </c>
      <c r="P625" s="198">
        <v>173334244.5</v>
      </c>
      <c r="Q625" s="111">
        <f t="shared" si="3882"/>
        <v>9456596</v>
      </c>
      <c r="R625" s="85">
        <f t="shared" si="3883"/>
        <v>160650.38999998569</v>
      </c>
      <c r="S625" s="191">
        <f t="shared" si="3884"/>
        <v>17396</v>
      </c>
      <c r="T625" s="191">
        <f t="shared" si="3885"/>
        <v>173334244.5</v>
      </c>
    </row>
    <row r="626" spans="1:20" s="142" customFormat="1" ht="15" customHeight="1" x14ac:dyDescent="0.25">
      <c r="A626" s="112">
        <v>30518909</v>
      </c>
      <c r="B626" s="113" t="s">
        <v>1432</v>
      </c>
      <c r="C626" s="85"/>
      <c r="D626" s="191">
        <v>0</v>
      </c>
      <c r="E626" s="191">
        <v>0</v>
      </c>
      <c r="F626" s="191">
        <v>347547158.44</v>
      </c>
      <c r="G626" s="188">
        <v>0</v>
      </c>
      <c r="H626" s="111">
        <f t="shared" si="3879"/>
        <v>347547158.44</v>
      </c>
      <c r="I626" s="198">
        <v>0</v>
      </c>
      <c r="J626" s="198">
        <v>122904241.26000001</v>
      </c>
      <c r="K626" s="111">
        <f t="shared" si="3880"/>
        <v>224642917.18000001</v>
      </c>
      <c r="L626" s="198">
        <v>0</v>
      </c>
      <c r="M626" s="198">
        <v>121547905.26000001</v>
      </c>
      <c r="N626" s="85">
        <f t="shared" si="3881"/>
        <v>1356336</v>
      </c>
      <c r="O626" s="198">
        <v>0</v>
      </c>
      <c r="P626" s="198">
        <v>122904241.26000001</v>
      </c>
      <c r="Q626" s="111">
        <f t="shared" si="3882"/>
        <v>0</v>
      </c>
      <c r="R626" s="85">
        <f t="shared" si="3883"/>
        <v>224642917.18000001</v>
      </c>
      <c r="S626" s="191">
        <f t="shared" si="3884"/>
        <v>0</v>
      </c>
      <c r="T626" s="191">
        <f t="shared" si="3885"/>
        <v>122904241.26000001</v>
      </c>
    </row>
    <row r="627" spans="1:20" s="142" customFormat="1" ht="15" customHeight="1" x14ac:dyDescent="0.25">
      <c r="A627" s="112">
        <v>30518910</v>
      </c>
      <c r="B627" s="113" t="s">
        <v>861</v>
      </c>
      <c r="C627" s="85"/>
      <c r="D627" s="191">
        <v>0</v>
      </c>
      <c r="E627" s="191">
        <v>0</v>
      </c>
      <c r="F627" s="191">
        <v>513084246.94</v>
      </c>
      <c r="G627" s="188">
        <v>0</v>
      </c>
      <c r="H627" s="111">
        <f t="shared" si="3879"/>
        <v>513084246.94</v>
      </c>
      <c r="I627" s="198">
        <v>0</v>
      </c>
      <c r="J627" s="198">
        <v>178656688.25</v>
      </c>
      <c r="K627" s="111">
        <f t="shared" si="3880"/>
        <v>334427558.69</v>
      </c>
      <c r="L627" s="198">
        <v>46087192.920000017</v>
      </c>
      <c r="M627" s="198">
        <v>140194128.17000002</v>
      </c>
      <c r="N627" s="85">
        <f t="shared" si="3881"/>
        <v>38462560.079999983</v>
      </c>
      <c r="O627" s="198">
        <v>0</v>
      </c>
      <c r="P627" s="198">
        <v>178720688.25</v>
      </c>
      <c r="Q627" s="111">
        <f t="shared" si="3882"/>
        <v>64000</v>
      </c>
      <c r="R627" s="85">
        <f t="shared" si="3883"/>
        <v>334363558.69</v>
      </c>
      <c r="S627" s="191">
        <f t="shared" si="3884"/>
        <v>0</v>
      </c>
      <c r="T627" s="191">
        <f t="shared" si="3885"/>
        <v>178720688.25</v>
      </c>
    </row>
    <row r="628" spans="1:20" s="142" customFormat="1" ht="15" customHeight="1" x14ac:dyDescent="0.25">
      <c r="A628" s="112">
        <v>30518911</v>
      </c>
      <c r="B628" s="113" t="s">
        <v>1433</v>
      </c>
      <c r="C628" s="85"/>
      <c r="D628" s="191">
        <v>0</v>
      </c>
      <c r="E628" s="191">
        <v>0</v>
      </c>
      <c r="F628" s="191">
        <v>2037445780</v>
      </c>
      <c r="G628" s="188">
        <v>0</v>
      </c>
      <c r="H628" s="111">
        <f t="shared" si="3879"/>
        <v>2037445780</v>
      </c>
      <c r="I628" s="198">
        <v>49996199</v>
      </c>
      <c r="J628" s="198">
        <v>697723237.25</v>
      </c>
      <c r="K628" s="111">
        <f t="shared" si="3880"/>
        <v>1339722542.75</v>
      </c>
      <c r="L628" s="198">
        <v>43947378</v>
      </c>
      <c r="M628" s="198">
        <v>251811036</v>
      </c>
      <c r="N628" s="85">
        <f t="shared" si="3881"/>
        <v>445912201.25</v>
      </c>
      <c r="O628" s="198">
        <v>1783302</v>
      </c>
      <c r="P628" s="198">
        <v>855530503.25</v>
      </c>
      <c r="Q628" s="111">
        <f t="shared" si="3882"/>
        <v>157807266</v>
      </c>
      <c r="R628" s="85">
        <f t="shared" si="3883"/>
        <v>1181915276.75</v>
      </c>
      <c r="S628" s="191">
        <f t="shared" si="3884"/>
        <v>1783302</v>
      </c>
      <c r="T628" s="191">
        <f t="shared" si="3885"/>
        <v>855530503.25</v>
      </c>
    </row>
    <row r="629" spans="1:20" s="142" customFormat="1" ht="15" customHeight="1" x14ac:dyDescent="0.25">
      <c r="A629" s="112">
        <v>30518912</v>
      </c>
      <c r="B629" s="113" t="s">
        <v>1434</v>
      </c>
      <c r="C629" s="85"/>
      <c r="D629" s="191">
        <v>0</v>
      </c>
      <c r="E629" s="191">
        <v>0</v>
      </c>
      <c r="F629" s="191">
        <v>646852006.63999999</v>
      </c>
      <c r="G629" s="188">
        <v>0</v>
      </c>
      <c r="H629" s="111">
        <f t="shared" si="3879"/>
        <v>646852006.63999999</v>
      </c>
      <c r="I629" s="198">
        <v>64721439</v>
      </c>
      <c r="J629" s="198">
        <v>224911387.75999999</v>
      </c>
      <c r="K629" s="111">
        <f t="shared" si="3880"/>
        <v>421940618.88</v>
      </c>
      <c r="L629" s="198">
        <v>76525042.75999999</v>
      </c>
      <c r="M629" s="198">
        <v>178202694.75999999</v>
      </c>
      <c r="N629" s="85">
        <f t="shared" si="3881"/>
        <v>46708693</v>
      </c>
      <c r="O629" s="198">
        <v>78</v>
      </c>
      <c r="P629" s="198">
        <v>228491694.75999999</v>
      </c>
      <c r="Q629" s="111">
        <f t="shared" si="3882"/>
        <v>3580307</v>
      </c>
      <c r="R629" s="85">
        <f t="shared" si="3883"/>
        <v>418360311.88</v>
      </c>
      <c r="S629" s="191">
        <f t="shared" si="3884"/>
        <v>78</v>
      </c>
      <c r="T629" s="191">
        <f t="shared" si="3885"/>
        <v>228491694.75999999</v>
      </c>
    </row>
    <row r="630" spans="1:20" s="142" customFormat="1" ht="15" customHeight="1" x14ac:dyDescent="0.25">
      <c r="A630" s="132">
        <v>306</v>
      </c>
      <c r="B630" s="133" t="s">
        <v>1299</v>
      </c>
      <c r="C630" s="94">
        <f t="shared" ref="C630" si="3886">+C631</f>
        <v>0</v>
      </c>
      <c r="D630" s="94">
        <f t="shared" ref="D630" si="3887">+D631</f>
        <v>0</v>
      </c>
      <c r="E630" s="94">
        <f t="shared" ref="E630" si="3888">+E631</f>
        <v>0</v>
      </c>
      <c r="F630" s="94">
        <f t="shared" ref="F630" si="3889">+F631</f>
        <v>12697290779.700001</v>
      </c>
      <c r="G630" s="94">
        <f t="shared" ref="G630" si="3890">+G631</f>
        <v>0</v>
      </c>
      <c r="H630" s="94">
        <f t="shared" ref="H630" si="3891">+H631</f>
        <v>12697290779.700001</v>
      </c>
      <c r="I630" s="94">
        <f t="shared" ref="I630" si="3892">+I631</f>
        <v>1628964789.6000001</v>
      </c>
      <c r="J630" s="94">
        <f t="shared" ref="J630" si="3893">+J631</f>
        <v>7984830476.25</v>
      </c>
      <c r="K630" s="94">
        <f t="shared" ref="K630" si="3894">+K631</f>
        <v>4712460303.4499998</v>
      </c>
      <c r="L630" s="94">
        <f t="shared" ref="L630" si="3895">+L631</f>
        <v>1218369168.47</v>
      </c>
      <c r="M630" s="94">
        <f t="shared" ref="M630" si="3896">+M631</f>
        <v>4468405704.8299999</v>
      </c>
      <c r="N630" s="94">
        <f t="shared" ref="N630" si="3897">+N631</f>
        <v>3516424771.4200001</v>
      </c>
      <c r="O630" s="94">
        <f t="shared" ref="O630" si="3898">+O631</f>
        <v>53086763</v>
      </c>
      <c r="P630" s="94">
        <f t="shared" ref="P630" si="3899">+P631</f>
        <v>8863823042.7799988</v>
      </c>
      <c r="Q630" s="94">
        <f t="shared" ref="Q630" si="3900">+Q631</f>
        <v>878992566.52999985</v>
      </c>
      <c r="R630" s="94">
        <f t="shared" ref="R630" si="3901">+R631</f>
        <v>3833467736.9200001</v>
      </c>
      <c r="S630" s="94">
        <f t="shared" ref="S630" si="3902">+S631</f>
        <v>53086763</v>
      </c>
      <c r="T630" s="94">
        <f t="shared" ref="T630" si="3903">+T631</f>
        <v>8863823042.7799988</v>
      </c>
    </row>
    <row r="631" spans="1:20" s="142" customFormat="1" ht="15" customHeight="1" x14ac:dyDescent="0.25">
      <c r="A631" s="132">
        <v>3061</v>
      </c>
      <c r="B631" s="133" t="s">
        <v>1299</v>
      </c>
      <c r="C631" s="94">
        <f t="shared" ref="C631" si="3904">SUM(C632:C663)</f>
        <v>0</v>
      </c>
      <c r="D631" s="94">
        <f t="shared" ref="D631" si="3905">SUM(D632:D663)</f>
        <v>0</v>
      </c>
      <c r="E631" s="94">
        <f t="shared" ref="E631" si="3906">SUM(E632:E663)</f>
        <v>0</v>
      </c>
      <c r="F631" s="94">
        <f t="shared" ref="F631" si="3907">SUM(F632:F663)</f>
        <v>12697290779.700001</v>
      </c>
      <c r="G631" s="94">
        <f t="shared" ref="G631" si="3908">SUM(G632:G663)</f>
        <v>0</v>
      </c>
      <c r="H631" s="94">
        <f t="shared" ref="H631" si="3909">SUM(H632:H663)</f>
        <v>12697290779.700001</v>
      </c>
      <c r="I631" s="94">
        <f t="shared" ref="I631" si="3910">SUM(I632:I663)</f>
        <v>1628964789.6000001</v>
      </c>
      <c r="J631" s="94">
        <f t="shared" ref="J631" si="3911">SUM(J632:J663)</f>
        <v>7984830476.25</v>
      </c>
      <c r="K631" s="94">
        <f t="shared" ref="K631" si="3912">SUM(K632:K663)</f>
        <v>4712460303.4499998</v>
      </c>
      <c r="L631" s="94">
        <f t="shared" ref="L631" si="3913">SUM(L632:L663)</f>
        <v>1218369168.47</v>
      </c>
      <c r="M631" s="94">
        <f t="shared" ref="M631" si="3914">SUM(M632:M663)</f>
        <v>4468405704.8299999</v>
      </c>
      <c r="N631" s="94">
        <f t="shared" ref="N631" si="3915">SUM(N632:N663)</f>
        <v>3516424771.4200001</v>
      </c>
      <c r="O631" s="94">
        <f t="shared" ref="O631" si="3916">SUM(O632:O663)</f>
        <v>53086763</v>
      </c>
      <c r="P631" s="94">
        <f t="shared" ref="P631" si="3917">SUM(P632:P663)</f>
        <v>8863823042.7799988</v>
      </c>
      <c r="Q631" s="94">
        <f t="shared" ref="Q631" si="3918">SUM(Q632:Q663)</f>
        <v>878992566.52999985</v>
      </c>
      <c r="R631" s="94">
        <f t="shared" ref="R631" si="3919">SUM(R632:R663)</f>
        <v>3833467736.9200001</v>
      </c>
      <c r="S631" s="94">
        <f t="shared" ref="S631" si="3920">SUM(S632:S663)</f>
        <v>53086763</v>
      </c>
      <c r="T631" s="94">
        <f t="shared" ref="T631" si="3921">SUM(T632:T663)</f>
        <v>8863823042.7799988</v>
      </c>
    </row>
    <row r="632" spans="1:20" s="142" customFormat="1" ht="15" customHeight="1" x14ac:dyDescent="0.25">
      <c r="A632" s="112">
        <v>306104</v>
      </c>
      <c r="B632" s="113" t="s">
        <v>1300</v>
      </c>
      <c r="C632" s="85"/>
      <c r="D632" s="191">
        <v>0</v>
      </c>
      <c r="E632" s="191">
        <v>0</v>
      </c>
      <c r="F632" s="191">
        <v>50000000</v>
      </c>
      <c r="G632" s="188">
        <v>0</v>
      </c>
      <c r="H632" s="111">
        <f t="shared" ref="H632:H663" si="3922">+C632+D632-E632+F632-G632</f>
        <v>50000000</v>
      </c>
      <c r="I632" s="198">
        <v>0</v>
      </c>
      <c r="J632" s="198">
        <v>49998910</v>
      </c>
      <c r="K632" s="111">
        <f t="shared" ref="K632:K663" si="3923">+H632-J632</f>
        <v>1090</v>
      </c>
      <c r="L632" s="198">
        <v>0</v>
      </c>
      <c r="M632" s="198">
        <v>49998910</v>
      </c>
      <c r="N632" s="85">
        <f t="shared" ref="N632:N663" si="3924">+J632-M632</f>
        <v>0</v>
      </c>
      <c r="O632" s="198">
        <v>0</v>
      </c>
      <c r="P632" s="198">
        <v>50000000</v>
      </c>
      <c r="Q632" s="111">
        <f t="shared" ref="Q632:Q663" si="3925">P632-J632</f>
        <v>1090</v>
      </c>
      <c r="R632" s="85">
        <f t="shared" ref="R632:R663" si="3926">+H632-P632</f>
        <v>0</v>
      </c>
      <c r="S632" s="191">
        <f t="shared" ref="S632:S663" si="3927">O632</f>
        <v>0</v>
      </c>
      <c r="T632" s="191">
        <f t="shared" ref="T632:T663" si="3928">P632</f>
        <v>50000000</v>
      </c>
    </row>
    <row r="633" spans="1:20" s="142" customFormat="1" ht="15" customHeight="1" x14ac:dyDescent="0.25">
      <c r="A633" s="112">
        <v>306105</v>
      </c>
      <c r="B633" s="113" t="s">
        <v>1301</v>
      </c>
      <c r="C633" s="85"/>
      <c r="D633" s="191">
        <v>0</v>
      </c>
      <c r="E633" s="191">
        <v>0</v>
      </c>
      <c r="F633" s="191">
        <v>842591305</v>
      </c>
      <c r="G633" s="188">
        <v>0</v>
      </c>
      <c r="H633" s="111">
        <f t="shared" si="3922"/>
        <v>842591305</v>
      </c>
      <c r="I633" s="198">
        <v>90165666.480000019</v>
      </c>
      <c r="J633" s="198">
        <v>398427763.48000002</v>
      </c>
      <c r="K633" s="111">
        <f t="shared" si="3923"/>
        <v>444163541.51999998</v>
      </c>
      <c r="L633" s="198">
        <v>43481381</v>
      </c>
      <c r="M633" s="198">
        <v>194756043</v>
      </c>
      <c r="N633" s="85">
        <f t="shared" si="3924"/>
        <v>203671720.48000002</v>
      </c>
      <c r="O633" s="198">
        <v>3300000</v>
      </c>
      <c r="P633" s="198">
        <v>629345236</v>
      </c>
      <c r="Q633" s="111">
        <f t="shared" si="3925"/>
        <v>230917472.51999998</v>
      </c>
      <c r="R633" s="85">
        <f t="shared" si="3926"/>
        <v>213246069</v>
      </c>
      <c r="S633" s="191">
        <f t="shared" si="3927"/>
        <v>3300000</v>
      </c>
      <c r="T633" s="191">
        <f t="shared" si="3928"/>
        <v>629345236</v>
      </c>
    </row>
    <row r="634" spans="1:20" s="142" customFormat="1" ht="15" customHeight="1" x14ac:dyDescent="0.25">
      <c r="A634" s="112">
        <v>306106</v>
      </c>
      <c r="B634" s="113" t="s">
        <v>1302</v>
      </c>
      <c r="C634" s="85"/>
      <c r="D634" s="191">
        <v>0</v>
      </c>
      <c r="E634" s="191">
        <v>0</v>
      </c>
      <c r="F634" s="191">
        <v>494846840</v>
      </c>
      <c r="G634" s="188">
        <v>0</v>
      </c>
      <c r="H634" s="111">
        <f t="shared" si="3922"/>
        <v>494846840</v>
      </c>
      <c r="I634" s="198">
        <v>44652127</v>
      </c>
      <c r="J634" s="198">
        <v>402829166</v>
      </c>
      <c r="K634" s="111">
        <f t="shared" si="3923"/>
        <v>92017674</v>
      </c>
      <c r="L634" s="198">
        <v>291210162</v>
      </c>
      <c r="M634" s="198">
        <v>382829166</v>
      </c>
      <c r="N634" s="85">
        <f t="shared" si="3924"/>
        <v>20000000</v>
      </c>
      <c r="O634" s="198">
        <v>3852127</v>
      </c>
      <c r="P634" s="198">
        <v>422839022</v>
      </c>
      <c r="Q634" s="111">
        <f t="shared" si="3925"/>
        <v>20009856</v>
      </c>
      <c r="R634" s="85">
        <f t="shared" si="3926"/>
        <v>72007818</v>
      </c>
      <c r="S634" s="191">
        <f t="shared" si="3927"/>
        <v>3852127</v>
      </c>
      <c r="T634" s="191">
        <f t="shared" si="3928"/>
        <v>422839022</v>
      </c>
    </row>
    <row r="635" spans="1:20" s="142" customFormat="1" ht="15" customHeight="1" x14ac:dyDescent="0.25">
      <c r="A635" s="112">
        <v>306107</v>
      </c>
      <c r="B635" s="113" t="s">
        <v>1303</v>
      </c>
      <c r="C635" s="85"/>
      <c r="D635" s="191">
        <v>0</v>
      </c>
      <c r="E635" s="191">
        <v>0</v>
      </c>
      <c r="F635" s="191">
        <v>542736000</v>
      </c>
      <c r="G635" s="188">
        <v>0</v>
      </c>
      <c r="H635" s="111">
        <f t="shared" si="3922"/>
        <v>542736000</v>
      </c>
      <c r="I635" s="198">
        <v>32503704.340000004</v>
      </c>
      <c r="J635" s="198">
        <v>96636472.340000004</v>
      </c>
      <c r="K635" s="111">
        <f t="shared" si="3923"/>
        <v>446099527.65999997</v>
      </c>
      <c r="L635" s="198">
        <v>1760551</v>
      </c>
      <c r="M635" s="198">
        <v>9913319</v>
      </c>
      <c r="N635" s="85">
        <f t="shared" si="3924"/>
        <v>86723153.340000004</v>
      </c>
      <c r="O635" s="198">
        <v>571949</v>
      </c>
      <c r="P635" s="198">
        <v>96660819</v>
      </c>
      <c r="Q635" s="111">
        <f t="shared" si="3925"/>
        <v>24346.659999996424</v>
      </c>
      <c r="R635" s="85">
        <f t="shared" si="3926"/>
        <v>446075181</v>
      </c>
      <c r="S635" s="191">
        <f t="shared" si="3927"/>
        <v>571949</v>
      </c>
      <c r="T635" s="191">
        <f t="shared" si="3928"/>
        <v>96660819</v>
      </c>
    </row>
    <row r="636" spans="1:20" s="142" customFormat="1" ht="15" customHeight="1" x14ac:dyDescent="0.25">
      <c r="A636" s="112">
        <v>306108</v>
      </c>
      <c r="B636" s="113" t="s">
        <v>1304</v>
      </c>
      <c r="C636" s="85"/>
      <c r="D636" s="191">
        <v>0</v>
      </c>
      <c r="E636" s="191">
        <v>0</v>
      </c>
      <c r="F636" s="191">
        <v>131321446</v>
      </c>
      <c r="G636" s="188">
        <v>0</v>
      </c>
      <c r="H636" s="111">
        <f t="shared" si="3922"/>
        <v>131321446</v>
      </c>
      <c r="I636" s="198">
        <v>0</v>
      </c>
      <c r="J636" s="198">
        <v>111799118</v>
      </c>
      <c r="K636" s="111">
        <f t="shared" si="3923"/>
        <v>19522328</v>
      </c>
      <c r="L636" s="198">
        <v>0</v>
      </c>
      <c r="M636" s="198">
        <v>111799118</v>
      </c>
      <c r="N636" s="85">
        <f t="shared" si="3924"/>
        <v>0</v>
      </c>
      <c r="O636" s="198">
        <v>0</v>
      </c>
      <c r="P636" s="198">
        <v>124858560</v>
      </c>
      <c r="Q636" s="111">
        <f t="shared" si="3925"/>
        <v>13059442</v>
      </c>
      <c r="R636" s="85">
        <f t="shared" si="3926"/>
        <v>6462886</v>
      </c>
      <c r="S636" s="191">
        <f t="shared" si="3927"/>
        <v>0</v>
      </c>
      <c r="T636" s="191">
        <f t="shared" si="3928"/>
        <v>124858560</v>
      </c>
    </row>
    <row r="637" spans="1:20" s="142" customFormat="1" ht="15" customHeight="1" x14ac:dyDescent="0.25">
      <c r="A637" s="112">
        <v>306109</v>
      </c>
      <c r="B637" s="113" t="s">
        <v>1435</v>
      </c>
      <c r="C637" s="85"/>
      <c r="D637" s="191">
        <v>0</v>
      </c>
      <c r="E637" s="191">
        <v>0</v>
      </c>
      <c r="F637" s="191">
        <v>975490000</v>
      </c>
      <c r="G637" s="188">
        <v>0</v>
      </c>
      <c r="H637" s="111">
        <f t="shared" si="3922"/>
        <v>975490000</v>
      </c>
      <c r="I637" s="198">
        <v>0</v>
      </c>
      <c r="J637" s="198">
        <v>490650491</v>
      </c>
      <c r="K637" s="111">
        <f t="shared" si="3923"/>
        <v>484839509</v>
      </c>
      <c r="L637" s="198">
        <v>0</v>
      </c>
      <c r="M637" s="198">
        <v>142439495</v>
      </c>
      <c r="N637" s="85">
        <f t="shared" si="3924"/>
        <v>348210996</v>
      </c>
      <c r="O637" s="198">
        <v>0</v>
      </c>
      <c r="P637" s="198">
        <v>590774903</v>
      </c>
      <c r="Q637" s="111">
        <f t="shared" si="3925"/>
        <v>100124412</v>
      </c>
      <c r="R637" s="85">
        <f t="shared" si="3926"/>
        <v>384715097</v>
      </c>
      <c r="S637" s="191">
        <f t="shared" si="3927"/>
        <v>0</v>
      </c>
      <c r="T637" s="191">
        <f t="shared" si="3928"/>
        <v>590774903</v>
      </c>
    </row>
    <row r="638" spans="1:20" s="142" customFormat="1" ht="15" customHeight="1" x14ac:dyDescent="0.25">
      <c r="A638" s="112">
        <v>306110</v>
      </c>
      <c r="B638" s="113" t="s">
        <v>1436</v>
      </c>
      <c r="C638" s="85"/>
      <c r="D638" s="191">
        <v>0</v>
      </c>
      <c r="E638" s="191">
        <v>0</v>
      </c>
      <c r="F638" s="191">
        <v>746484711.91999996</v>
      </c>
      <c r="G638" s="188">
        <v>0</v>
      </c>
      <c r="H638" s="111">
        <f t="shared" si="3922"/>
        <v>746484711.91999996</v>
      </c>
      <c r="I638" s="198">
        <v>0</v>
      </c>
      <c r="J638" s="198">
        <v>424105508</v>
      </c>
      <c r="K638" s="111">
        <f t="shared" si="3923"/>
        <v>322379203.91999996</v>
      </c>
      <c r="L638" s="198">
        <v>0</v>
      </c>
      <c r="M638" s="198">
        <v>393932119.19999999</v>
      </c>
      <c r="N638" s="85">
        <f t="shared" si="3924"/>
        <v>30173388.800000012</v>
      </c>
      <c r="O638" s="198">
        <v>0</v>
      </c>
      <c r="P638" s="198">
        <v>428935508</v>
      </c>
      <c r="Q638" s="111">
        <f t="shared" si="3925"/>
        <v>4830000</v>
      </c>
      <c r="R638" s="85">
        <f t="shared" si="3926"/>
        <v>317549203.91999996</v>
      </c>
      <c r="S638" s="191">
        <f t="shared" si="3927"/>
        <v>0</v>
      </c>
      <c r="T638" s="191">
        <f t="shared" si="3928"/>
        <v>428935508</v>
      </c>
    </row>
    <row r="639" spans="1:20" s="142" customFormat="1" ht="15" customHeight="1" x14ac:dyDescent="0.25">
      <c r="A639" s="112">
        <v>306111</v>
      </c>
      <c r="B639" s="113" t="s">
        <v>1437</v>
      </c>
      <c r="C639" s="85"/>
      <c r="D639" s="191">
        <v>0</v>
      </c>
      <c r="E639" s="191">
        <v>0</v>
      </c>
      <c r="F639" s="191">
        <v>80000000</v>
      </c>
      <c r="G639" s="188">
        <v>0</v>
      </c>
      <c r="H639" s="111">
        <f t="shared" si="3922"/>
        <v>80000000</v>
      </c>
      <c r="I639" s="198">
        <v>0</v>
      </c>
      <c r="J639" s="198">
        <v>78596042</v>
      </c>
      <c r="K639" s="111">
        <f t="shared" si="3923"/>
        <v>1403958</v>
      </c>
      <c r="L639" s="198">
        <v>0</v>
      </c>
      <c r="M639" s="198">
        <v>78596042</v>
      </c>
      <c r="N639" s="85">
        <f t="shared" si="3924"/>
        <v>0</v>
      </c>
      <c r="O639" s="198">
        <v>0</v>
      </c>
      <c r="P639" s="198">
        <v>78596042</v>
      </c>
      <c r="Q639" s="111">
        <f t="shared" si="3925"/>
        <v>0</v>
      </c>
      <c r="R639" s="85">
        <f t="shared" si="3926"/>
        <v>1403958</v>
      </c>
      <c r="S639" s="191">
        <f t="shared" si="3927"/>
        <v>0</v>
      </c>
      <c r="T639" s="191">
        <f t="shared" si="3928"/>
        <v>78596042</v>
      </c>
    </row>
    <row r="640" spans="1:20" s="142" customFormat="1" ht="15" customHeight="1" x14ac:dyDescent="0.25">
      <c r="A640" s="112">
        <v>306113</v>
      </c>
      <c r="B640" s="113" t="s">
        <v>1438</v>
      </c>
      <c r="C640" s="85"/>
      <c r="D640" s="191">
        <v>0</v>
      </c>
      <c r="E640" s="191">
        <v>0</v>
      </c>
      <c r="F640" s="191">
        <v>75843852</v>
      </c>
      <c r="G640" s="188">
        <v>0</v>
      </c>
      <c r="H640" s="111">
        <f t="shared" si="3922"/>
        <v>75843852</v>
      </c>
      <c r="I640" s="198">
        <v>0</v>
      </c>
      <c r="J640" s="198">
        <v>75843852</v>
      </c>
      <c r="K640" s="111">
        <f t="shared" si="3923"/>
        <v>0</v>
      </c>
      <c r="L640" s="198">
        <v>0</v>
      </c>
      <c r="M640" s="198">
        <v>64110062</v>
      </c>
      <c r="N640" s="85">
        <f t="shared" si="3924"/>
        <v>11733790</v>
      </c>
      <c r="O640" s="198">
        <v>0</v>
      </c>
      <c r="P640" s="198">
        <v>75843852</v>
      </c>
      <c r="Q640" s="111">
        <f t="shared" si="3925"/>
        <v>0</v>
      </c>
      <c r="R640" s="85">
        <f t="shared" si="3926"/>
        <v>0</v>
      </c>
      <c r="S640" s="191">
        <f t="shared" si="3927"/>
        <v>0</v>
      </c>
      <c r="T640" s="191">
        <f t="shared" si="3928"/>
        <v>75843852</v>
      </c>
    </row>
    <row r="641" spans="1:20" s="142" customFormat="1" ht="15" customHeight="1" x14ac:dyDescent="0.25">
      <c r="A641" s="112">
        <v>306114</v>
      </c>
      <c r="B641" s="113" t="s">
        <v>1439</v>
      </c>
      <c r="C641" s="85"/>
      <c r="D641" s="191">
        <v>0</v>
      </c>
      <c r="E641" s="191">
        <v>0</v>
      </c>
      <c r="F641" s="191">
        <v>433700754</v>
      </c>
      <c r="G641" s="188">
        <v>0</v>
      </c>
      <c r="H641" s="111">
        <f t="shared" si="3922"/>
        <v>433700754</v>
      </c>
      <c r="I641" s="198">
        <v>15000000</v>
      </c>
      <c r="J641" s="198">
        <v>408572698</v>
      </c>
      <c r="K641" s="111">
        <f t="shared" si="3923"/>
        <v>25128056</v>
      </c>
      <c r="L641" s="198">
        <v>116078546</v>
      </c>
      <c r="M641" s="198">
        <v>382860250</v>
      </c>
      <c r="N641" s="85">
        <f t="shared" si="3924"/>
        <v>25712448</v>
      </c>
      <c r="O641" s="198">
        <v>0</v>
      </c>
      <c r="P641" s="198">
        <v>425786693</v>
      </c>
      <c r="Q641" s="111">
        <f t="shared" si="3925"/>
        <v>17213995</v>
      </c>
      <c r="R641" s="85">
        <f t="shared" si="3926"/>
        <v>7914061</v>
      </c>
      <c r="S641" s="191">
        <f t="shared" si="3927"/>
        <v>0</v>
      </c>
      <c r="T641" s="191">
        <f t="shared" si="3928"/>
        <v>425786693</v>
      </c>
    </row>
    <row r="642" spans="1:20" s="142" customFormat="1" ht="15" customHeight="1" x14ac:dyDescent="0.25">
      <c r="A642" s="112">
        <v>306115</v>
      </c>
      <c r="B642" s="113" t="s">
        <v>1440</v>
      </c>
      <c r="C642" s="85"/>
      <c r="D642" s="191">
        <v>0</v>
      </c>
      <c r="E642" s="191">
        <v>0</v>
      </c>
      <c r="F642" s="191">
        <v>139770568</v>
      </c>
      <c r="G642" s="188">
        <v>0</v>
      </c>
      <c r="H642" s="111">
        <f t="shared" si="3922"/>
        <v>139770568</v>
      </c>
      <c r="I642" s="198">
        <v>0</v>
      </c>
      <c r="J642" s="198">
        <v>137356183</v>
      </c>
      <c r="K642" s="111">
        <f t="shared" si="3923"/>
        <v>2414385</v>
      </c>
      <c r="L642" s="198">
        <v>6712400</v>
      </c>
      <c r="M642" s="198">
        <v>104407683</v>
      </c>
      <c r="N642" s="85">
        <f t="shared" si="3924"/>
        <v>32948500</v>
      </c>
      <c r="O642" s="198">
        <v>0</v>
      </c>
      <c r="P642" s="198">
        <v>139400283</v>
      </c>
      <c r="Q642" s="111">
        <f t="shared" si="3925"/>
        <v>2044100</v>
      </c>
      <c r="R642" s="85">
        <f t="shared" si="3926"/>
        <v>370285</v>
      </c>
      <c r="S642" s="191">
        <f t="shared" si="3927"/>
        <v>0</v>
      </c>
      <c r="T642" s="191">
        <f t="shared" si="3928"/>
        <v>139400283</v>
      </c>
    </row>
    <row r="643" spans="1:20" s="142" customFormat="1" ht="15" customHeight="1" x14ac:dyDescent="0.25">
      <c r="A643" s="163">
        <v>306116</v>
      </c>
      <c r="B643" s="164" t="s">
        <v>1610</v>
      </c>
      <c r="C643" s="85"/>
      <c r="D643" s="191">
        <v>0</v>
      </c>
      <c r="E643" s="191">
        <v>0</v>
      </c>
      <c r="F643" s="191">
        <v>2250204557</v>
      </c>
      <c r="G643" s="188">
        <v>0</v>
      </c>
      <c r="H643" s="111">
        <f t="shared" si="3922"/>
        <v>2250204557</v>
      </c>
      <c r="I643" s="198">
        <v>0</v>
      </c>
      <c r="J643" s="198">
        <v>580373642</v>
      </c>
      <c r="K643" s="111">
        <f t="shared" si="3923"/>
        <v>1669830915</v>
      </c>
      <c r="L643" s="198">
        <v>68541320</v>
      </c>
      <c r="M643" s="198">
        <v>402796980</v>
      </c>
      <c r="N643" s="85">
        <f t="shared" si="3924"/>
        <v>177576662</v>
      </c>
      <c r="O643" s="198">
        <v>0</v>
      </c>
      <c r="P643" s="198">
        <v>612187396</v>
      </c>
      <c r="Q643" s="111">
        <f t="shared" si="3925"/>
        <v>31813754</v>
      </c>
      <c r="R643" s="85">
        <f t="shared" si="3926"/>
        <v>1638017161</v>
      </c>
      <c r="S643" s="191">
        <f t="shared" si="3927"/>
        <v>0</v>
      </c>
      <c r="T643" s="191">
        <f t="shared" si="3928"/>
        <v>612187396</v>
      </c>
    </row>
    <row r="644" spans="1:20" s="142" customFormat="1" ht="15" customHeight="1" x14ac:dyDescent="0.25">
      <c r="A644" s="163">
        <v>306117</v>
      </c>
      <c r="B644" s="164" t="s">
        <v>1611</v>
      </c>
      <c r="C644" s="85"/>
      <c r="D644" s="191">
        <v>0</v>
      </c>
      <c r="E644" s="191">
        <v>0</v>
      </c>
      <c r="F644" s="191">
        <v>18000000</v>
      </c>
      <c r="G644" s="188">
        <v>0</v>
      </c>
      <c r="H644" s="111">
        <f t="shared" si="3922"/>
        <v>18000000</v>
      </c>
      <c r="I644" s="198">
        <v>0</v>
      </c>
      <c r="J644" s="198">
        <v>0</v>
      </c>
      <c r="K644" s="111">
        <f t="shared" si="3923"/>
        <v>18000000</v>
      </c>
      <c r="L644" s="198">
        <v>0</v>
      </c>
      <c r="M644" s="198">
        <v>0</v>
      </c>
      <c r="N644" s="85">
        <f t="shared" si="3924"/>
        <v>0</v>
      </c>
      <c r="O644" s="198">
        <v>0</v>
      </c>
      <c r="P644" s="198">
        <v>0</v>
      </c>
      <c r="Q644" s="111">
        <f t="shared" si="3925"/>
        <v>0</v>
      </c>
      <c r="R644" s="85">
        <f t="shared" si="3926"/>
        <v>18000000</v>
      </c>
      <c r="S644" s="191">
        <f t="shared" si="3927"/>
        <v>0</v>
      </c>
      <c r="T644" s="191">
        <f t="shared" si="3928"/>
        <v>0</v>
      </c>
    </row>
    <row r="645" spans="1:20" s="142" customFormat="1" ht="15" customHeight="1" x14ac:dyDescent="0.25">
      <c r="A645" s="163">
        <v>306118</v>
      </c>
      <c r="B645" s="164" t="s">
        <v>1612</v>
      </c>
      <c r="C645" s="85"/>
      <c r="D645" s="191">
        <v>0</v>
      </c>
      <c r="E645" s="191">
        <v>0</v>
      </c>
      <c r="F645" s="191">
        <v>50000000</v>
      </c>
      <c r="G645" s="188">
        <v>0</v>
      </c>
      <c r="H645" s="111">
        <f t="shared" si="3922"/>
        <v>50000000</v>
      </c>
      <c r="I645" s="198">
        <v>0</v>
      </c>
      <c r="J645" s="198">
        <v>38191855</v>
      </c>
      <c r="K645" s="111">
        <f t="shared" si="3923"/>
        <v>11808145</v>
      </c>
      <c r="L645" s="198">
        <v>3500000</v>
      </c>
      <c r="M645" s="198">
        <v>33774480</v>
      </c>
      <c r="N645" s="85">
        <f t="shared" si="3924"/>
        <v>4417375</v>
      </c>
      <c r="O645" s="198">
        <v>0</v>
      </c>
      <c r="P645" s="198">
        <v>38300000</v>
      </c>
      <c r="Q645" s="111">
        <f t="shared" si="3925"/>
        <v>108145</v>
      </c>
      <c r="R645" s="85">
        <f t="shared" si="3926"/>
        <v>11700000</v>
      </c>
      <c r="S645" s="191">
        <f t="shared" si="3927"/>
        <v>0</v>
      </c>
      <c r="T645" s="191">
        <f t="shared" si="3928"/>
        <v>38300000</v>
      </c>
    </row>
    <row r="646" spans="1:20" s="142" customFormat="1" ht="15" customHeight="1" x14ac:dyDescent="0.25">
      <c r="A646" s="163">
        <v>306119</v>
      </c>
      <c r="B646" s="164" t="s">
        <v>1613</v>
      </c>
      <c r="C646" s="85"/>
      <c r="D646" s="191">
        <v>0</v>
      </c>
      <c r="E646" s="191">
        <v>0</v>
      </c>
      <c r="F646" s="191">
        <v>70000000</v>
      </c>
      <c r="G646" s="188">
        <v>0</v>
      </c>
      <c r="H646" s="111">
        <f t="shared" si="3922"/>
        <v>70000000</v>
      </c>
      <c r="I646" s="198">
        <v>0</v>
      </c>
      <c r="J646" s="198">
        <v>51736428</v>
      </c>
      <c r="K646" s="111">
        <f t="shared" si="3923"/>
        <v>18263572</v>
      </c>
      <c r="L646" s="198">
        <v>0</v>
      </c>
      <c r="M646" s="198">
        <v>23574699</v>
      </c>
      <c r="N646" s="85">
        <f t="shared" si="3924"/>
        <v>28161729</v>
      </c>
      <c r="O646" s="198">
        <v>0</v>
      </c>
      <c r="P646" s="198">
        <v>70000000</v>
      </c>
      <c r="Q646" s="111">
        <f t="shared" si="3925"/>
        <v>18263572</v>
      </c>
      <c r="R646" s="85">
        <f t="shared" si="3926"/>
        <v>0</v>
      </c>
      <c r="S646" s="191">
        <f t="shared" si="3927"/>
        <v>0</v>
      </c>
      <c r="T646" s="191">
        <f t="shared" si="3928"/>
        <v>70000000</v>
      </c>
    </row>
    <row r="647" spans="1:20" s="142" customFormat="1" ht="15" customHeight="1" x14ac:dyDescent="0.25">
      <c r="A647" s="163">
        <v>306120</v>
      </c>
      <c r="B647" s="164" t="s">
        <v>1614</v>
      </c>
      <c r="C647" s="85"/>
      <c r="D647" s="191">
        <v>0</v>
      </c>
      <c r="E647" s="191">
        <v>0</v>
      </c>
      <c r="F647" s="191">
        <v>18240000</v>
      </c>
      <c r="G647" s="188">
        <v>0</v>
      </c>
      <c r="H647" s="111">
        <f t="shared" si="3922"/>
        <v>18240000</v>
      </c>
      <c r="I647" s="198">
        <v>0</v>
      </c>
      <c r="J647" s="198">
        <v>8316500</v>
      </c>
      <c r="K647" s="111">
        <f t="shared" si="3923"/>
        <v>9923500</v>
      </c>
      <c r="L647" s="198">
        <v>0</v>
      </c>
      <c r="M647" s="198">
        <v>8316500</v>
      </c>
      <c r="N647" s="85">
        <f t="shared" si="3924"/>
        <v>0</v>
      </c>
      <c r="O647" s="198">
        <v>0</v>
      </c>
      <c r="P647" s="198">
        <v>8316500</v>
      </c>
      <c r="Q647" s="111">
        <f t="shared" si="3925"/>
        <v>0</v>
      </c>
      <c r="R647" s="85">
        <f t="shared" si="3926"/>
        <v>9923500</v>
      </c>
      <c r="S647" s="191">
        <f t="shared" si="3927"/>
        <v>0</v>
      </c>
      <c r="T647" s="191">
        <f t="shared" si="3928"/>
        <v>8316500</v>
      </c>
    </row>
    <row r="648" spans="1:20" s="142" customFormat="1" ht="15" customHeight="1" x14ac:dyDescent="0.25">
      <c r="A648" s="163">
        <v>306121</v>
      </c>
      <c r="B648" s="164" t="s">
        <v>1615</v>
      </c>
      <c r="C648" s="85"/>
      <c r="D648" s="191">
        <v>0</v>
      </c>
      <c r="E648" s="191">
        <v>0</v>
      </c>
      <c r="F648" s="191">
        <v>47000000</v>
      </c>
      <c r="G648" s="188">
        <v>0</v>
      </c>
      <c r="H648" s="111">
        <f t="shared" si="3922"/>
        <v>47000000</v>
      </c>
      <c r="I648" s="198">
        <v>0</v>
      </c>
      <c r="J648" s="198">
        <v>46941749</v>
      </c>
      <c r="K648" s="111">
        <f t="shared" si="3923"/>
        <v>58251</v>
      </c>
      <c r="L648" s="198">
        <v>9850000</v>
      </c>
      <c r="M648" s="198">
        <v>41941749</v>
      </c>
      <c r="N648" s="85">
        <f t="shared" si="3924"/>
        <v>5000000</v>
      </c>
      <c r="O648" s="198">
        <v>0</v>
      </c>
      <c r="P648" s="198">
        <v>47000000</v>
      </c>
      <c r="Q648" s="111">
        <f t="shared" si="3925"/>
        <v>58251</v>
      </c>
      <c r="R648" s="85">
        <f t="shared" si="3926"/>
        <v>0</v>
      </c>
      <c r="S648" s="191">
        <f t="shared" si="3927"/>
        <v>0</v>
      </c>
      <c r="T648" s="191">
        <f t="shared" si="3928"/>
        <v>47000000</v>
      </c>
    </row>
    <row r="649" spans="1:20" s="142" customFormat="1" ht="15" customHeight="1" x14ac:dyDescent="0.25">
      <c r="A649" s="163">
        <v>306122</v>
      </c>
      <c r="B649" s="164" t="s">
        <v>1616</v>
      </c>
      <c r="C649" s="85"/>
      <c r="D649" s="191">
        <v>0</v>
      </c>
      <c r="E649" s="191">
        <v>0</v>
      </c>
      <c r="F649" s="191">
        <v>371000000</v>
      </c>
      <c r="G649" s="188">
        <v>0</v>
      </c>
      <c r="H649" s="111">
        <f t="shared" si="3922"/>
        <v>371000000</v>
      </c>
      <c r="I649" s="198">
        <v>13800000</v>
      </c>
      <c r="J649" s="198">
        <v>150058844</v>
      </c>
      <c r="K649" s="111">
        <f t="shared" si="3923"/>
        <v>220941156</v>
      </c>
      <c r="L649" s="198">
        <v>13800000</v>
      </c>
      <c r="M649" s="198">
        <v>13800000</v>
      </c>
      <c r="N649" s="85">
        <f t="shared" si="3924"/>
        <v>136258844</v>
      </c>
      <c r="O649" s="198">
        <v>0</v>
      </c>
      <c r="P649" s="198">
        <v>150058844</v>
      </c>
      <c r="Q649" s="111">
        <f t="shared" si="3925"/>
        <v>0</v>
      </c>
      <c r="R649" s="85">
        <f t="shared" si="3926"/>
        <v>220941156</v>
      </c>
      <c r="S649" s="191">
        <f t="shared" si="3927"/>
        <v>0</v>
      </c>
      <c r="T649" s="191">
        <f t="shared" si="3928"/>
        <v>150058844</v>
      </c>
    </row>
    <row r="650" spans="1:20" s="142" customFormat="1" ht="15" customHeight="1" x14ac:dyDescent="0.25">
      <c r="A650" s="163">
        <v>306123</v>
      </c>
      <c r="B650" s="164" t="s">
        <v>1605</v>
      </c>
      <c r="C650" s="85"/>
      <c r="D650" s="191">
        <v>0</v>
      </c>
      <c r="E650" s="191">
        <v>0</v>
      </c>
      <c r="F650" s="191">
        <v>137000000</v>
      </c>
      <c r="G650" s="188">
        <v>0</v>
      </c>
      <c r="H650" s="111">
        <f t="shared" si="3922"/>
        <v>137000000</v>
      </c>
      <c r="I650" s="198">
        <v>0</v>
      </c>
      <c r="J650" s="198">
        <v>83851375</v>
      </c>
      <c r="K650" s="111">
        <f t="shared" si="3923"/>
        <v>53148625</v>
      </c>
      <c r="L650" s="198">
        <v>0</v>
      </c>
      <c r="M650" s="198">
        <v>83699999.75</v>
      </c>
      <c r="N650" s="85">
        <f t="shared" si="3924"/>
        <v>151375.25</v>
      </c>
      <c r="O650" s="198">
        <v>0</v>
      </c>
      <c r="P650" s="198">
        <v>93851375</v>
      </c>
      <c r="Q650" s="111">
        <f t="shared" si="3925"/>
        <v>10000000</v>
      </c>
      <c r="R650" s="85">
        <f t="shared" si="3926"/>
        <v>43148625</v>
      </c>
      <c r="S650" s="191">
        <f t="shared" si="3927"/>
        <v>0</v>
      </c>
      <c r="T650" s="191">
        <f t="shared" si="3928"/>
        <v>93851375</v>
      </c>
    </row>
    <row r="651" spans="1:20" s="142" customFormat="1" ht="15" customHeight="1" x14ac:dyDescent="0.25">
      <c r="A651" s="166">
        <v>306124</v>
      </c>
      <c r="B651" s="174" t="s">
        <v>1624</v>
      </c>
      <c r="C651" s="85"/>
      <c r="D651" s="191">
        <v>0</v>
      </c>
      <c r="E651" s="191">
        <v>0</v>
      </c>
      <c r="F651" s="191">
        <v>1300000000</v>
      </c>
      <c r="G651" s="188">
        <v>0</v>
      </c>
      <c r="H651" s="111">
        <f t="shared" si="3922"/>
        <v>1300000000</v>
      </c>
      <c r="I651" s="198">
        <v>800151854.00000012</v>
      </c>
      <c r="J651" s="198">
        <v>1187419545.6500001</v>
      </c>
      <c r="K651" s="111">
        <f t="shared" si="3923"/>
        <v>112580454.3499999</v>
      </c>
      <c r="L651" s="198">
        <v>225087412.47</v>
      </c>
      <c r="M651" s="198">
        <v>474181254.88</v>
      </c>
      <c r="N651" s="85">
        <f t="shared" si="3924"/>
        <v>713238290.7700001</v>
      </c>
      <c r="O651" s="198">
        <v>36233530</v>
      </c>
      <c r="P651" s="198">
        <v>1285089516</v>
      </c>
      <c r="Q651" s="111">
        <f t="shared" si="3925"/>
        <v>97669970.349999905</v>
      </c>
      <c r="R651" s="85">
        <f t="shared" si="3926"/>
        <v>14910484</v>
      </c>
      <c r="S651" s="191">
        <f t="shared" si="3927"/>
        <v>36233530</v>
      </c>
      <c r="T651" s="191">
        <f t="shared" si="3928"/>
        <v>1285089516</v>
      </c>
    </row>
    <row r="652" spans="1:20" s="142" customFormat="1" ht="15" customHeight="1" x14ac:dyDescent="0.25">
      <c r="A652" s="166">
        <v>306125</v>
      </c>
      <c r="B652" s="174" t="s">
        <v>1625</v>
      </c>
      <c r="C652" s="85"/>
      <c r="D652" s="191">
        <v>0</v>
      </c>
      <c r="E652" s="191">
        <v>0</v>
      </c>
      <c r="F652" s="191">
        <v>472539128.77999997</v>
      </c>
      <c r="G652" s="188">
        <v>0</v>
      </c>
      <c r="H652" s="111">
        <f t="shared" si="3922"/>
        <v>472539128.77999997</v>
      </c>
      <c r="I652" s="198">
        <v>361896900.77999997</v>
      </c>
      <c r="J652" s="198">
        <v>386296360.77999997</v>
      </c>
      <c r="K652" s="111">
        <f t="shared" si="3923"/>
        <v>86242768</v>
      </c>
      <c r="L652" s="198">
        <v>15089460</v>
      </c>
      <c r="M652" s="198">
        <v>20789460</v>
      </c>
      <c r="N652" s="85">
        <f t="shared" si="3924"/>
        <v>365506900.77999997</v>
      </c>
      <c r="O652" s="198">
        <v>0</v>
      </c>
      <c r="P652" s="198">
        <v>396296900.77999997</v>
      </c>
      <c r="Q652" s="111">
        <f t="shared" si="3925"/>
        <v>10000540</v>
      </c>
      <c r="R652" s="85">
        <f t="shared" si="3926"/>
        <v>76242228</v>
      </c>
      <c r="S652" s="191">
        <f t="shared" si="3927"/>
        <v>0</v>
      </c>
      <c r="T652" s="191">
        <f t="shared" si="3928"/>
        <v>396296900.77999997</v>
      </c>
    </row>
    <row r="653" spans="1:20" s="142" customFormat="1" ht="15" customHeight="1" x14ac:dyDescent="0.25">
      <c r="A653" s="166">
        <v>306126</v>
      </c>
      <c r="B653" s="174" t="s">
        <v>1626</v>
      </c>
      <c r="C653" s="85"/>
      <c r="D653" s="191">
        <v>0</v>
      </c>
      <c r="E653" s="191">
        <v>0</v>
      </c>
      <c r="F653" s="191">
        <v>100000000</v>
      </c>
      <c r="G653" s="188">
        <v>0</v>
      </c>
      <c r="H653" s="111">
        <f t="shared" si="3922"/>
        <v>100000000</v>
      </c>
      <c r="I653" s="198">
        <v>100000000</v>
      </c>
      <c r="J653" s="198">
        <v>100000000</v>
      </c>
      <c r="K653" s="111">
        <f t="shared" si="3923"/>
        <v>0</v>
      </c>
      <c r="L653" s="198">
        <v>0</v>
      </c>
      <c r="M653" s="198">
        <v>0</v>
      </c>
      <c r="N653" s="85">
        <f t="shared" si="3924"/>
        <v>100000000</v>
      </c>
      <c r="O653" s="198">
        <v>0</v>
      </c>
      <c r="P653" s="198">
        <v>100000000</v>
      </c>
      <c r="Q653" s="111">
        <f t="shared" si="3925"/>
        <v>0</v>
      </c>
      <c r="R653" s="85">
        <f t="shared" si="3926"/>
        <v>0</v>
      </c>
      <c r="S653" s="191">
        <f t="shared" si="3927"/>
        <v>0</v>
      </c>
      <c r="T653" s="191">
        <f t="shared" si="3928"/>
        <v>100000000</v>
      </c>
    </row>
    <row r="654" spans="1:20" s="142" customFormat="1" ht="15" customHeight="1" x14ac:dyDescent="0.25">
      <c r="A654" s="166">
        <v>306127</v>
      </c>
      <c r="B654" s="174" t="s">
        <v>1627</v>
      </c>
      <c r="C654" s="85"/>
      <c r="D654" s="191">
        <v>0</v>
      </c>
      <c r="E654" s="191">
        <v>0</v>
      </c>
      <c r="F654" s="191">
        <v>540550000</v>
      </c>
      <c r="G654" s="188">
        <v>0</v>
      </c>
      <c r="H654" s="111">
        <f t="shared" si="3922"/>
        <v>540550000</v>
      </c>
      <c r="I654" s="198">
        <v>0</v>
      </c>
      <c r="J654" s="198">
        <v>498240000</v>
      </c>
      <c r="K654" s="111">
        <f t="shared" si="3923"/>
        <v>42310000</v>
      </c>
      <c r="L654" s="198">
        <v>157793331</v>
      </c>
      <c r="M654" s="198">
        <v>451093331</v>
      </c>
      <c r="N654" s="85">
        <f t="shared" si="3924"/>
        <v>47146669</v>
      </c>
      <c r="O654" s="198">
        <v>0</v>
      </c>
      <c r="P654" s="198">
        <v>534640000</v>
      </c>
      <c r="Q654" s="111">
        <f t="shared" si="3925"/>
        <v>36400000</v>
      </c>
      <c r="R654" s="85">
        <f t="shared" si="3926"/>
        <v>5910000</v>
      </c>
      <c r="S654" s="191">
        <f t="shared" si="3927"/>
        <v>0</v>
      </c>
      <c r="T654" s="191">
        <f t="shared" si="3928"/>
        <v>534640000</v>
      </c>
    </row>
    <row r="655" spans="1:20" s="142" customFormat="1" ht="15" customHeight="1" x14ac:dyDescent="0.25">
      <c r="A655" s="166">
        <v>306128</v>
      </c>
      <c r="B655" s="174" t="s">
        <v>1628</v>
      </c>
      <c r="C655" s="85"/>
      <c r="D655" s="191">
        <v>0</v>
      </c>
      <c r="E655" s="191">
        <v>0</v>
      </c>
      <c r="F655" s="191">
        <v>26100000</v>
      </c>
      <c r="G655" s="188">
        <v>0</v>
      </c>
      <c r="H655" s="111">
        <f t="shared" si="3922"/>
        <v>26100000</v>
      </c>
      <c r="I655" s="198">
        <v>0</v>
      </c>
      <c r="J655" s="198">
        <v>26100000</v>
      </c>
      <c r="K655" s="111">
        <f t="shared" si="3923"/>
        <v>0</v>
      </c>
      <c r="L655" s="198">
        <v>11889992</v>
      </c>
      <c r="M655" s="198">
        <v>20589986</v>
      </c>
      <c r="N655" s="85">
        <f t="shared" si="3924"/>
        <v>5510014</v>
      </c>
      <c r="O655" s="198">
        <v>0</v>
      </c>
      <c r="P655" s="198">
        <v>26100000</v>
      </c>
      <c r="Q655" s="111">
        <f t="shared" si="3925"/>
        <v>0</v>
      </c>
      <c r="R655" s="85">
        <f t="shared" si="3926"/>
        <v>0</v>
      </c>
      <c r="S655" s="191">
        <f t="shared" si="3927"/>
        <v>0</v>
      </c>
      <c r="T655" s="191">
        <f t="shared" si="3928"/>
        <v>26100000</v>
      </c>
    </row>
    <row r="656" spans="1:20" s="142" customFormat="1" ht="15" customHeight="1" x14ac:dyDescent="0.25">
      <c r="A656" s="166">
        <v>306129</v>
      </c>
      <c r="B656" s="174" t="s">
        <v>1629</v>
      </c>
      <c r="C656" s="85"/>
      <c r="D656" s="191">
        <v>0</v>
      </c>
      <c r="E656" s="191">
        <v>0</v>
      </c>
      <c r="F656" s="191">
        <v>20000000</v>
      </c>
      <c r="G656" s="188">
        <v>0</v>
      </c>
      <c r="H656" s="111">
        <f t="shared" si="3922"/>
        <v>20000000</v>
      </c>
      <c r="I656" s="198">
        <v>0</v>
      </c>
      <c r="J656" s="198">
        <v>0</v>
      </c>
      <c r="K656" s="111">
        <f t="shared" si="3923"/>
        <v>20000000</v>
      </c>
      <c r="L656" s="198">
        <v>0</v>
      </c>
      <c r="M656" s="198">
        <v>0</v>
      </c>
      <c r="N656" s="85">
        <f t="shared" si="3924"/>
        <v>0</v>
      </c>
      <c r="O656" s="198">
        <v>0</v>
      </c>
      <c r="P656" s="198">
        <v>0</v>
      </c>
      <c r="Q656" s="111">
        <f t="shared" si="3925"/>
        <v>0</v>
      </c>
      <c r="R656" s="85">
        <f t="shared" si="3926"/>
        <v>20000000</v>
      </c>
      <c r="S656" s="191">
        <f t="shared" si="3927"/>
        <v>0</v>
      </c>
      <c r="T656" s="191">
        <f t="shared" si="3928"/>
        <v>0</v>
      </c>
    </row>
    <row r="657" spans="1:20" s="142" customFormat="1" ht="15" customHeight="1" x14ac:dyDescent="0.25">
      <c r="A657" s="166">
        <v>306130</v>
      </c>
      <c r="B657" s="174" t="s">
        <v>1630</v>
      </c>
      <c r="C657" s="85"/>
      <c r="D657" s="191">
        <v>0</v>
      </c>
      <c r="E657" s="191">
        <v>0</v>
      </c>
      <c r="F657" s="191">
        <v>120000000</v>
      </c>
      <c r="G657" s="188">
        <v>0</v>
      </c>
      <c r="H657" s="111">
        <f t="shared" si="3922"/>
        <v>120000000</v>
      </c>
      <c r="I657" s="198">
        <v>12497380</v>
      </c>
      <c r="J657" s="198">
        <v>117497380</v>
      </c>
      <c r="K657" s="111">
        <f t="shared" si="3923"/>
        <v>2502620</v>
      </c>
      <c r="L657" s="198">
        <v>35573322</v>
      </c>
      <c r="M657" s="198">
        <v>92799966</v>
      </c>
      <c r="N657" s="85">
        <f t="shared" si="3924"/>
        <v>24697414</v>
      </c>
      <c r="O657" s="198">
        <v>0</v>
      </c>
      <c r="P657" s="198">
        <v>118669000</v>
      </c>
      <c r="Q657" s="111">
        <f t="shared" si="3925"/>
        <v>1171620</v>
      </c>
      <c r="R657" s="85">
        <f t="shared" si="3926"/>
        <v>1331000</v>
      </c>
      <c r="S657" s="191">
        <f t="shared" si="3927"/>
        <v>0</v>
      </c>
      <c r="T657" s="191">
        <f t="shared" si="3928"/>
        <v>118669000</v>
      </c>
    </row>
    <row r="658" spans="1:20" s="143" customFormat="1" ht="15" customHeight="1" x14ac:dyDescent="0.25">
      <c r="A658" s="166">
        <v>306131</v>
      </c>
      <c r="B658" s="174" t="s">
        <v>1631</v>
      </c>
      <c r="C658" s="85"/>
      <c r="D658" s="191">
        <v>0</v>
      </c>
      <c r="E658" s="191">
        <v>0</v>
      </c>
      <c r="F658" s="191">
        <v>180000000</v>
      </c>
      <c r="G658" s="188">
        <v>0</v>
      </c>
      <c r="H658" s="111">
        <f t="shared" si="3922"/>
        <v>180000000</v>
      </c>
      <c r="I658" s="198">
        <v>9129157</v>
      </c>
      <c r="J658" s="198">
        <v>119129157</v>
      </c>
      <c r="K658" s="111">
        <f t="shared" si="3923"/>
        <v>60870843</v>
      </c>
      <c r="L658" s="198">
        <v>9129157</v>
      </c>
      <c r="M658" s="198">
        <v>9129157</v>
      </c>
      <c r="N658" s="85">
        <f t="shared" si="3924"/>
        <v>110000000</v>
      </c>
      <c r="O658" s="198">
        <v>9129157</v>
      </c>
      <c r="P658" s="198">
        <v>119129157</v>
      </c>
      <c r="Q658" s="111">
        <f t="shared" si="3925"/>
        <v>0</v>
      </c>
      <c r="R658" s="85">
        <f t="shared" si="3926"/>
        <v>60870843</v>
      </c>
      <c r="S658" s="191">
        <f t="shared" si="3927"/>
        <v>9129157</v>
      </c>
      <c r="T658" s="191">
        <f t="shared" si="3928"/>
        <v>119129157</v>
      </c>
    </row>
    <row r="659" spans="1:20" s="177" customFormat="1" ht="15" customHeight="1" x14ac:dyDescent="0.25">
      <c r="A659" s="179">
        <v>306132</v>
      </c>
      <c r="B659" s="178" t="s">
        <v>1634</v>
      </c>
      <c r="C659" s="85"/>
      <c r="D659" s="191">
        <v>0</v>
      </c>
      <c r="E659" s="191">
        <v>0</v>
      </c>
      <c r="F659" s="191">
        <v>2283261617</v>
      </c>
      <c r="G659" s="188">
        <v>0</v>
      </c>
      <c r="H659" s="111">
        <f t="shared" si="3922"/>
        <v>2283261617</v>
      </c>
      <c r="I659" s="198">
        <v>113168000</v>
      </c>
      <c r="J659" s="198">
        <v>1806257635</v>
      </c>
      <c r="K659" s="111">
        <f t="shared" si="3923"/>
        <v>477003982</v>
      </c>
      <c r="L659" s="198">
        <v>188872134</v>
      </c>
      <c r="M659" s="198">
        <v>832672134</v>
      </c>
      <c r="N659" s="85">
        <f t="shared" si="3924"/>
        <v>973585501</v>
      </c>
      <c r="O659" s="198">
        <v>0</v>
      </c>
      <c r="P659" s="198">
        <v>2061539635</v>
      </c>
      <c r="Q659" s="111">
        <f t="shared" si="3925"/>
        <v>255282000</v>
      </c>
      <c r="R659" s="85">
        <f t="shared" si="3926"/>
        <v>221721982</v>
      </c>
      <c r="S659" s="191">
        <f t="shared" si="3927"/>
        <v>0</v>
      </c>
      <c r="T659" s="191">
        <f t="shared" si="3928"/>
        <v>2061539635</v>
      </c>
    </row>
    <row r="660" spans="1:20" s="143" customFormat="1" ht="15" customHeight="1" x14ac:dyDescent="0.25">
      <c r="A660" s="179">
        <v>306133</v>
      </c>
      <c r="B660" s="180" t="s">
        <v>1640</v>
      </c>
      <c r="C660" s="85"/>
      <c r="D660" s="191">
        <v>0</v>
      </c>
      <c r="E660" s="191">
        <v>0</v>
      </c>
      <c r="F660" s="191">
        <v>50000000</v>
      </c>
      <c r="G660" s="188">
        <v>0</v>
      </c>
      <c r="H660" s="111">
        <f t="shared" si="3922"/>
        <v>50000000</v>
      </c>
      <c r="I660" s="198">
        <v>0</v>
      </c>
      <c r="J660" s="198">
        <v>50000000</v>
      </c>
      <c r="K660" s="111">
        <f t="shared" si="3923"/>
        <v>0</v>
      </c>
      <c r="L660" s="198">
        <v>20000000</v>
      </c>
      <c r="M660" s="198">
        <v>20000000</v>
      </c>
      <c r="N660" s="85">
        <f t="shared" si="3924"/>
        <v>30000000</v>
      </c>
      <c r="O660" s="198">
        <v>0</v>
      </c>
      <c r="P660" s="198">
        <v>50000000</v>
      </c>
      <c r="Q660" s="111">
        <f t="shared" si="3925"/>
        <v>0</v>
      </c>
      <c r="R660" s="85">
        <f t="shared" si="3926"/>
        <v>0</v>
      </c>
      <c r="S660" s="191">
        <f t="shared" si="3927"/>
        <v>0</v>
      </c>
      <c r="T660" s="191">
        <f t="shared" si="3928"/>
        <v>50000000</v>
      </c>
    </row>
    <row r="661" spans="1:20" s="143" customFormat="1" ht="15" customHeight="1" x14ac:dyDescent="0.25">
      <c r="A661" s="184">
        <v>306134</v>
      </c>
      <c r="B661" s="187" t="s">
        <v>1643</v>
      </c>
      <c r="C661" s="85"/>
      <c r="D661" s="191">
        <v>0</v>
      </c>
      <c r="E661" s="191">
        <v>0</v>
      </c>
      <c r="F661" s="191">
        <v>11600000</v>
      </c>
      <c r="G661" s="188">
        <v>0</v>
      </c>
      <c r="H661" s="111">
        <f t="shared" si="3922"/>
        <v>11600000</v>
      </c>
      <c r="I661" s="198">
        <v>0</v>
      </c>
      <c r="J661" s="198">
        <v>0</v>
      </c>
      <c r="K661" s="111">
        <f t="shared" si="3923"/>
        <v>11600000</v>
      </c>
      <c r="L661" s="198">
        <v>0</v>
      </c>
      <c r="M661" s="198">
        <v>0</v>
      </c>
      <c r="N661" s="85">
        <f t="shared" si="3924"/>
        <v>0</v>
      </c>
      <c r="O661" s="198">
        <v>0</v>
      </c>
      <c r="P661" s="198">
        <v>0</v>
      </c>
      <c r="Q661" s="111">
        <f t="shared" si="3925"/>
        <v>0</v>
      </c>
      <c r="R661" s="85">
        <f t="shared" si="3926"/>
        <v>11600000</v>
      </c>
      <c r="S661" s="191">
        <f t="shared" si="3927"/>
        <v>0</v>
      </c>
      <c r="T661" s="191">
        <f t="shared" si="3928"/>
        <v>0</v>
      </c>
    </row>
    <row r="662" spans="1:20" s="142" customFormat="1" ht="15" customHeight="1" x14ac:dyDescent="0.25">
      <c r="A662" s="184">
        <v>306135</v>
      </c>
      <c r="B662" s="187" t="s">
        <v>1644</v>
      </c>
      <c r="C662" s="85"/>
      <c r="D662" s="191">
        <v>0</v>
      </c>
      <c r="E662" s="191">
        <v>0</v>
      </c>
      <c r="F662" s="191">
        <v>75000000</v>
      </c>
      <c r="G662" s="188">
        <v>0</v>
      </c>
      <c r="H662" s="111">
        <f t="shared" si="3922"/>
        <v>75000000</v>
      </c>
      <c r="I662" s="198">
        <v>0</v>
      </c>
      <c r="J662" s="198">
        <v>23603801</v>
      </c>
      <c r="K662" s="111">
        <f t="shared" si="3923"/>
        <v>51396199</v>
      </c>
      <c r="L662" s="198">
        <v>0</v>
      </c>
      <c r="M662" s="198">
        <v>23603801</v>
      </c>
      <c r="N662" s="85">
        <f t="shared" si="3924"/>
        <v>0</v>
      </c>
      <c r="O662" s="198">
        <v>0</v>
      </c>
      <c r="P662" s="198">
        <v>53603801</v>
      </c>
      <c r="Q662" s="111">
        <f t="shared" si="3925"/>
        <v>30000000</v>
      </c>
      <c r="R662" s="85">
        <f t="shared" si="3926"/>
        <v>21396199</v>
      </c>
      <c r="S662" s="191">
        <f t="shared" si="3927"/>
        <v>0</v>
      </c>
      <c r="T662" s="191">
        <f t="shared" si="3928"/>
        <v>53603801</v>
      </c>
    </row>
    <row r="663" spans="1:20" s="142" customFormat="1" ht="15" customHeight="1" x14ac:dyDescent="0.25">
      <c r="A663" s="184">
        <v>306136</v>
      </c>
      <c r="B663" s="187" t="s">
        <v>1645</v>
      </c>
      <c r="C663" s="85"/>
      <c r="D663" s="191">
        <v>0</v>
      </c>
      <c r="E663" s="191">
        <v>0</v>
      </c>
      <c r="F663" s="191">
        <v>44010000</v>
      </c>
      <c r="G663" s="188">
        <v>0</v>
      </c>
      <c r="H663" s="111">
        <f t="shared" si="3922"/>
        <v>44010000</v>
      </c>
      <c r="I663" s="198">
        <v>36000000</v>
      </c>
      <c r="J663" s="198">
        <v>36000000</v>
      </c>
      <c r="K663" s="111">
        <f t="shared" si="3923"/>
        <v>8010000</v>
      </c>
      <c r="L663" s="198">
        <v>0</v>
      </c>
      <c r="M663" s="198">
        <v>0</v>
      </c>
      <c r="N663" s="85">
        <f t="shared" si="3924"/>
        <v>36000000</v>
      </c>
      <c r="O663" s="198">
        <v>0</v>
      </c>
      <c r="P663" s="198">
        <v>36000000</v>
      </c>
      <c r="Q663" s="111">
        <f t="shared" si="3925"/>
        <v>0</v>
      </c>
      <c r="R663" s="85">
        <f t="shared" si="3926"/>
        <v>8010000</v>
      </c>
      <c r="S663" s="191">
        <f t="shared" si="3927"/>
        <v>0</v>
      </c>
      <c r="T663" s="191">
        <f t="shared" si="3928"/>
        <v>36000000</v>
      </c>
    </row>
    <row r="664" spans="1:20" s="142" customFormat="1" ht="15" customHeight="1" x14ac:dyDescent="0.25">
      <c r="A664" s="132">
        <v>310</v>
      </c>
      <c r="B664" s="133" t="s">
        <v>1441</v>
      </c>
      <c r="C664" s="94">
        <f t="shared" ref="C664" si="3929">+C665+C677+C691</f>
        <v>0</v>
      </c>
      <c r="D664" s="215">
        <f t="shared" ref="D664" si="3930">+D665+D677+D691</f>
        <v>3962856579.6399999</v>
      </c>
      <c r="E664" s="94">
        <f t="shared" ref="E664" si="3931">+E665+E677+E691</f>
        <v>0</v>
      </c>
      <c r="F664" s="94">
        <f t="shared" ref="F664" si="3932">+F665+F677+F691</f>
        <v>2399002478</v>
      </c>
      <c r="G664" s="94">
        <f t="shared" ref="G664" si="3933">+G665+G677+G691</f>
        <v>112786145</v>
      </c>
      <c r="H664" s="94">
        <f t="shared" ref="H664" si="3934">+H665+H677+H691</f>
        <v>6249072912.6400003</v>
      </c>
      <c r="I664" s="94">
        <f t="shared" ref="I664" si="3935">+I665+I677+I691</f>
        <v>710513823</v>
      </c>
      <c r="J664" s="94">
        <f t="shared" ref="J664" si="3936">+J665+J677+J691</f>
        <v>5297554916.2399998</v>
      </c>
      <c r="K664" s="94">
        <f t="shared" ref="K664" si="3937">+K665+K677+K691</f>
        <v>951517996.39999998</v>
      </c>
      <c r="L664" s="94">
        <f t="shared" ref="L664" si="3938">+L665+L677+L691</f>
        <v>638740779</v>
      </c>
      <c r="M664" s="94">
        <f t="shared" ref="M664" si="3939">+M665+M677+M691</f>
        <v>4448949012.54</v>
      </c>
      <c r="N664" s="94">
        <f t="shared" ref="N664" si="3940">+N665+N677+N691</f>
        <v>664983061.70000005</v>
      </c>
      <c r="O664" s="94">
        <f t="shared" ref="O664" si="3941">+O665+O677+O691</f>
        <v>106134230.76000001</v>
      </c>
      <c r="P664" s="94">
        <f t="shared" ref="P664" si="3942">+P665+P677+P691</f>
        <v>5314237701.8800001</v>
      </c>
      <c r="Q664" s="94">
        <f t="shared" ref="Q664" si="3943">+Q665+Q677+Q691</f>
        <v>16682785.639999986</v>
      </c>
      <c r="R664" s="94">
        <f t="shared" ref="R664" si="3944">+R665+R677+R691</f>
        <v>934835210.75999999</v>
      </c>
      <c r="S664" s="94">
        <f t="shared" ref="S664" si="3945">+S665+S677+S691</f>
        <v>106134230.76000001</v>
      </c>
      <c r="T664" s="94">
        <f t="shared" ref="T664" si="3946">+T665+T677+T691</f>
        <v>5314237701.8800001</v>
      </c>
    </row>
    <row r="665" spans="1:20" s="142" customFormat="1" ht="15" customHeight="1" x14ac:dyDescent="0.25">
      <c r="A665" s="132">
        <v>31001</v>
      </c>
      <c r="B665" s="133" t="s">
        <v>1442</v>
      </c>
      <c r="C665" s="94">
        <f t="shared" ref="C665" si="3947">+C666</f>
        <v>0</v>
      </c>
      <c r="D665" s="94">
        <f t="shared" ref="D665" si="3948">+D666</f>
        <v>805176792</v>
      </c>
      <c r="E665" s="94">
        <f t="shared" ref="E665" si="3949">+E666</f>
        <v>0</v>
      </c>
      <c r="F665" s="94">
        <f t="shared" ref="F665" si="3950">+F666</f>
        <v>0</v>
      </c>
      <c r="G665" s="94">
        <f t="shared" ref="G665" si="3951">+G666</f>
        <v>16545210</v>
      </c>
      <c r="H665" s="94">
        <f t="shared" ref="H665" si="3952">+H666</f>
        <v>788631582</v>
      </c>
      <c r="I665" s="94">
        <f t="shared" ref="I665" si="3953">+I666</f>
        <v>17748474</v>
      </c>
      <c r="J665" s="94">
        <f t="shared" ref="J665" si="3954">+J666</f>
        <v>494254897</v>
      </c>
      <c r="K665" s="94">
        <f t="shared" ref="K665" si="3955">+K666</f>
        <v>294376685</v>
      </c>
      <c r="L665" s="94">
        <f t="shared" ref="L665" si="3956">+L666</f>
        <v>77186064</v>
      </c>
      <c r="M665" s="94">
        <f t="shared" ref="M665" si="3957">+M666</f>
        <v>444952810</v>
      </c>
      <c r="N665" s="94">
        <f t="shared" ref="N665" si="3958">+N666</f>
        <v>49302087</v>
      </c>
      <c r="O665" s="94">
        <f t="shared" ref="O665" si="3959">+O666</f>
        <v>17748474</v>
      </c>
      <c r="P665" s="94">
        <f t="shared" ref="P665" si="3960">+P666</f>
        <v>504502499</v>
      </c>
      <c r="Q665" s="94">
        <f t="shared" ref="Q665" si="3961">+Q666</f>
        <v>10247602</v>
      </c>
      <c r="R665" s="94">
        <f t="shared" ref="R665" si="3962">+R666</f>
        <v>284129083</v>
      </c>
      <c r="S665" s="94">
        <f t="shared" ref="S665" si="3963">+S666</f>
        <v>17748474</v>
      </c>
      <c r="T665" s="94">
        <f t="shared" ref="T665" si="3964">+T666</f>
        <v>504502499</v>
      </c>
    </row>
    <row r="666" spans="1:20" s="142" customFormat="1" ht="15" customHeight="1" x14ac:dyDescent="0.25">
      <c r="A666" s="132">
        <v>310011</v>
      </c>
      <c r="B666" s="133" t="s">
        <v>1443</v>
      </c>
      <c r="C666" s="94">
        <f t="shared" ref="C666" si="3965">+C667+C674</f>
        <v>0</v>
      </c>
      <c r="D666" s="94">
        <f t="shared" ref="D666" si="3966">+D667+D674</f>
        <v>805176792</v>
      </c>
      <c r="E666" s="94">
        <f t="shared" ref="E666" si="3967">+E667+E674</f>
        <v>0</v>
      </c>
      <c r="F666" s="94">
        <f t="shared" ref="F666" si="3968">+F667+F674</f>
        <v>0</v>
      </c>
      <c r="G666" s="94">
        <f t="shared" ref="G666" si="3969">+G667+G674</f>
        <v>16545210</v>
      </c>
      <c r="H666" s="94">
        <f t="shared" ref="H666" si="3970">+H667+H674</f>
        <v>788631582</v>
      </c>
      <c r="I666" s="94">
        <f t="shared" ref="I666" si="3971">+I667+I674</f>
        <v>17748474</v>
      </c>
      <c r="J666" s="94">
        <f t="shared" ref="J666" si="3972">+J667+J674</f>
        <v>494254897</v>
      </c>
      <c r="K666" s="94">
        <f t="shared" ref="K666" si="3973">+K667+K674</f>
        <v>294376685</v>
      </c>
      <c r="L666" s="94">
        <f t="shared" ref="L666" si="3974">+L667+L674</f>
        <v>77186064</v>
      </c>
      <c r="M666" s="94">
        <f t="shared" ref="M666" si="3975">+M667+M674</f>
        <v>444952810</v>
      </c>
      <c r="N666" s="94">
        <f t="shared" ref="N666" si="3976">+N667+N674</f>
        <v>49302087</v>
      </c>
      <c r="O666" s="94">
        <f t="shared" ref="O666" si="3977">+O667+O674</f>
        <v>17748474</v>
      </c>
      <c r="P666" s="94">
        <f t="shared" ref="P666" si="3978">+P667+P674</f>
        <v>504502499</v>
      </c>
      <c r="Q666" s="94">
        <f t="shared" ref="Q666" si="3979">+Q667+Q674</f>
        <v>10247602</v>
      </c>
      <c r="R666" s="94">
        <f t="shared" ref="R666" si="3980">+R667+R674</f>
        <v>284129083</v>
      </c>
      <c r="S666" s="94">
        <f t="shared" ref="S666" si="3981">+S667+S674</f>
        <v>17748474</v>
      </c>
      <c r="T666" s="94">
        <f t="shared" ref="T666" si="3982">+T667+T674</f>
        <v>504502499</v>
      </c>
    </row>
    <row r="667" spans="1:20" s="142" customFormat="1" ht="15" customHeight="1" x14ac:dyDescent="0.25">
      <c r="A667" s="14">
        <v>31001101</v>
      </c>
      <c r="B667" s="9" t="s">
        <v>1444</v>
      </c>
      <c r="C667" s="10">
        <f t="shared" ref="C667" si="3983">SUM(C668:C673)</f>
        <v>0</v>
      </c>
      <c r="D667" s="10">
        <f t="shared" ref="D667" si="3984">SUM(D668:D673)</f>
        <v>639852464</v>
      </c>
      <c r="E667" s="10">
        <f t="shared" ref="E667" si="3985">SUM(E668:E673)</f>
        <v>0</v>
      </c>
      <c r="F667" s="10">
        <f t="shared" ref="F667" si="3986">SUM(F668:F673)</f>
        <v>0</v>
      </c>
      <c r="G667" s="10">
        <f t="shared" ref="G667" si="3987">SUM(G668:G673)</f>
        <v>12684660</v>
      </c>
      <c r="H667" s="10">
        <f t="shared" ref="H667" si="3988">SUM(H668:H673)</f>
        <v>627167804</v>
      </c>
      <c r="I667" s="10">
        <f t="shared" ref="I667" si="3989">SUM(I668:I673)</f>
        <v>17748474</v>
      </c>
      <c r="J667" s="10">
        <f t="shared" ref="J667" si="3990">SUM(J668:J673)</f>
        <v>399498171</v>
      </c>
      <c r="K667" s="10">
        <f t="shared" ref="K667" si="3991">SUM(K668:K673)</f>
        <v>227669633</v>
      </c>
      <c r="L667" s="10">
        <f t="shared" ref="L667" si="3992">SUM(L668:L673)</f>
        <v>74341053</v>
      </c>
      <c r="M667" s="10">
        <f t="shared" ref="M667" si="3993">SUM(M668:M673)</f>
        <v>351424084</v>
      </c>
      <c r="N667" s="10">
        <f t="shared" ref="N667" si="3994">SUM(N668:N673)</f>
        <v>48074087</v>
      </c>
      <c r="O667" s="10">
        <f t="shared" ref="O667" si="3995">SUM(O668:O673)</f>
        <v>17748474</v>
      </c>
      <c r="P667" s="10">
        <f t="shared" ref="P667" si="3996">SUM(P668:P673)</f>
        <v>409178171</v>
      </c>
      <c r="Q667" s="10">
        <f t="shared" ref="Q667" si="3997">SUM(Q668:Q673)</f>
        <v>9680000</v>
      </c>
      <c r="R667" s="10">
        <f t="shared" ref="R667" si="3998">SUM(R668:R673)</f>
        <v>217989633</v>
      </c>
      <c r="S667" s="10">
        <f t="shared" ref="S667" si="3999">SUM(S668:S673)</f>
        <v>17748474</v>
      </c>
      <c r="T667" s="10">
        <f t="shared" ref="T667" si="4000">SUM(T668:T673)</f>
        <v>409178171</v>
      </c>
    </row>
    <row r="668" spans="1:20" s="142" customFormat="1" ht="15" customHeight="1" x14ac:dyDescent="0.25">
      <c r="A668" s="112">
        <v>3100110101</v>
      </c>
      <c r="B668" s="113" t="s">
        <v>1445</v>
      </c>
      <c r="C668" s="85"/>
      <c r="D668" s="191">
        <v>50000000</v>
      </c>
      <c r="E668" s="191">
        <v>0</v>
      </c>
      <c r="F668" s="191">
        <v>0</v>
      </c>
      <c r="G668" s="188">
        <v>2757540</v>
      </c>
      <c r="H668" s="111">
        <f t="shared" ref="H668:H673" si="4001">+C668+D668-E668+F668-G668</f>
        <v>47242460</v>
      </c>
      <c r="I668" s="198">
        <v>0</v>
      </c>
      <c r="J668" s="198">
        <v>19989120</v>
      </c>
      <c r="K668" s="111">
        <f t="shared" ref="K668:K673" si="4002">+H668-J668</f>
        <v>27253340</v>
      </c>
      <c r="L668" s="198">
        <v>0</v>
      </c>
      <c r="M668" s="198">
        <v>19989120</v>
      </c>
      <c r="N668" s="85">
        <f t="shared" ref="N668:N673" si="4003">+J668-M668</f>
        <v>0</v>
      </c>
      <c r="O668" s="198">
        <v>0</v>
      </c>
      <c r="P668" s="198">
        <v>19989120</v>
      </c>
      <c r="Q668" s="111">
        <f t="shared" ref="Q668:Q673" si="4004">P668-J668</f>
        <v>0</v>
      </c>
      <c r="R668" s="85">
        <f t="shared" ref="R668:R673" si="4005">+H668-P668</f>
        <v>27253340</v>
      </c>
      <c r="S668" s="191">
        <f t="shared" ref="S668:S673" si="4006">O668</f>
        <v>0</v>
      </c>
      <c r="T668" s="191">
        <f t="shared" ref="T668:T673" si="4007">P668</f>
        <v>19989120</v>
      </c>
    </row>
    <row r="669" spans="1:20" s="142" customFormat="1" ht="15" customHeight="1" x14ac:dyDescent="0.25">
      <c r="A669" s="29">
        <v>3100110102</v>
      </c>
      <c r="B669" s="113" t="s">
        <v>1446</v>
      </c>
      <c r="C669" s="85"/>
      <c r="D669" s="191">
        <v>25000000</v>
      </c>
      <c r="E669" s="191">
        <v>0</v>
      </c>
      <c r="F669" s="191">
        <v>0</v>
      </c>
      <c r="G669" s="188">
        <v>0</v>
      </c>
      <c r="H669" s="111">
        <f t="shared" si="4001"/>
        <v>25000000</v>
      </c>
      <c r="I669" s="198">
        <v>0</v>
      </c>
      <c r="J669" s="198">
        <v>6766666</v>
      </c>
      <c r="K669" s="111">
        <f t="shared" si="4002"/>
        <v>18233334</v>
      </c>
      <c r="L669" s="198">
        <v>6766666</v>
      </c>
      <c r="M669" s="198">
        <v>6766666</v>
      </c>
      <c r="N669" s="85">
        <f t="shared" si="4003"/>
        <v>0</v>
      </c>
      <c r="O669" s="198">
        <v>0</v>
      </c>
      <c r="P669" s="198">
        <v>6766666</v>
      </c>
      <c r="Q669" s="111">
        <f t="shared" si="4004"/>
        <v>0</v>
      </c>
      <c r="R669" s="85">
        <f t="shared" si="4005"/>
        <v>18233334</v>
      </c>
      <c r="S669" s="191">
        <f t="shared" si="4006"/>
        <v>0</v>
      </c>
      <c r="T669" s="191">
        <f t="shared" si="4007"/>
        <v>6766666</v>
      </c>
    </row>
    <row r="670" spans="1:20" s="142" customFormat="1" ht="15" customHeight="1" x14ac:dyDescent="0.25">
      <c r="A670" s="112">
        <v>3100110103</v>
      </c>
      <c r="B670" s="113" t="s">
        <v>1447</v>
      </c>
      <c r="C670" s="85"/>
      <c r="D670" s="191">
        <v>198200000</v>
      </c>
      <c r="E670" s="191">
        <v>0</v>
      </c>
      <c r="F670" s="191">
        <v>0</v>
      </c>
      <c r="G670" s="188">
        <v>0</v>
      </c>
      <c r="H670" s="111">
        <f t="shared" si="4001"/>
        <v>198200000</v>
      </c>
      <c r="I670" s="198">
        <v>0</v>
      </c>
      <c r="J670" s="198">
        <v>187945249</v>
      </c>
      <c r="K670" s="111">
        <f t="shared" si="4002"/>
        <v>10254751</v>
      </c>
      <c r="L670" s="198">
        <v>34193000</v>
      </c>
      <c r="M670" s="198">
        <v>184238249</v>
      </c>
      <c r="N670" s="85">
        <f t="shared" si="4003"/>
        <v>3707000</v>
      </c>
      <c r="O670" s="198">
        <v>0</v>
      </c>
      <c r="P670" s="198">
        <v>197625249</v>
      </c>
      <c r="Q670" s="111">
        <f t="shared" si="4004"/>
        <v>9680000</v>
      </c>
      <c r="R670" s="85">
        <f t="shared" si="4005"/>
        <v>574751</v>
      </c>
      <c r="S670" s="191">
        <f t="shared" si="4006"/>
        <v>0</v>
      </c>
      <c r="T670" s="191">
        <f t="shared" si="4007"/>
        <v>197625249</v>
      </c>
    </row>
    <row r="671" spans="1:20" s="142" customFormat="1" ht="15" customHeight="1" x14ac:dyDescent="0.25">
      <c r="A671" s="112">
        <v>3100110201</v>
      </c>
      <c r="B671" s="113" t="s">
        <v>1448</v>
      </c>
      <c r="C671" s="85"/>
      <c r="D671" s="191">
        <v>180000000</v>
      </c>
      <c r="E671" s="191">
        <v>0</v>
      </c>
      <c r="F671" s="191">
        <v>0</v>
      </c>
      <c r="G671" s="188">
        <v>9927120</v>
      </c>
      <c r="H671" s="111">
        <f t="shared" si="4001"/>
        <v>170072880</v>
      </c>
      <c r="I671" s="198">
        <v>14138950</v>
      </c>
      <c r="J671" s="198">
        <v>14138950</v>
      </c>
      <c r="K671" s="111">
        <f t="shared" si="4002"/>
        <v>155933930</v>
      </c>
      <c r="L671" s="198">
        <v>14138950</v>
      </c>
      <c r="M671" s="198">
        <v>14138950</v>
      </c>
      <c r="N671" s="85">
        <f t="shared" si="4003"/>
        <v>0</v>
      </c>
      <c r="O671" s="198">
        <v>14138950</v>
      </c>
      <c r="P671" s="198">
        <v>14138950</v>
      </c>
      <c r="Q671" s="111">
        <f t="shared" si="4004"/>
        <v>0</v>
      </c>
      <c r="R671" s="85">
        <f t="shared" si="4005"/>
        <v>155933930</v>
      </c>
      <c r="S671" s="191">
        <f t="shared" si="4006"/>
        <v>14138950</v>
      </c>
      <c r="T671" s="191">
        <f t="shared" si="4007"/>
        <v>14138950</v>
      </c>
    </row>
    <row r="672" spans="1:20" s="142" customFormat="1" ht="15" customHeight="1" x14ac:dyDescent="0.25">
      <c r="A672" s="29">
        <v>3100110202</v>
      </c>
      <c r="B672" s="113" t="s">
        <v>1449</v>
      </c>
      <c r="C672" s="85"/>
      <c r="D672" s="191">
        <v>5000000</v>
      </c>
      <c r="E672" s="191">
        <v>0</v>
      </c>
      <c r="F672" s="191">
        <v>0</v>
      </c>
      <c r="G672" s="188">
        <v>0</v>
      </c>
      <c r="H672" s="111">
        <f t="shared" si="4001"/>
        <v>5000000</v>
      </c>
      <c r="I672" s="198">
        <v>0</v>
      </c>
      <c r="J672" s="198">
        <v>0</v>
      </c>
      <c r="K672" s="111">
        <f t="shared" si="4002"/>
        <v>5000000</v>
      </c>
      <c r="L672" s="198">
        <v>0</v>
      </c>
      <c r="M672" s="198">
        <v>0</v>
      </c>
      <c r="N672" s="85">
        <f t="shared" si="4003"/>
        <v>0</v>
      </c>
      <c r="O672" s="198">
        <v>0</v>
      </c>
      <c r="P672" s="198">
        <v>0</v>
      </c>
      <c r="Q672" s="111">
        <f t="shared" si="4004"/>
        <v>0</v>
      </c>
      <c r="R672" s="85">
        <f t="shared" si="4005"/>
        <v>5000000</v>
      </c>
      <c r="S672" s="191">
        <f t="shared" si="4006"/>
        <v>0</v>
      </c>
      <c r="T672" s="191">
        <f t="shared" si="4007"/>
        <v>0</v>
      </c>
    </row>
    <row r="673" spans="1:20" s="142" customFormat="1" ht="15" customHeight="1" x14ac:dyDescent="0.25">
      <c r="A673" s="112">
        <v>3100110203</v>
      </c>
      <c r="B673" s="113" t="s">
        <v>1450</v>
      </c>
      <c r="C673" s="85"/>
      <c r="D673" s="191">
        <v>181652464</v>
      </c>
      <c r="E673" s="191">
        <v>0</v>
      </c>
      <c r="F673" s="191">
        <v>0</v>
      </c>
      <c r="G673" s="188">
        <v>0</v>
      </c>
      <c r="H673" s="111">
        <f t="shared" si="4001"/>
        <v>181652464</v>
      </c>
      <c r="I673" s="198">
        <v>3609524</v>
      </c>
      <c r="J673" s="198">
        <v>170658186</v>
      </c>
      <c r="K673" s="111">
        <f t="shared" si="4002"/>
        <v>10994278</v>
      </c>
      <c r="L673" s="198">
        <v>19242437</v>
      </c>
      <c r="M673" s="198">
        <v>126291099</v>
      </c>
      <c r="N673" s="85">
        <f t="shared" si="4003"/>
        <v>44367087</v>
      </c>
      <c r="O673" s="198">
        <v>3609524</v>
      </c>
      <c r="P673" s="198">
        <v>170658186</v>
      </c>
      <c r="Q673" s="111">
        <f t="shared" si="4004"/>
        <v>0</v>
      </c>
      <c r="R673" s="85">
        <f t="shared" si="4005"/>
        <v>10994278</v>
      </c>
      <c r="S673" s="191">
        <f t="shared" si="4006"/>
        <v>3609524</v>
      </c>
      <c r="T673" s="191">
        <f t="shared" si="4007"/>
        <v>170658186</v>
      </c>
    </row>
    <row r="674" spans="1:20" s="142" customFormat="1" ht="15" customHeight="1" x14ac:dyDescent="0.25">
      <c r="A674" s="14">
        <v>31001103</v>
      </c>
      <c r="B674" s="9" t="s">
        <v>1451</v>
      </c>
      <c r="C674" s="10">
        <f t="shared" ref="C674" si="4008">+C675+C676</f>
        <v>0</v>
      </c>
      <c r="D674" s="10">
        <f t="shared" ref="D674" si="4009">+D675+D676</f>
        <v>165324328</v>
      </c>
      <c r="E674" s="10">
        <f t="shared" ref="E674" si="4010">+E675+E676</f>
        <v>0</v>
      </c>
      <c r="F674" s="10">
        <f t="shared" ref="F674" si="4011">+F675+F676</f>
        <v>0</v>
      </c>
      <c r="G674" s="10">
        <f t="shared" ref="G674" si="4012">+G675+G676</f>
        <v>3860550</v>
      </c>
      <c r="H674" s="10">
        <f t="shared" ref="H674" si="4013">+H675+H676</f>
        <v>161463778</v>
      </c>
      <c r="I674" s="10">
        <f t="shared" ref="I674" si="4014">+I675+I676</f>
        <v>0</v>
      </c>
      <c r="J674" s="10">
        <f t="shared" ref="J674" si="4015">+J675+J676</f>
        <v>94756726</v>
      </c>
      <c r="K674" s="10">
        <f t="shared" ref="K674" si="4016">+K675+K676</f>
        <v>66707052</v>
      </c>
      <c r="L674" s="10">
        <f t="shared" ref="L674" si="4017">+L675+L676</f>
        <v>2845011</v>
      </c>
      <c r="M674" s="10">
        <f t="shared" ref="M674" si="4018">+M675+M676</f>
        <v>93528726</v>
      </c>
      <c r="N674" s="10">
        <f t="shared" ref="N674" si="4019">+N675+N676</f>
        <v>1228000</v>
      </c>
      <c r="O674" s="10">
        <f t="shared" ref="O674" si="4020">+O675+O676</f>
        <v>0</v>
      </c>
      <c r="P674" s="10">
        <f t="shared" ref="P674" si="4021">+P675+P676</f>
        <v>95324328</v>
      </c>
      <c r="Q674" s="10">
        <f t="shared" ref="Q674" si="4022">+Q675+Q676</f>
        <v>567602</v>
      </c>
      <c r="R674" s="10">
        <f t="shared" ref="R674" si="4023">+R675+R676</f>
        <v>66139450</v>
      </c>
      <c r="S674" s="10">
        <f t="shared" ref="S674" si="4024">+S675+S676</f>
        <v>0</v>
      </c>
      <c r="T674" s="10">
        <f t="shared" ref="T674" si="4025">+T675+T676</f>
        <v>95324328</v>
      </c>
    </row>
    <row r="675" spans="1:20" s="142" customFormat="1" ht="15" customHeight="1" x14ac:dyDescent="0.25">
      <c r="A675" s="112">
        <v>3100110301</v>
      </c>
      <c r="B675" s="113" t="s">
        <v>1452</v>
      </c>
      <c r="C675" s="85"/>
      <c r="D675" s="191">
        <v>70000000</v>
      </c>
      <c r="E675" s="191">
        <v>0</v>
      </c>
      <c r="F675" s="191">
        <v>0</v>
      </c>
      <c r="G675" s="188">
        <v>3860550</v>
      </c>
      <c r="H675" s="111">
        <f t="shared" ref="H675:H676" si="4026">+C675+D675-E675+F675-G675</f>
        <v>66139450</v>
      </c>
      <c r="I675" s="198">
        <v>0</v>
      </c>
      <c r="J675" s="198">
        <v>0</v>
      </c>
      <c r="K675" s="111">
        <f t="shared" ref="K675:K676" si="4027">+H675-J675</f>
        <v>66139450</v>
      </c>
      <c r="L675" s="198">
        <v>0</v>
      </c>
      <c r="M675" s="198">
        <v>0</v>
      </c>
      <c r="N675" s="85">
        <f>+J675-M675</f>
        <v>0</v>
      </c>
      <c r="O675" s="198">
        <v>0</v>
      </c>
      <c r="P675" s="198">
        <v>0</v>
      </c>
      <c r="Q675" s="111">
        <f t="shared" ref="Q675:Q676" si="4028">P675-J675</f>
        <v>0</v>
      </c>
      <c r="R675" s="85">
        <f>+H675-P675</f>
        <v>66139450</v>
      </c>
      <c r="S675" s="191">
        <f t="shared" ref="S675:S676" si="4029">O675</f>
        <v>0</v>
      </c>
      <c r="T675" s="191">
        <f t="shared" ref="T675:T676" si="4030">P675</f>
        <v>0</v>
      </c>
    </row>
    <row r="676" spans="1:20" s="142" customFormat="1" ht="15" customHeight="1" x14ac:dyDescent="0.25">
      <c r="A676" s="112">
        <v>3100110303</v>
      </c>
      <c r="B676" s="113" t="s">
        <v>1453</v>
      </c>
      <c r="C676" s="85"/>
      <c r="D676" s="191">
        <v>95324328</v>
      </c>
      <c r="E676" s="191">
        <v>0</v>
      </c>
      <c r="F676" s="191">
        <v>0</v>
      </c>
      <c r="G676" s="188">
        <v>0</v>
      </c>
      <c r="H676" s="111">
        <f t="shared" si="4026"/>
        <v>95324328</v>
      </c>
      <c r="I676" s="198">
        <v>0</v>
      </c>
      <c r="J676" s="198">
        <v>94756726</v>
      </c>
      <c r="K676" s="111">
        <f t="shared" si="4027"/>
        <v>567602</v>
      </c>
      <c r="L676" s="198">
        <v>2845011</v>
      </c>
      <c r="M676" s="198">
        <v>93528726</v>
      </c>
      <c r="N676" s="85">
        <f>+J676-M676</f>
        <v>1228000</v>
      </c>
      <c r="O676" s="198">
        <v>0</v>
      </c>
      <c r="P676" s="198">
        <v>95324328</v>
      </c>
      <c r="Q676" s="111">
        <f t="shared" si="4028"/>
        <v>567602</v>
      </c>
      <c r="R676" s="85">
        <f>+H676-P676</f>
        <v>0</v>
      </c>
      <c r="S676" s="191">
        <f t="shared" si="4029"/>
        <v>0</v>
      </c>
      <c r="T676" s="191">
        <f t="shared" si="4030"/>
        <v>95324328</v>
      </c>
    </row>
    <row r="677" spans="1:20" s="142" customFormat="1" ht="15" customHeight="1" x14ac:dyDescent="0.25">
      <c r="A677" s="132">
        <v>31002</v>
      </c>
      <c r="B677" s="133" t="s">
        <v>1454</v>
      </c>
      <c r="C677" s="94">
        <f t="shared" ref="C677" si="4031">+C678+C683+C688</f>
        <v>0</v>
      </c>
      <c r="D677" s="94">
        <f t="shared" ref="D677" si="4032">+D678+D683+D688</f>
        <v>2552652149</v>
      </c>
      <c r="E677" s="94">
        <f t="shared" ref="E677" si="4033">+E678+E683+E688</f>
        <v>0</v>
      </c>
      <c r="F677" s="94">
        <f t="shared" ref="F677" si="4034">+F678+F683+F688</f>
        <v>2399002478</v>
      </c>
      <c r="G677" s="94">
        <f t="shared" ref="G677" si="4035">+G678+G683+G688</f>
        <v>81074495</v>
      </c>
      <c r="H677" s="94">
        <f t="shared" ref="H677" si="4036">+H678+H683+H688</f>
        <v>4870580132</v>
      </c>
      <c r="I677" s="94">
        <f t="shared" ref="I677" si="4037">+I678+I683+I688</f>
        <v>520029607</v>
      </c>
      <c r="J677" s="94">
        <f t="shared" ref="J677" si="4038">+J678+J683+J688</f>
        <v>4282482381.2399998</v>
      </c>
      <c r="K677" s="94">
        <f t="shared" ref="K677" si="4039">+K678+K683+K688</f>
        <v>588097750.75999999</v>
      </c>
      <c r="L677" s="94">
        <f t="shared" ref="L677" si="4040">+L678+L683+L688</f>
        <v>523354715</v>
      </c>
      <c r="M677" s="94">
        <f t="shared" ref="M677" si="4041">+M678+M683+M688</f>
        <v>3866727215.54</v>
      </c>
      <c r="N677" s="94">
        <f t="shared" ref="N677" si="4042">+N678+N683+N688</f>
        <v>232132323.70000005</v>
      </c>
      <c r="O677" s="94">
        <f t="shared" ref="O677" si="4043">+O678+O683+O688</f>
        <v>88385756.760000005</v>
      </c>
      <c r="P677" s="94">
        <f t="shared" ref="P677" si="4044">+P678+P683+P688</f>
        <v>4288917564.2399998</v>
      </c>
      <c r="Q677" s="94">
        <f t="shared" ref="Q677" si="4045">+Q678+Q683+Q688</f>
        <v>6435183</v>
      </c>
      <c r="R677" s="94">
        <f t="shared" ref="R677" si="4046">+R678+R683+R688</f>
        <v>581662567.75999999</v>
      </c>
      <c r="S677" s="94">
        <f t="shared" ref="S677" si="4047">+S678+S683+S688</f>
        <v>88385756.760000005</v>
      </c>
      <c r="T677" s="94">
        <f t="shared" ref="T677" si="4048">+T678+T683+T688</f>
        <v>4288917564.2399998</v>
      </c>
    </row>
    <row r="678" spans="1:20" s="142" customFormat="1" ht="15" customHeight="1" x14ac:dyDescent="0.25">
      <c r="A678" s="132">
        <v>310021</v>
      </c>
      <c r="B678" s="133" t="s">
        <v>1455</v>
      </c>
      <c r="C678" s="94">
        <f t="shared" ref="C678" si="4049">+C679</f>
        <v>0</v>
      </c>
      <c r="D678" s="94">
        <f t="shared" ref="D678" si="4050">+D679</f>
        <v>1369497149</v>
      </c>
      <c r="E678" s="94">
        <f t="shared" ref="E678" si="4051">+E679</f>
        <v>0</v>
      </c>
      <c r="F678" s="94">
        <f t="shared" ref="F678" si="4052">+F679</f>
        <v>1719002478</v>
      </c>
      <c r="G678" s="94">
        <f t="shared" ref="G678" si="4053">+G679</f>
        <v>35847940</v>
      </c>
      <c r="H678" s="94">
        <f t="shared" ref="H678" si="4054">+H679</f>
        <v>3052651687</v>
      </c>
      <c r="I678" s="94">
        <f t="shared" ref="I678" si="4055">+I679</f>
        <v>268071275</v>
      </c>
      <c r="J678" s="94">
        <f t="shared" ref="J678" si="4056">+J679</f>
        <v>2500990655.2399998</v>
      </c>
      <c r="K678" s="94">
        <f t="shared" ref="K678" si="4057">+K679</f>
        <v>551661031.75999999</v>
      </c>
      <c r="L678" s="94">
        <f t="shared" ref="L678" si="4058">+L679</f>
        <v>393122296</v>
      </c>
      <c r="M678" s="94">
        <f t="shared" ref="M678" si="4059">+M679</f>
        <v>2268858331.54</v>
      </c>
      <c r="N678" s="94">
        <f t="shared" ref="N678" si="4060">+N679</f>
        <v>232132323.70000005</v>
      </c>
      <c r="O678" s="94">
        <f t="shared" ref="O678" si="4061">+O679</f>
        <v>88385756.760000005</v>
      </c>
      <c r="P678" s="94">
        <f t="shared" ref="P678" si="4062">+P679</f>
        <v>2500990655.2399998</v>
      </c>
      <c r="Q678" s="94">
        <f t="shared" ref="Q678" si="4063">+Q679</f>
        <v>0</v>
      </c>
      <c r="R678" s="94">
        <f t="shared" ref="R678" si="4064">+R679</f>
        <v>551661031.75999999</v>
      </c>
      <c r="S678" s="94">
        <f t="shared" ref="S678" si="4065">+S679</f>
        <v>88385756.760000005</v>
      </c>
      <c r="T678" s="94">
        <f t="shared" ref="T678" si="4066">+T679</f>
        <v>2500990655.2399998</v>
      </c>
    </row>
    <row r="679" spans="1:20" s="142" customFormat="1" ht="15" customHeight="1" x14ac:dyDescent="0.25">
      <c r="A679" s="14">
        <v>31002101</v>
      </c>
      <c r="B679" s="9" t="s">
        <v>1456</v>
      </c>
      <c r="C679" s="10">
        <f t="shared" ref="C679" si="4067">+C680+C681+C682</f>
        <v>0</v>
      </c>
      <c r="D679" s="10">
        <f t="shared" ref="D679" si="4068">+D680+D681+D682</f>
        <v>1369497149</v>
      </c>
      <c r="E679" s="10">
        <f t="shared" ref="E679" si="4069">+E680+E681+E682</f>
        <v>0</v>
      </c>
      <c r="F679" s="10">
        <f t="shared" ref="F679" si="4070">+F680+F681+F682</f>
        <v>1719002478</v>
      </c>
      <c r="G679" s="10">
        <f t="shared" ref="G679" si="4071">+G680+G681+G682</f>
        <v>35847940</v>
      </c>
      <c r="H679" s="10">
        <f t="shared" ref="H679" si="4072">+H680+H681+H682</f>
        <v>3052651687</v>
      </c>
      <c r="I679" s="10">
        <f t="shared" ref="I679" si="4073">+I680+I681+I682</f>
        <v>268071275</v>
      </c>
      <c r="J679" s="10">
        <f t="shared" ref="J679" si="4074">+J680+J681+J682</f>
        <v>2500990655.2399998</v>
      </c>
      <c r="K679" s="10">
        <f t="shared" ref="K679" si="4075">+K680+K681+K682</f>
        <v>551661031.75999999</v>
      </c>
      <c r="L679" s="10">
        <f t="shared" ref="L679" si="4076">+L680+L681+L682</f>
        <v>393122296</v>
      </c>
      <c r="M679" s="10">
        <f t="shared" ref="M679" si="4077">+M680+M681+M682</f>
        <v>2268858331.54</v>
      </c>
      <c r="N679" s="10">
        <f t="shared" ref="N679" si="4078">+N680+N681+N682</f>
        <v>232132323.70000005</v>
      </c>
      <c r="O679" s="10">
        <f t="shared" ref="O679" si="4079">+O680+O681+O682</f>
        <v>88385756.760000005</v>
      </c>
      <c r="P679" s="10">
        <f t="shared" ref="P679" si="4080">+P680+P681+P682</f>
        <v>2500990655.2399998</v>
      </c>
      <c r="Q679" s="10">
        <f t="shared" ref="Q679" si="4081">+Q680+Q681+Q682</f>
        <v>0</v>
      </c>
      <c r="R679" s="10">
        <f t="shared" ref="R679" si="4082">+R680+R681+R682</f>
        <v>551661031.75999999</v>
      </c>
      <c r="S679" s="10">
        <f t="shared" ref="S679" si="4083">+S680+S681+S682</f>
        <v>88385756.760000005</v>
      </c>
      <c r="T679" s="10">
        <f t="shared" ref="T679" si="4084">+T680+T681+T682</f>
        <v>2500990655.2399998</v>
      </c>
    </row>
    <row r="680" spans="1:20" s="142" customFormat="1" ht="15" customHeight="1" x14ac:dyDescent="0.25">
      <c r="A680" s="112">
        <v>3100210101</v>
      </c>
      <c r="B680" s="113" t="s">
        <v>1457</v>
      </c>
      <c r="C680" s="85"/>
      <c r="D680" s="191">
        <v>650000000</v>
      </c>
      <c r="E680" s="191">
        <v>0</v>
      </c>
      <c r="F680" s="191">
        <v>0</v>
      </c>
      <c r="G680" s="188">
        <v>35847940</v>
      </c>
      <c r="H680" s="111">
        <f t="shared" ref="H680:H682" si="4085">+C680+D680-E680+F680-G680</f>
        <v>614152060</v>
      </c>
      <c r="I680" s="198">
        <v>220455000</v>
      </c>
      <c r="J680" s="198">
        <v>220455000</v>
      </c>
      <c r="K680" s="111">
        <f t="shared" ref="K680:K682" si="4086">+H680-J680</f>
        <v>393697060</v>
      </c>
      <c r="L680" s="198">
        <v>216255000</v>
      </c>
      <c r="M680" s="198">
        <v>216255000</v>
      </c>
      <c r="N680" s="85">
        <f>+J680-M680</f>
        <v>4200000</v>
      </c>
      <c r="O680" s="198"/>
      <c r="P680" s="198">
        <v>220455000</v>
      </c>
      <c r="Q680" s="111">
        <f t="shared" ref="Q680:Q682" si="4087">P680-J680</f>
        <v>0</v>
      </c>
      <c r="R680" s="85">
        <f>+H680-P680</f>
        <v>393697060</v>
      </c>
      <c r="S680" s="191">
        <f t="shared" ref="S680:S682" si="4088">O680</f>
        <v>0</v>
      </c>
      <c r="T680" s="191">
        <f t="shared" ref="T680:T682" si="4089">P680</f>
        <v>220455000</v>
      </c>
    </row>
    <row r="681" spans="1:20" s="142" customFormat="1" ht="15" customHeight="1" x14ac:dyDescent="0.25">
      <c r="A681" s="112">
        <v>3100210103</v>
      </c>
      <c r="B681" s="113" t="s">
        <v>1458</v>
      </c>
      <c r="C681" s="85"/>
      <c r="D681" s="191">
        <v>365472149</v>
      </c>
      <c r="E681" s="191">
        <v>0</v>
      </c>
      <c r="F681" s="191">
        <v>1719002478</v>
      </c>
      <c r="G681" s="188">
        <v>0</v>
      </c>
      <c r="H681" s="111">
        <f t="shared" si="4085"/>
        <v>2084474627</v>
      </c>
      <c r="I681" s="198">
        <v>47616275</v>
      </c>
      <c r="J681" s="198">
        <v>1926510655.24</v>
      </c>
      <c r="K681" s="111">
        <f t="shared" si="4086"/>
        <v>157963971.75999999</v>
      </c>
      <c r="L681" s="198">
        <v>176867296</v>
      </c>
      <c r="M681" s="198">
        <v>1761053331.54</v>
      </c>
      <c r="N681" s="85">
        <f>+J681-M681</f>
        <v>165457323.70000005</v>
      </c>
      <c r="O681" s="198">
        <v>88385756.760000005</v>
      </c>
      <c r="P681" s="198">
        <v>1926510655.24</v>
      </c>
      <c r="Q681" s="111">
        <f t="shared" si="4087"/>
        <v>0</v>
      </c>
      <c r="R681" s="85">
        <f>+H681-P681</f>
        <v>157963971.75999999</v>
      </c>
      <c r="S681" s="191">
        <f t="shared" si="4088"/>
        <v>88385756.760000005</v>
      </c>
      <c r="T681" s="191">
        <f t="shared" si="4089"/>
        <v>1926510655.24</v>
      </c>
    </row>
    <row r="682" spans="1:20" s="142" customFormat="1" ht="15" customHeight="1" x14ac:dyDescent="0.25">
      <c r="A682" s="112">
        <v>3100210104</v>
      </c>
      <c r="B682" s="113" t="s">
        <v>1459</v>
      </c>
      <c r="C682" s="85"/>
      <c r="D682" s="191">
        <v>354025000</v>
      </c>
      <c r="E682" s="191">
        <v>0</v>
      </c>
      <c r="F682" s="191">
        <v>0</v>
      </c>
      <c r="G682" s="188">
        <v>0</v>
      </c>
      <c r="H682" s="111">
        <f t="shared" si="4085"/>
        <v>354025000</v>
      </c>
      <c r="I682" s="198">
        <v>0</v>
      </c>
      <c r="J682" s="198">
        <v>354025000</v>
      </c>
      <c r="K682" s="111">
        <f t="shared" si="4086"/>
        <v>0</v>
      </c>
      <c r="L682" s="198">
        <v>0</v>
      </c>
      <c r="M682" s="198">
        <v>291550000</v>
      </c>
      <c r="N682" s="85">
        <f>+J682-M682</f>
        <v>62475000</v>
      </c>
      <c r="O682" s="198">
        <v>0</v>
      </c>
      <c r="P682" s="198">
        <v>354025000</v>
      </c>
      <c r="Q682" s="111">
        <f t="shared" si="4087"/>
        <v>0</v>
      </c>
      <c r="R682" s="85">
        <f>+H682-P682</f>
        <v>0</v>
      </c>
      <c r="S682" s="191">
        <f t="shared" si="4088"/>
        <v>0</v>
      </c>
      <c r="T682" s="191">
        <f t="shared" si="4089"/>
        <v>354025000</v>
      </c>
    </row>
    <row r="683" spans="1:20" s="142" customFormat="1" ht="15" customHeight="1" x14ac:dyDescent="0.25">
      <c r="A683" s="132">
        <v>310022</v>
      </c>
      <c r="B683" s="133" t="s">
        <v>1460</v>
      </c>
      <c r="C683" s="94">
        <f t="shared" ref="C683" si="4090">+C684</f>
        <v>0</v>
      </c>
      <c r="D683" s="94">
        <f t="shared" ref="D683" si="4091">+D684</f>
        <v>1163155000</v>
      </c>
      <c r="E683" s="94">
        <f t="shared" ref="E683" si="4092">+E684</f>
        <v>0</v>
      </c>
      <c r="F683" s="94">
        <f t="shared" ref="F683" si="4093">+F684</f>
        <v>680000000</v>
      </c>
      <c r="G683" s="94">
        <f t="shared" ref="G683" si="4094">+G684</f>
        <v>44120540</v>
      </c>
      <c r="H683" s="94">
        <f t="shared" ref="H683" si="4095">+H684</f>
        <v>1799034460</v>
      </c>
      <c r="I683" s="94">
        <f t="shared" ref="I683" si="4096">+I684</f>
        <v>251958332</v>
      </c>
      <c r="J683" s="94">
        <f t="shared" ref="J683" si="4097">+J684</f>
        <v>1781491726</v>
      </c>
      <c r="K683" s="94">
        <f t="shared" ref="K683" si="4098">+K684</f>
        <v>17542734</v>
      </c>
      <c r="L683" s="94">
        <f t="shared" ref="L683" si="4099">+L684</f>
        <v>130232419</v>
      </c>
      <c r="M683" s="94">
        <f t="shared" ref="M683" si="4100">+M684</f>
        <v>1597868884</v>
      </c>
      <c r="N683" s="94">
        <f t="shared" ref="N683" si="4101">+N684</f>
        <v>0</v>
      </c>
      <c r="O683" s="94">
        <f t="shared" ref="O683" si="4102">+O684</f>
        <v>0</v>
      </c>
      <c r="P683" s="94">
        <f t="shared" ref="P683" si="4103">+P684</f>
        <v>1787926909</v>
      </c>
      <c r="Q683" s="94">
        <f t="shared" ref="Q683" si="4104">+Q684</f>
        <v>6435183</v>
      </c>
      <c r="R683" s="94">
        <f t="shared" ref="R683" si="4105">+R684</f>
        <v>11107551</v>
      </c>
      <c r="S683" s="94">
        <f t="shared" ref="S683" si="4106">+S684</f>
        <v>0</v>
      </c>
      <c r="T683" s="94">
        <f t="shared" ref="T683" si="4107">+T684</f>
        <v>1787926909</v>
      </c>
    </row>
    <row r="684" spans="1:20" s="142" customFormat="1" ht="15" customHeight="1" x14ac:dyDescent="0.25">
      <c r="A684" s="14">
        <v>31002201</v>
      </c>
      <c r="B684" s="9" t="s">
        <v>1461</v>
      </c>
      <c r="C684" s="10">
        <f t="shared" ref="C684" si="4108">+C685+C686+C687</f>
        <v>0</v>
      </c>
      <c r="D684" s="10">
        <f t="shared" ref="D684" si="4109">+D685+D686+D687</f>
        <v>1163155000</v>
      </c>
      <c r="E684" s="10">
        <f t="shared" ref="E684" si="4110">+E685+E686+E687</f>
        <v>0</v>
      </c>
      <c r="F684" s="10">
        <f t="shared" ref="F684" si="4111">+F685+F686+F687</f>
        <v>680000000</v>
      </c>
      <c r="G684" s="10">
        <f t="shared" ref="G684" si="4112">+G685+G686+G687</f>
        <v>44120540</v>
      </c>
      <c r="H684" s="10">
        <f t="shared" ref="H684" si="4113">+H685+H686+H687</f>
        <v>1799034460</v>
      </c>
      <c r="I684" s="10">
        <f t="shared" ref="I684" si="4114">+I685+I686+I687</f>
        <v>251958332</v>
      </c>
      <c r="J684" s="10">
        <f t="shared" ref="J684" si="4115">+J685+J686+J687</f>
        <v>1781491726</v>
      </c>
      <c r="K684" s="10">
        <f t="shared" ref="K684" si="4116">+K685+K686+K687</f>
        <v>17542734</v>
      </c>
      <c r="L684" s="10">
        <f t="shared" ref="L684" si="4117">+L685+L686+L687</f>
        <v>130232419</v>
      </c>
      <c r="M684" s="10">
        <f t="shared" ref="M684" si="4118">+M685+M686+M687</f>
        <v>1597868884</v>
      </c>
      <c r="N684" s="10">
        <f t="shared" ref="N684" si="4119">+N685+N686+N687</f>
        <v>0</v>
      </c>
      <c r="O684" s="10">
        <f t="shared" ref="O684" si="4120">+O685+O686+O687</f>
        <v>0</v>
      </c>
      <c r="P684" s="10">
        <f t="shared" ref="P684" si="4121">+P685+P686+P687</f>
        <v>1787926909</v>
      </c>
      <c r="Q684" s="10">
        <f t="shared" ref="Q684" si="4122">+Q685+Q686+Q687</f>
        <v>6435183</v>
      </c>
      <c r="R684" s="10">
        <f t="shared" ref="R684" si="4123">+R685+R686+R687</f>
        <v>11107551</v>
      </c>
      <c r="S684" s="10">
        <f t="shared" ref="S684" si="4124">+S685+S686+S687</f>
        <v>0</v>
      </c>
      <c r="T684" s="10">
        <f t="shared" ref="T684" si="4125">+T685+T686+T687</f>
        <v>1787926909</v>
      </c>
    </row>
    <row r="685" spans="1:20" s="142" customFormat="1" ht="15" customHeight="1" x14ac:dyDescent="0.25">
      <c r="A685" s="112">
        <v>3100220101</v>
      </c>
      <c r="B685" s="113" t="s">
        <v>1462</v>
      </c>
      <c r="C685" s="85"/>
      <c r="D685" s="191">
        <v>800000000</v>
      </c>
      <c r="E685" s="191">
        <v>0</v>
      </c>
      <c r="F685" s="191">
        <v>0</v>
      </c>
      <c r="G685" s="188">
        <v>44120540</v>
      </c>
      <c r="H685" s="111">
        <f t="shared" ref="H685:H687" si="4126">+C685+D685-E685+F685-G685</f>
        <v>755879460</v>
      </c>
      <c r="I685" s="198">
        <v>0</v>
      </c>
      <c r="J685" s="198">
        <v>755879460</v>
      </c>
      <c r="K685" s="111">
        <f t="shared" ref="K685:K687" si="4127">+H685-J685</f>
        <v>0</v>
      </c>
      <c r="L685" s="198">
        <v>0</v>
      </c>
      <c r="M685" s="198">
        <v>755879460</v>
      </c>
      <c r="N685" s="85">
        <f>+J685-M685</f>
        <v>0</v>
      </c>
      <c r="O685" s="198">
        <v>0</v>
      </c>
      <c r="P685" s="198">
        <v>755879460</v>
      </c>
      <c r="Q685" s="111">
        <f t="shared" ref="Q685:Q687" si="4128">P685-J685</f>
        <v>0</v>
      </c>
      <c r="R685" s="85">
        <f>+H685-P685</f>
        <v>0</v>
      </c>
      <c r="S685" s="191">
        <f t="shared" ref="S685:S687" si="4129">O685</f>
        <v>0</v>
      </c>
      <c r="T685" s="191">
        <f t="shared" ref="T685:T687" si="4130">P685</f>
        <v>755879460</v>
      </c>
    </row>
    <row r="686" spans="1:20" s="142" customFormat="1" ht="15" customHeight="1" x14ac:dyDescent="0.25">
      <c r="A686" s="29">
        <v>3100220102</v>
      </c>
      <c r="B686" s="113" t="s">
        <v>1463</v>
      </c>
      <c r="C686" s="85"/>
      <c r="D686" s="191">
        <v>363155000</v>
      </c>
      <c r="E686" s="191">
        <v>0</v>
      </c>
      <c r="F686" s="191">
        <v>0</v>
      </c>
      <c r="G686" s="188">
        <v>0</v>
      </c>
      <c r="H686" s="111">
        <f t="shared" si="4126"/>
        <v>363155000</v>
      </c>
      <c r="I686" s="198">
        <v>0</v>
      </c>
      <c r="J686" s="198">
        <v>363155000</v>
      </c>
      <c r="K686" s="111">
        <f t="shared" si="4127"/>
        <v>0</v>
      </c>
      <c r="L686" s="198">
        <v>0</v>
      </c>
      <c r="M686" s="198">
        <v>363154999.99999994</v>
      </c>
      <c r="N686" s="85">
        <f>+J686-M686</f>
        <v>0</v>
      </c>
      <c r="O686" s="198">
        <v>0</v>
      </c>
      <c r="P686" s="198">
        <v>363155000</v>
      </c>
      <c r="Q686" s="111">
        <f t="shared" si="4128"/>
        <v>0</v>
      </c>
      <c r="R686" s="85">
        <f>+H686-P686</f>
        <v>0</v>
      </c>
      <c r="S686" s="191">
        <f t="shared" si="4129"/>
        <v>0</v>
      </c>
      <c r="T686" s="191">
        <f t="shared" si="4130"/>
        <v>363155000</v>
      </c>
    </row>
    <row r="687" spans="1:20" s="162" customFormat="1" ht="15" customHeight="1" x14ac:dyDescent="0.25">
      <c r="A687" s="184">
        <v>3100220103</v>
      </c>
      <c r="B687" s="187" t="s">
        <v>1646</v>
      </c>
      <c r="C687" s="85"/>
      <c r="D687" s="191">
        <v>0</v>
      </c>
      <c r="E687" s="191">
        <v>0</v>
      </c>
      <c r="F687" s="191">
        <v>680000000</v>
      </c>
      <c r="G687" s="188">
        <v>0</v>
      </c>
      <c r="H687" s="111">
        <f t="shared" si="4126"/>
        <v>680000000</v>
      </c>
      <c r="I687" s="198">
        <v>251958332</v>
      </c>
      <c r="J687" s="198">
        <v>662457266</v>
      </c>
      <c r="K687" s="111">
        <f t="shared" si="4127"/>
        <v>17542734</v>
      </c>
      <c r="L687" s="198">
        <v>130232419</v>
      </c>
      <c r="M687" s="198">
        <v>478834424</v>
      </c>
      <c r="N687" s="85"/>
      <c r="O687" s="198">
        <v>0</v>
      </c>
      <c r="P687" s="198">
        <v>668892449</v>
      </c>
      <c r="Q687" s="111">
        <f t="shared" si="4128"/>
        <v>6435183</v>
      </c>
      <c r="R687" s="85">
        <f>+H687-P687</f>
        <v>11107551</v>
      </c>
      <c r="S687" s="191">
        <f t="shared" si="4129"/>
        <v>0</v>
      </c>
      <c r="T687" s="191">
        <f t="shared" si="4130"/>
        <v>668892449</v>
      </c>
    </row>
    <row r="688" spans="1:20" s="162" customFormat="1" ht="15" customHeight="1" x14ac:dyDescent="0.25">
      <c r="A688" s="132">
        <v>310023</v>
      </c>
      <c r="B688" s="133" t="s">
        <v>1464</v>
      </c>
      <c r="C688" s="94">
        <f t="shared" ref="C688:C689" si="4131">+C689</f>
        <v>0</v>
      </c>
      <c r="D688" s="94">
        <f t="shared" ref="D688:D689" si="4132">+D689</f>
        <v>20000000</v>
      </c>
      <c r="E688" s="94">
        <f t="shared" ref="E688:E689" si="4133">+E689</f>
        <v>0</v>
      </c>
      <c r="F688" s="94">
        <f t="shared" ref="F688:F689" si="4134">+F689</f>
        <v>0</v>
      </c>
      <c r="G688" s="94">
        <f t="shared" ref="G688:G689" si="4135">+G689</f>
        <v>1106015</v>
      </c>
      <c r="H688" s="94">
        <f t="shared" ref="H688:H689" si="4136">+H689</f>
        <v>18893985</v>
      </c>
      <c r="I688" s="94">
        <f t="shared" ref="I688:I689" si="4137">+I689</f>
        <v>0</v>
      </c>
      <c r="J688" s="94">
        <f t="shared" ref="J688:J689" si="4138">+J689</f>
        <v>0</v>
      </c>
      <c r="K688" s="94">
        <f t="shared" ref="K688:K689" si="4139">+K689</f>
        <v>18893985</v>
      </c>
      <c r="L688" s="94">
        <f t="shared" ref="L688:L689" si="4140">+L689</f>
        <v>0</v>
      </c>
      <c r="M688" s="94">
        <f t="shared" ref="M688:M689" si="4141">+M689</f>
        <v>0</v>
      </c>
      <c r="N688" s="94">
        <f t="shared" ref="N688:N689" si="4142">+N689</f>
        <v>0</v>
      </c>
      <c r="O688" s="94">
        <f t="shared" ref="O688:O689" si="4143">+O689</f>
        <v>0</v>
      </c>
      <c r="P688" s="94">
        <f t="shared" ref="P688:P689" si="4144">+P689</f>
        <v>0</v>
      </c>
      <c r="Q688" s="94">
        <f t="shared" ref="Q688:Q689" si="4145">+Q689</f>
        <v>0</v>
      </c>
      <c r="R688" s="94">
        <f t="shared" ref="R688:R689" si="4146">+R689</f>
        <v>18893985</v>
      </c>
      <c r="S688" s="94">
        <f t="shared" ref="S688:S689" si="4147">+S689</f>
        <v>0</v>
      </c>
      <c r="T688" s="94">
        <f t="shared" ref="T688:T689" si="4148">+T689</f>
        <v>0</v>
      </c>
    </row>
    <row r="689" spans="1:20" s="162" customFormat="1" ht="15" customHeight="1" x14ac:dyDescent="0.25">
      <c r="A689" s="14">
        <v>31002301</v>
      </c>
      <c r="B689" s="9" t="s">
        <v>1465</v>
      </c>
      <c r="C689" s="10">
        <f t="shared" si="4131"/>
        <v>0</v>
      </c>
      <c r="D689" s="10">
        <f t="shared" si="4132"/>
        <v>20000000</v>
      </c>
      <c r="E689" s="10">
        <f t="shared" si="4133"/>
        <v>0</v>
      </c>
      <c r="F689" s="10">
        <f t="shared" si="4134"/>
        <v>0</v>
      </c>
      <c r="G689" s="10">
        <f t="shared" si="4135"/>
        <v>1106015</v>
      </c>
      <c r="H689" s="10">
        <f t="shared" si="4136"/>
        <v>18893985</v>
      </c>
      <c r="I689" s="10">
        <f t="shared" si="4137"/>
        <v>0</v>
      </c>
      <c r="J689" s="10">
        <f t="shared" si="4138"/>
        <v>0</v>
      </c>
      <c r="K689" s="10">
        <f t="shared" si="4139"/>
        <v>18893985</v>
      </c>
      <c r="L689" s="10">
        <f t="shared" si="4140"/>
        <v>0</v>
      </c>
      <c r="M689" s="10">
        <f t="shared" si="4141"/>
        <v>0</v>
      </c>
      <c r="N689" s="10">
        <f t="shared" si="4142"/>
        <v>0</v>
      </c>
      <c r="O689" s="10">
        <f t="shared" si="4143"/>
        <v>0</v>
      </c>
      <c r="P689" s="10">
        <f t="shared" si="4144"/>
        <v>0</v>
      </c>
      <c r="Q689" s="10">
        <f t="shared" si="4145"/>
        <v>0</v>
      </c>
      <c r="R689" s="10">
        <f t="shared" si="4146"/>
        <v>18893985</v>
      </c>
      <c r="S689" s="10">
        <f t="shared" si="4147"/>
        <v>0</v>
      </c>
      <c r="T689" s="10">
        <f t="shared" si="4148"/>
        <v>0</v>
      </c>
    </row>
    <row r="690" spans="1:20" s="162" customFormat="1" ht="15" customHeight="1" x14ac:dyDescent="0.25">
      <c r="A690" s="112">
        <v>3100230101</v>
      </c>
      <c r="B690" s="113" t="s">
        <v>1466</v>
      </c>
      <c r="C690" s="85"/>
      <c r="D690" s="191">
        <v>20000000</v>
      </c>
      <c r="E690" s="191">
        <v>0</v>
      </c>
      <c r="F690" s="191">
        <v>0</v>
      </c>
      <c r="G690" s="188">
        <v>1106015</v>
      </c>
      <c r="H690" s="111">
        <f>+C690+D690-E690+F690-G690</f>
        <v>18893985</v>
      </c>
      <c r="I690" s="198">
        <v>0</v>
      </c>
      <c r="J690" s="198">
        <v>0</v>
      </c>
      <c r="K690" s="111">
        <f t="shared" ref="K690" si="4149">+H690-J690</f>
        <v>18893985</v>
      </c>
      <c r="L690" s="198">
        <v>0</v>
      </c>
      <c r="M690" s="198">
        <v>0</v>
      </c>
      <c r="N690" s="85">
        <f>+J690-M690</f>
        <v>0</v>
      </c>
      <c r="O690" s="198">
        <v>0</v>
      </c>
      <c r="P690" s="198">
        <v>0</v>
      </c>
      <c r="Q690" s="111">
        <f>P690-J690</f>
        <v>0</v>
      </c>
      <c r="R690" s="85">
        <f>+H690-P690</f>
        <v>18893985</v>
      </c>
      <c r="S690" s="191">
        <f>O690</f>
        <v>0</v>
      </c>
      <c r="T690" s="191">
        <f>P690</f>
        <v>0</v>
      </c>
    </row>
    <row r="691" spans="1:20" s="162" customFormat="1" ht="15" customHeight="1" x14ac:dyDescent="0.25">
      <c r="A691" s="132">
        <v>31003</v>
      </c>
      <c r="B691" s="133" t="s">
        <v>1467</v>
      </c>
      <c r="C691" s="94">
        <f t="shared" ref="C691" si="4150">+C692+C695+C699</f>
        <v>0</v>
      </c>
      <c r="D691" s="94">
        <f t="shared" ref="D691" si="4151">+D692+D695+D699</f>
        <v>605027638.63999999</v>
      </c>
      <c r="E691" s="94">
        <f t="shared" ref="E691" si="4152">+E692+E695+E699</f>
        <v>0</v>
      </c>
      <c r="F691" s="94">
        <f t="shared" ref="F691" si="4153">+F692+F695+F699</f>
        <v>0</v>
      </c>
      <c r="G691" s="94">
        <f t="shared" ref="G691" si="4154">+G692+G695+G699</f>
        <v>15166440</v>
      </c>
      <c r="H691" s="94">
        <f t="shared" ref="H691" si="4155">+H692+H695+H699</f>
        <v>589861198.63999999</v>
      </c>
      <c r="I691" s="94">
        <f t="shared" ref="I691" si="4156">+I692+I695+I699</f>
        <v>172735742</v>
      </c>
      <c r="J691" s="94">
        <f t="shared" ref="J691" si="4157">+J692+J695+J699</f>
        <v>520817638</v>
      </c>
      <c r="K691" s="94">
        <f t="shared" ref="K691" si="4158">+K692+K695+K699</f>
        <v>69043560.639999986</v>
      </c>
      <c r="L691" s="94">
        <f t="shared" ref="L691" si="4159">+L692+L695+L699</f>
        <v>38200000</v>
      </c>
      <c r="M691" s="94">
        <f t="shared" ref="M691" si="4160">+M692+M695+M699</f>
        <v>137268987</v>
      </c>
      <c r="N691" s="94">
        <f t="shared" ref="N691" si="4161">+N692+N695+N699</f>
        <v>383548651</v>
      </c>
      <c r="O691" s="94">
        <f t="shared" ref="O691" si="4162">+O692+O695+O699</f>
        <v>0</v>
      </c>
      <c r="P691" s="94">
        <f t="shared" ref="P691" si="4163">+P692+P695+P699</f>
        <v>520817638.63999999</v>
      </c>
      <c r="Q691" s="94">
        <f t="shared" ref="Q691" si="4164">+Q692+Q695+Q699</f>
        <v>0.63999998569488525</v>
      </c>
      <c r="R691" s="94">
        <f t="shared" ref="R691" si="4165">+R692+R695+R699</f>
        <v>69043560</v>
      </c>
      <c r="S691" s="94">
        <f t="shared" ref="S691" si="4166">+S692+S695+S699</f>
        <v>0</v>
      </c>
      <c r="T691" s="94">
        <f t="shared" ref="T691" si="4167">+T692+T695+T699</f>
        <v>520817638.63999999</v>
      </c>
    </row>
    <row r="692" spans="1:20" s="162" customFormat="1" ht="15" customHeight="1" x14ac:dyDescent="0.25">
      <c r="A692" s="132">
        <v>310031</v>
      </c>
      <c r="B692" s="133" t="s">
        <v>1468</v>
      </c>
      <c r="C692" s="94">
        <f t="shared" ref="C692:C693" si="4168">+C693</f>
        <v>0</v>
      </c>
      <c r="D692" s="94">
        <f t="shared" ref="D692:D693" si="4169">+D693</f>
        <v>10000000</v>
      </c>
      <c r="E692" s="94">
        <f t="shared" ref="E692:E693" si="4170">+E693</f>
        <v>0</v>
      </c>
      <c r="F692" s="94">
        <f t="shared" ref="F692:F693" si="4171">+F693</f>
        <v>0</v>
      </c>
      <c r="G692" s="94">
        <f t="shared" ref="G692:G693" si="4172">+G693</f>
        <v>551510</v>
      </c>
      <c r="H692" s="94">
        <f t="shared" ref="H692:H693" si="4173">+H693</f>
        <v>9448490</v>
      </c>
      <c r="I692" s="94">
        <f t="shared" ref="I692:I693" si="4174">+I693</f>
        <v>0</v>
      </c>
      <c r="J692" s="94">
        <f t="shared" ref="J692:J693" si="4175">+J693</f>
        <v>0</v>
      </c>
      <c r="K692" s="94">
        <f t="shared" ref="K692:K693" si="4176">+K693</f>
        <v>9448490</v>
      </c>
      <c r="L692" s="94">
        <f t="shared" ref="L692:L693" si="4177">+L693</f>
        <v>0</v>
      </c>
      <c r="M692" s="94">
        <f t="shared" ref="M692:M693" si="4178">+M693</f>
        <v>0</v>
      </c>
      <c r="N692" s="94">
        <f t="shared" ref="N692:N693" si="4179">+N693</f>
        <v>0</v>
      </c>
      <c r="O692" s="94">
        <f t="shared" ref="O692:O693" si="4180">+O693</f>
        <v>0</v>
      </c>
      <c r="P692" s="94">
        <f t="shared" ref="P692:P693" si="4181">+P693</f>
        <v>0</v>
      </c>
      <c r="Q692" s="94">
        <f t="shared" ref="Q692:Q693" si="4182">+Q693</f>
        <v>0</v>
      </c>
      <c r="R692" s="94">
        <f t="shared" ref="R692:R693" si="4183">+R693</f>
        <v>9448490</v>
      </c>
      <c r="S692" s="94">
        <f t="shared" ref="S692:S693" si="4184">+S693</f>
        <v>0</v>
      </c>
      <c r="T692" s="94">
        <f t="shared" ref="T692:T693" si="4185">+T693</f>
        <v>0</v>
      </c>
    </row>
    <row r="693" spans="1:20" s="162" customFormat="1" ht="15" customHeight="1" x14ac:dyDescent="0.25">
      <c r="A693" s="14">
        <v>31003101</v>
      </c>
      <c r="B693" s="9" t="s">
        <v>1469</v>
      </c>
      <c r="C693" s="10">
        <f t="shared" si="4168"/>
        <v>0</v>
      </c>
      <c r="D693" s="10">
        <f t="shared" si="4169"/>
        <v>10000000</v>
      </c>
      <c r="E693" s="10">
        <f t="shared" si="4170"/>
        <v>0</v>
      </c>
      <c r="F693" s="10">
        <f t="shared" si="4171"/>
        <v>0</v>
      </c>
      <c r="G693" s="10">
        <f t="shared" si="4172"/>
        <v>551510</v>
      </c>
      <c r="H693" s="10">
        <f t="shared" si="4173"/>
        <v>9448490</v>
      </c>
      <c r="I693" s="10">
        <f t="shared" si="4174"/>
        <v>0</v>
      </c>
      <c r="J693" s="10">
        <f t="shared" si="4175"/>
        <v>0</v>
      </c>
      <c r="K693" s="10">
        <f t="shared" si="4176"/>
        <v>9448490</v>
      </c>
      <c r="L693" s="10">
        <f t="shared" si="4177"/>
        <v>0</v>
      </c>
      <c r="M693" s="10">
        <f t="shared" si="4178"/>
        <v>0</v>
      </c>
      <c r="N693" s="10">
        <f t="shared" si="4179"/>
        <v>0</v>
      </c>
      <c r="O693" s="10">
        <f t="shared" si="4180"/>
        <v>0</v>
      </c>
      <c r="P693" s="10">
        <f t="shared" si="4181"/>
        <v>0</v>
      </c>
      <c r="Q693" s="10">
        <f t="shared" si="4182"/>
        <v>0</v>
      </c>
      <c r="R693" s="10">
        <f t="shared" si="4183"/>
        <v>9448490</v>
      </c>
      <c r="S693" s="10">
        <f t="shared" si="4184"/>
        <v>0</v>
      </c>
      <c r="T693" s="10">
        <f t="shared" si="4185"/>
        <v>0</v>
      </c>
    </row>
    <row r="694" spans="1:20" s="162" customFormat="1" ht="15" customHeight="1" x14ac:dyDescent="0.25">
      <c r="A694" s="112">
        <v>3100310101</v>
      </c>
      <c r="B694" s="113" t="s">
        <v>1470</v>
      </c>
      <c r="C694" s="85"/>
      <c r="D694" s="191">
        <v>10000000</v>
      </c>
      <c r="E694" s="191">
        <v>0</v>
      </c>
      <c r="F694" s="191">
        <v>0</v>
      </c>
      <c r="G694" s="188">
        <v>551510</v>
      </c>
      <c r="H694" s="111">
        <f>+C694+D694-E694+F694-G694</f>
        <v>9448490</v>
      </c>
      <c r="I694" s="198">
        <v>0</v>
      </c>
      <c r="J694" s="198">
        <v>0</v>
      </c>
      <c r="K694" s="111">
        <f t="shared" ref="K694" si="4186">+H694-J694</f>
        <v>9448490</v>
      </c>
      <c r="L694" s="198">
        <v>0</v>
      </c>
      <c r="M694" s="198">
        <v>0</v>
      </c>
      <c r="N694" s="85">
        <f>+J694-M694</f>
        <v>0</v>
      </c>
      <c r="O694" s="198">
        <v>0</v>
      </c>
      <c r="P694" s="198">
        <v>0</v>
      </c>
      <c r="Q694" s="111">
        <f>P694-J694</f>
        <v>0</v>
      </c>
      <c r="R694" s="85">
        <f>+H694-P694</f>
        <v>9448490</v>
      </c>
      <c r="S694" s="191">
        <f>O694</f>
        <v>0</v>
      </c>
      <c r="T694" s="191">
        <f>P694</f>
        <v>0</v>
      </c>
    </row>
    <row r="695" spans="1:20" s="142" customFormat="1" ht="15" customHeight="1" x14ac:dyDescent="0.25">
      <c r="A695" s="132">
        <v>310032</v>
      </c>
      <c r="B695" s="133" t="s">
        <v>1471</v>
      </c>
      <c r="C695" s="94">
        <f t="shared" ref="C695" si="4187">+C696</f>
        <v>0</v>
      </c>
      <c r="D695" s="94">
        <f t="shared" ref="D695" si="4188">+D696</f>
        <v>531849357.63999999</v>
      </c>
      <c r="E695" s="94">
        <f t="shared" ref="E695" si="4189">+E696</f>
        <v>0</v>
      </c>
      <c r="F695" s="94">
        <f t="shared" ref="F695" si="4190">+F696</f>
        <v>0</v>
      </c>
      <c r="G695" s="94">
        <f t="shared" ref="G695" si="4191">+G696</f>
        <v>13787670</v>
      </c>
      <c r="H695" s="94">
        <f t="shared" ref="H695" si="4192">+H696</f>
        <v>518061687.63999999</v>
      </c>
      <c r="I695" s="94">
        <f t="shared" ref="I695" si="4193">+I696</f>
        <v>124557461</v>
      </c>
      <c r="J695" s="94">
        <f t="shared" ref="J695" si="4194">+J696</f>
        <v>464639357</v>
      </c>
      <c r="K695" s="94">
        <f t="shared" ref="K695" si="4195">+K696</f>
        <v>53422330.639999986</v>
      </c>
      <c r="L695" s="94">
        <f t="shared" ref="L695" si="4196">+L696</f>
        <v>34200000</v>
      </c>
      <c r="M695" s="94">
        <f t="shared" ref="M695" si="4197">+M696</f>
        <v>129268987</v>
      </c>
      <c r="N695" s="94">
        <f t="shared" ref="N695" si="4198">+N696</f>
        <v>335370370</v>
      </c>
      <c r="O695" s="94">
        <f t="shared" ref="O695" si="4199">+O696</f>
        <v>0</v>
      </c>
      <c r="P695" s="94">
        <f t="shared" ref="P695" si="4200">+P696</f>
        <v>464639357.63999999</v>
      </c>
      <c r="Q695" s="94">
        <f t="shared" ref="Q695" si="4201">+Q696</f>
        <v>0.63999998569488525</v>
      </c>
      <c r="R695" s="94">
        <f t="shared" ref="R695" si="4202">+R696</f>
        <v>53422330</v>
      </c>
      <c r="S695" s="94">
        <f t="shared" ref="S695" si="4203">+S696</f>
        <v>0</v>
      </c>
      <c r="T695" s="94">
        <f t="shared" ref="T695" si="4204">+T696</f>
        <v>464639357.63999999</v>
      </c>
    </row>
    <row r="696" spans="1:20" s="142" customFormat="1" ht="15" customHeight="1" x14ac:dyDescent="0.25">
      <c r="A696" s="14">
        <v>31003201</v>
      </c>
      <c r="B696" s="9" t="s">
        <v>1472</v>
      </c>
      <c r="C696" s="10">
        <f t="shared" ref="C696" si="4205">+C697+C698</f>
        <v>0</v>
      </c>
      <c r="D696" s="10">
        <f t="shared" ref="D696" si="4206">+D697+D698</f>
        <v>531849357.63999999</v>
      </c>
      <c r="E696" s="10">
        <f t="shared" ref="E696" si="4207">+E697+E698</f>
        <v>0</v>
      </c>
      <c r="F696" s="10">
        <f t="shared" ref="F696" si="4208">+F697+F698</f>
        <v>0</v>
      </c>
      <c r="G696" s="10">
        <f t="shared" ref="G696" si="4209">+G697+G698</f>
        <v>13787670</v>
      </c>
      <c r="H696" s="10">
        <f t="shared" ref="H696" si="4210">+H697+H698</f>
        <v>518061687.63999999</v>
      </c>
      <c r="I696" s="10">
        <f t="shared" ref="I696" si="4211">+I697+I698</f>
        <v>124557461</v>
      </c>
      <c r="J696" s="10">
        <f t="shared" ref="J696" si="4212">+J697+J698</f>
        <v>464639357</v>
      </c>
      <c r="K696" s="10">
        <f t="shared" ref="K696" si="4213">+K697+K698</f>
        <v>53422330.639999986</v>
      </c>
      <c r="L696" s="10">
        <f t="shared" ref="L696" si="4214">+L697+L698</f>
        <v>34200000</v>
      </c>
      <c r="M696" s="10">
        <f t="shared" ref="M696" si="4215">+M697+M698</f>
        <v>129268987</v>
      </c>
      <c r="N696" s="10">
        <f t="shared" ref="N696" si="4216">+N697+N698</f>
        <v>335370370</v>
      </c>
      <c r="O696" s="10">
        <f t="shared" ref="O696" si="4217">+O697+O698</f>
        <v>0</v>
      </c>
      <c r="P696" s="10">
        <f t="shared" ref="P696" si="4218">+P697+P698</f>
        <v>464639357.63999999</v>
      </c>
      <c r="Q696" s="10">
        <f t="shared" ref="Q696" si="4219">+Q697+Q698</f>
        <v>0.63999998569488525</v>
      </c>
      <c r="R696" s="10">
        <f t="shared" ref="R696" si="4220">+R697+R698</f>
        <v>53422330</v>
      </c>
      <c r="S696" s="10">
        <f t="shared" ref="S696" si="4221">+S697+S698</f>
        <v>0</v>
      </c>
      <c r="T696" s="10">
        <f t="shared" ref="T696" si="4222">+T697+T698</f>
        <v>464639357.63999999</v>
      </c>
    </row>
    <row r="697" spans="1:20" s="142" customFormat="1" ht="15" customHeight="1" x14ac:dyDescent="0.25">
      <c r="A697" s="172">
        <v>3100320101</v>
      </c>
      <c r="B697" s="113" t="s">
        <v>1618</v>
      </c>
      <c r="C697" s="85"/>
      <c r="D697" s="191">
        <v>250000000</v>
      </c>
      <c r="E697" s="191">
        <v>0</v>
      </c>
      <c r="F697" s="191">
        <v>0</v>
      </c>
      <c r="G697" s="188">
        <v>13787670</v>
      </c>
      <c r="H697" s="111">
        <f t="shared" ref="H697:H698" si="4223">+C697+D697-E697+F697-G697</f>
        <v>236212330</v>
      </c>
      <c r="I697" s="198">
        <v>116000000</v>
      </c>
      <c r="J697" s="198">
        <v>182790000</v>
      </c>
      <c r="K697" s="111">
        <f t="shared" ref="K697:K698" si="4224">+H697-J697</f>
        <v>53422330</v>
      </c>
      <c r="L697" s="198">
        <v>0</v>
      </c>
      <c r="M697" s="198">
        <v>66790000</v>
      </c>
      <c r="N697" s="85">
        <f>+J697-M697</f>
        <v>116000000</v>
      </c>
      <c r="O697" s="198">
        <v>0</v>
      </c>
      <c r="P697" s="198">
        <v>182790000</v>
      </c>
      <c r="Q697" s="111">
        <f t="shared" ref="Q697:Q698" si="4225">P697-J697</f>
        <v>0</v>
      </c>
      <c r="R697" s="85">
        <f>+H697-P697</f>
        <v>53422330</v>
      </c>
      <c r="S697" s="191">
        <f t="shared" ref="S697:S698" si="4226">O697</f>
        <v>0</v>
      </c>
      <c r="T697" s="191">
        <f t="shared" ref="T697:T698" si="4227">P697</f>
        <v>182790000</v>
      </c>
    </row>
    <row r="698" spans="1:20" s="142" customFormat="1" ht="15" customHeight="1" x14ac:dyDescent="0.25">
      <c r="A698" s="112">
        <v>3100320103</v>
      </c>
      <c r="B698" s="113" t="s">
        <v>1473</v>
      </c>
      <c r="C698" s="85"/>
      <c r="D698" s="191">
        <v>281849357.63999999</v>
      </c>
      <c r="E698" s="191">
        <v>0</v>
      </c>
      <c r="F698" s="191">
        <v>0</v>
      </c>
      <c r="G698" s="188">
        <v>0</v>
      </c>
      <c r="H698" s="111">
        <f t="shared" si="4223"/>
        <v>281849357.63999999</v>
      </c>
      <c r="I698" s="198">
        <v>8557461</v>
      </c>
      <c r="J698" s="198">
        <v>281849357</v>
      </c>
      <c r="K698" s="111">
        <f t="shared" si="4224"/>
        <v>0.63999998569488525</v>
      </c>
      <c r="L698" s="198">
        <v>34200000</v>
      </c>
      <c r="M698" s="198">
        <v>62478987</v>
      </c>
      <c r="N698" s="85">
        <f>+J698-M698</f>
        <v>219370370</v>
      </c>
      <c r="O698" s="198">
        <v>0</v>
      </c>
      <c r="P698" s="198">
        <v>281849357.63999999</v>
      </c>
      <c r="Q698" s="111">
        <f t="shared" si="4225"/>
        <v>0.63999998569488525</v>
      </c>
      <c r="R698" s="85">
        <f>+H698-P698</f>
        <v>0</v>
      </c>
      <c r="S698" s="191">
        <f t="shared" si="4226"/>
        <v>0</v>
      </c>
      <c r="T698" s="191">
        <f t="shared" si="4227"/>
        <v>281849357.63999999</v>
      </c>
    </row>
    <row r="699" spans="1:20" s="142" customFormat="1" ht="15" customHeight="1" x14ac:dyDescent="0.25">
      <c r="A699" s="132">
        <v>310033</v>
      </c>
      <c r="B699" s="133" t="s">
        <v>1468</v>
      </c>
      <c r="C699" s="94">
        <f t="shared" ref="C699" si="4228">+C700</f>
        <v>0</v>
      </c>
      <c r="D699" s="94">
        <f t="shared" ref="D699" si="4229">+D700</f>
        <v>63178281</v>
      </c>
      <c r="E699" s="94">
        <f t="shared" ref="E699" si="4230">+E700</f>
        <v>0</v>
      </c>
      <c r="F699" s="94">
        <f t="shared" ref="F699" si="4231">+F700</f>
        <v>0</v>
      </c>
      <c r="G699" s="94">
        <f t="shared" ref="G699" si="4232">+G700</f>
        <v>827260</v>
      </c>
      <c r="H699" s="94">
        <f t="shared" ref="H699" si="4233">+H700</f>
        <v>62351021</v>
      </c>
      <c r="I699" s="94">
        <f t="shared" ref="I699" si="4234">+I700</f>
        <v>48178281</v>
      </c>
      <c r="J699" s="94">
        <f t="shared" ref="J699" si="4235">+J700</f>
        <v>56178281</v>
      </c>
      <c r="K699" s="94">
        <f t="shared" ref="K699" si="4236">+K700</f>
        <v>6172740</v>
      </c>
      <c r="L699" s="94">
        <f t="shared" ref="L699" si="4237">+L700</f>
        <v>4000000</v>
      </c>
      <c r="M699" s="94">
        <f t="shared" ref="M699" si="4238">+M700</f>
        <v>8000000</v>
      </c>
      <c r="N699" s="94">
        <f t="shared" ref="N699" si="4239">+N700</f>
        <v>48178281</v>
      </c>
      <c r="O699" s="94">
        <f t="shared" ref="O699" si="4240">+O700</f>
        <v>0</v>
      </c>
      <c r="P699" s="94">
        <f t="shared" ref="P699" si="4241">+P700</f>
        <v>56178281</v>
      </c>
      <c r="Q699" s="94">
        <f t="shared" ref="Q699" si="4242">+Q700</f>
        <v>0</v>
      </c>
      <c r="R699" s="94">
        <f t="shared" ref="R699" si="4243">+R700</f>
        <v>6172740</v>
      </c>
      <c r="S699" s="94">
        <f t="shared" ref="S699" si="4244">+S700</f>
        <v>0</v>
      </c>
      <c r="T699" s="94">
        <f t="shared" ref="T699" si="4245">+T700</f>
        <v>56178281</v>
      </c>
    </row>
    <row r="700" spans="1:20" s="142" customFormat="1" ht="15" customHeight="1" x14ac:dyDescent="0.25">
      <c r="A700" s="14">
        <v>31003301</v>
      </c>
      <c r="B700" s="9" t="s">
        <v>1474</v>
      </c>
      <c r="C700" s="10">
        <f t="shared" ref="C700" si="4246">+C701+C702</f>
        <v>0</v>
      </c>
      <c r="D700" s="10">
        <f t="shared" ref="D700" si="4247">+D701+D702</f>
        <v>63178281</v>
      </c>
      <c r="E700" s="10">
        <f t="shared" ref="E700" si="4248">+E701+E702</f>
        <v>0</v>
      </c>
      <c r="F700" s="10">
        <f t="shared" ref="F700" si="4249">+F701+F702</f>
        <v>0</v>
      </c>
      <c r="G700" s="10">
        <f t="shared" ref="G700" si="4250">+G701+G702</f>
        <v>827260</v>
      </c>
      <c r="H700" s="10">
        <f t="shared" ref="H700" si="4251">+H701+H702</f>
        <v>62351021</v>
      </c>
      <c r="I700" s="10">
        <f t="shared" ref="I700" si="4252">+I701+I702</f>
        <v>48178281</v>
      </c>
      <c r="J700" s="10">
        <f t="shared" ref="J700" si="4253">+J701+J702</f>
        <v>56178281</v>
      </c>
      <c r="K700" s="10">
        <f t="shared" ref="K700" si="4254">+K701+K702</f>
        <v>6172740</v>
      </c>
      <c r="L700" s="10">
        <f t="shared" ref="L700" si="4255">+L701+L702</f>
        <v>4000000</v>
      </c>
      <c r="M700" s="10">
        <f t="shared" ref="M700" si="4256">+M701+M702</f>
        <v>8000000</v>
      </c>
      <c r="N700" s="10">
        <f t="shared" ref="N700" si="4257">+N701+N702</f>
        <v>48178281</v>
      </c>
      <c r="O700" s="10">
        <f t="shared" ref="O700" si="4258">+O701+O702</f>
        <v>0</v>
      </c>
      <c r="P700" s="10">
        <f t="shared" ref="P700" si="4259">+P701+P702</f>
        <v>56178281</v>
      </c>
      <c r="Q700" s="10">
        <f t="shared" ref="Q700" si="4260">+Q701+Q702</f>
        <v>0</v>
      </c>
      <c r="R700" s="10">
        <f t="shared" ref="R700" si="4261">+R701+R702</f>
        <v>6172740</v>
      </c>
      <c r="S700" s="10">
        <f t="shared" ref="S700" si="4262">+S701+S702</f>
        <v>0</v>
      </c>
      <c r="T700" s="10">
        <f t="shared" ref="T700" si="4263">+T701+T702</f>
        <v>56178281</v>
      </c>
    </row>
    <row r="701" spans="1:20" s="142" customFormat="1" ht="15" customHeight="1" x14ac:dyDescent="0.25">
      <c r="A701" s="112">
        <v>3100330101</v>
      </c>
      <c r="B701" s="113" t="s">
        <v>718</v>
      </c>
      <c r="C701" s="85"/>
      <c r="D701" s="191">
        <v>15000000</v>
      </c>
      <c r="E701" s="191">
        <v>0</v>
      </c>
      <c r="F701" s="191">
        <v>0</v>
      </c>
      <c r="G701" s="188">
        <v>827260</v>
      </c>
      <c r="H701" s="111">
        <f t="shared" ref="H701:H702" si="4264">+C701+D701-E701+F701-G701</f>
        <v>14172740</v>
      </c>
      <c r="I701" s="198">
        <v>0</v>
      </c>
      <c r="J701" s="198">
        <v>8000000</v>
      </c>
      <c r="K701" s="111">
        <f t="shared" ref="K701:K702" si="4265">+H701-J701</f>
        <v>6172740</v>
      </c>
      <c r="L701" s="198">
        <v>4000000</v>
      </c>
      <c r="M701" s="198">
        <v>8000000</v>
      </c>
      <c r="N701" s="85">
        <f>+J701-M701</f>
        <v>0</v>
      </c>
      <c r="O701" s="198">
        <v>0</v>
      </c>
      <c r="P701" s="198">
        <v>8000000</v>
      </c>
      <c r="Q701" s="111">
        <f t="shared" ref="Q701:Q702" si="4266">P701-J701</f>
        <v>0</v>
      </c>
      <c r="R701" s="85">
        <f>+H701-P701</f>
        <v>6172740</v>
      </c>
      <c r="S701" s="191">
        <f t="shared" ref="S701:S702" si="4267">O701</f>
        <v>0</v>
      </c>
      <c r="T701" s="191">
        <f t="shared" ref="T701:T702" si="4268">P701</f>
        <v>8000000</v>
      </c>
    </row>
    <row r="702" spans="1:20" s="142" customFormat="1" ht="15" customHeight="1" x14ac:dyDescent="0.25">
      <c r="A702" s="112">
        <v>3100330103</v>
      </c>
      <c r="B702" s="113" t="s">
        <v>719</v>
      </c>
      <c r="C702" s="85"/>
      <c r="D702" s="191">
        <v>48178281</v>
      </c>
      <c r="E702" s="191">
        <v>0</v>
      </c>
      <c r="F702" s="191">
        <v>0</v>
      </c>
      <c r="G702" s="188">
        <v>0</v>
      </c>
      <c r="H702" s="111">
        <f t="shared" si="4264"/>
        <v>48178281</v>
      </c>
      <c r="I702" s="198">
        <v>48178281</v>
      </c>
      <c r="J702" s="198">
        <v>48178281</v>
      </c>
      <c r="K702" s="111">
        <f t="shared" si="4265"/>
        <v>0</v>
      </c>
      <c r="L702" s="198">
        <v>0</v>
      </c>
      <c r="M702" s="198">
        <v>0</v>
      </c>
      <c r="N702" s="85">
        <f>+J702-M702</f>
        <v>48178281</v>
      </c>
      <c r="O702" s="198">
        <v>0</v>
      </c>
      <c r="P702" s="198">
        <v>48178281</v>
      </c>
      <c r="Q702" s="111">
        <f t="shared" si="4266"/>
        <v>0</v>
      </c>
      <c r="R702" s="85">
        <f>+H702-P702</f>
        <v>0</v>
      </c>
      <c r="S702" s="191">
        <f t="shared" si="4267"/>
        <v>0</v>
      </c>
      <c r="T702" s="191">
        <f t="shared" si="4268"/>
        <v>48178281</v>
      </c>
    </row>
    <row r="703" spans="1:20" s="142" customFormat="1" ht="15" customHeight="1" x14ac:dyDescent="0.25">
      <c r="A703" s="132">
        <v>311</v>
      </c>
      <c r="B703" s="133" t="s">
        <v>1475</v>
      </c>
      <c r="C703" s="94">
        <f t="shared" ref="C703" si="4269">+C708+C704</f>
        <v>0</v>
      </c>
      <c r="D703" s="215">
        <f t="shared" ref="D703" si="4270">+D708+D704</f>
        <v>425000000</v>
      </c>
      <c r="E703" s="94">
        <f t="shared" ref="E703" si="4271">+E708+E704</f>
        <v>0</v>
      </c>
      <c r="F703" s="94">
        <f t="shared" ref="F703" si="4272">+F708+F704</f>
        <v>0</v>
      </c>
      <c r="G703" s="94">
        <f t="shared" ref="G703" si="4273">+G708+G704</f>
        <v>23439045</v>
      </c>
      <c r="H703" s="94">
        <f t="shared" ref="H703" si="4274">+H708+H704</f>
        <v>401560955</v>
      </c>
      <c r="I703" s="94">
        <f t="shared" ref="I703" si="4275">+I708+I704</f>
        <v>0</v>
      </c>
      <c r="J703" s="94">
        <f t="shared" ref="J703" si="4276">+J708+J704</f>
        <v>23250000</v>
      </c>
      <c r="K703" s="94">
        <f t="shared" ref="K703" si="4277">+K708+K704</f>
        <v>378310955</v>
      </c>
      <c r="L703" s="94">
        <f t="shared" ref="L703" si="4278">+L708+L704</f>
        <v>23250000</v>
      </c>
      <c r="M703" s="94">
        <f t="shared" ref="M703" si="4279">+M708+M704</f>
        <v>23250000</v>
      </c>
      <c r="N703" s="94">
        <f t="shared" ref="N703" si="4280">+N708+N704</f>
        <v>0</v>
      </c>
      <c r="O703" s="94">
        <f t="shared" ref="O703" si="4281">+O708+O704</f>
        <v>0</v>
      </c>
      <c r="P703" s="94">
        <f t="shared" ref="P703" si="4282">+P708+P704</f>
        <v>330697260</v>
      </c>
      <c r="Q703" s="94">
        <f t="shared" ref="Q703" si="4283">+Q708+Q704</f>
        <v>307447260</v>
      </c>
      <c r="R703" s="94">
        <f t="shared" ref="R703" si="4284">+R708+R704</f>
        <v>70863695</v>
      </c>
      <c r="S703" s="94">
        <f t="shared" ref="S703" si="4285">+S708+S704</f>
        <v>0</v>
      </c>
      <c r="T703" s="94">
        <f t="shared" ref="T703" si="4286">+T708+T704</f>
        <v>330697260</v>
      </c>
    </row>
    <row r="704" spans="1:20" s="142" customFormat="1" ht="15" customHeight="1" x14ac:dyDescent="0.25">
      <c r="A704" s="132">
        <v>31101</v>
      </c>
      <c r="B704" s="133" t="s">
        <v>1590</v>
      </c>
      <c r="C704" s="94">
        <f t="shared" ref="C704:C706" si="4287">+C705</f>
        <v>0</v>
      </c>
      <c r="D704" s="94">
        <f t="shared" ref="D704:D706" si="4288">+D705</f>
        <v>350000000</v>
      </c>
      <c r="E704" s="94">
        <f t="shared" ref="E704:E706" si="4289">+E705</f>
        <v>0</v>
      </c>
      <c r="F704" s="94">
        <f t="shared" ref="F704:F706" si="4290">+F705</f>
        <v>0</v>
      </c>
      <c r="G704" s="94">
        <f t="shared" ref="G704:G706" si="4291">+G705</f>
        <v>19302740</v>
      </c>
      <c r="H704" s="94">
        <f t="shared" ref="H704:H706" si="4292">+H705</f>
        <v>330697260</v>
      </c>
      <c r="I704" s="94">
        <f t="shared" ref="I704:I706" si="4293">+I705</f>
        <v>0</v>
      </c>
      <c r="J704" s="94">
        <f t="shared" ref="J704:J706" si="4294">+J705</f>
        <v>23250000</v>
      </c>
      <c r="K704" s="94">
        <f t="shared" ref="K704:K706" si="4295">+K705</f>
        <v>307447260</v>
      </c>
      <c r="L704" s="94">
        <f t="shared" ref="L704:L706" si="4296">+L705</f>
        <v>23250000</v>
      </c>
      <c r="M704" s="94">
        <f t="shared" ref="M704:M706" si="4297">+M705</f>
        <v>23250000</v>
      </c>
      <c r="N704" s="94">
        <f t="shared" ref="N704:N706" si="4298">+N705</f>
        <v>0</v>
      </c>
      <c r="O704" s="94">
        <f t="shared" ref="O704:O706" si="4299">+O705</f>
        <v>0</v>
      </c>
      <c r="P704" s="94">
        <f t="shared" ref="P704:P706" si="4300">+P705</f>
        <v>330697260</v>
      </c>
      <c r="Q704" s="94">
        <f t="shared" ref="Q704:Q706" si="4301">+Q705</f>
        <v>307447260</v>
      </c>
      <c r="R704" s="94">
        <f t="shared" ref="R704:R706" si="4302">+R705</f>
        <v>0</v>
      </c>
      <c r="S704" s="94">
        <f t="shared" ref="S704:S706" si="4303">+S705</f>
        <v>0</v>
      </c>
      <c r="T704" s="94">
        <f t="shared" ref="T704:T706" si="4304">+T705</f>
        <v>330697260</v>
      </c>
    </row>
    <row r="705" spans="1:20" s="142" customFormat="1" ht="15" customHeight="1" x14ac:dyDescent="0.25">
      <c r="A705" s="132">
        <v>311011</v>
      </c>
      <c r="B705" s="133" t="s">
        <v>1590</v>
      </c>
      <c r="C705" s="94">
        <f t="shared" si="4287"/>
        <v>0</v>
      </c>
      <c r="D705" s="94">
        <f t="shared" si="4288"/>
        <v>350000000</v>
      </c>
      <c r="E705" s="94">
        <f t="shared" si="4289"/>
        <v>0</v>
      </c>
      <c r="F705" s="94">
        <f t="shared" si="4290"/>
        <v>0</v>
      </c>
      <c r="G705" s="94">
        <f t="shared" si="4291"/>
        <v>19302740</v>
      </c>
      <c r="H705" s="94">
        <f t="shared" si="4292"/>
        <v>330697260</v>
      </c>
      <c r="I705" s="94">
        <f t="shared" si="4293"/>
        <v>0</v>
      </c>
      <c r="J705" s="94">
        <f t="shared" si="4294"/>
        <v>23250000</v>
      </c>
      <c r="K705" s="94">
        <f t="shared" si="4295"/>
        <v>307447260</v>
      </c>
      <c r="L705" s="94">
        <f t="shared" si="4296"/>
        <v>23250000</v>
      </c>
      <c r="M705" s="94">
        <f t="shared" si="4297"/>
        <v>23250000</v>
      </c>
      <c r="N705" s="94">
        <f t="shared" si="4298"/>
        <v>0</v>
      </c>
      <c r="O705" s="94">
        <f t="shared" si="4299"/>
        <v>0</v>
      </c>
      <c r="P705" s="94">
        <f t="shared" si="4300"/>
        <v>330697260</v>
      </c>
      <c r="Q705" s="94">
        <f t="shared" si="4301"/>
        <v>307447260</v>
      </c>
      <c r="R705" s="94">
        <f t="shared" si="4302"/>
        <v>0</v>
      </c>
      <c r="S705" s="94">
        <f t="shared" si="4303"/>
        <v>0</v>
      </c>
      <c r="T705" s="94">
        <f t="shared" si="4304"/>
        <v>330697260</v>
      </c>
    </row>
    <row r="706" spans="1:20" s="142" customFormat="1" ht="15" customHeight="1" x14ac:dyDescent="0.25">
      <c r="A706" s="132">
        <v>31101101</v>
      </c>
      <c r="B706" s="133" t="s">
        <v>1591</v>
      </c>
      <c r="C706" s="94">
        <f t="shared" si="4287"/>
        <v>0</v>
      </c>
      <c r="D706" s="94">
        <f t="shared" si="4288"/>
        <v>350000000</v>
      </c>
      <c r="E706" s="94">
        <f t="shared" si="4289"/>
        <v>0</v>
      </c>
      <c r="F706" s="94">
        <f t="shared" si="4290"/>
        <v>0</v>
      </c>
      <c r="G706" s="94">
        <f t="shared" si="4291"/>
        <v>19302740</v>
      </c>
      <c r="H706" s="94">
        <f t="shared" si="4292"/>
        <v>330697260</v>
      </c>
      <c r="I706" s="94">
        <f t="shared" si="4293"/>
        <v>0</v>
      </c>
      <c r="J706" s="94">
        <f t="shared" si="4294"/>
        <v>23250000</v>
      </c>
      <c r="K706" s="94">
        <f t="shared" si="4295"/>
        <v>307447260</v>
      </c>
      <c r="L706" s="94">
        <f t="shared" si="4296"/>
        <v>23250000</v>
      </c>
      <c r="M706" s="94">
        <f t="shared" si="4297"/>
        <v>23250000</v>
      </c>
      <c r="N706" s="94">
        <f t="shared" si="4298"/>
        <v>0</v>
      </c>
      <c r="O706" s="94">
        <f t="shared" si="4299"/>
        <v>0</v>
      </c>
      <c r="P706" s="94">
        <f t="shared" si="4300"/>
        <v>330697260</v>
      </c>
      <c r="Q706" s="94">
        <f t="shared" si="4301"/>
        <v>307447260</v>
      </c>
      <c r="R706" s="94">
        <f t="shared" si="4302"/>
        <v>0</v>
      </c>
      <c r="S706" s="94">
        <f t="shared" si="4303"/>
        <v>0</v>
      </c>
      <c r="T706" s="94">
        <f t="shared" si="4304"/>
        <v>330697260</v>
      </c>
    </row>
    <row r="707" spans="1:20" s="142" customFormat="1" ht="15" customHeight="1" x14ac:dyDescent="0.25">
      <c r="A707" s="112">
        <v>3110110101</v>
      </c>
      <c r="B707" s="113" t="s">
        <v>1592</v>
      </c>
      <c r="C707" s="85"/>
      <c r="D707" s="191">
        <v>350000000</v>
      </c>
      <c r="E707" s="191">
        <v>0</v>
      </c>
      <c r="F707" s="191">
        <v>0</v>
      </c>
      <c r="G707" s="188">
        <v>19302740</v>
      </c>
      <c r="H707" s="111">
        <f>+C707+D707-E707+F707-G707</f>
        <v>330697260</v>
      </c>
      <c r="I707" s="198">
        <v>0</v>
      </c>
      <c r="J707" s="198">
        <v>23250000</v>
      </c>
      <c r="K707" s="111">
        <f t="shared" ref="K707" si="4305">+H707-J707</f>
        <v>307447260</v>
      </c>
      <c r="L707" s="198">
        <v>23250000</v>
      </c>
      <c r="M707" s="198">
        <v>23250000</v>
      </c>
      <c r="N707" s="85">
        <f>+J707-M707</f>
        <v>0</v>
      </c>
      <c r="O707" s="198">
        <v>0</v>
      </c>
      <c r="P707" s="198">
        <v>330697260</v>
      </c>
      <c r="Q707" s="111">
        <f>P707-J707</f>
        <v>307447260</v>
      </c>
      <c r="R707" s="85">
        <f>+H707-P707</f>
        <v>0</v>
      </c>
      <c r="S707" s="191">
        <f>O707</f>
        <v>0</v>
      </c>
      <c r="T707" s="191">
        <f>P707</f>
        <v>330697260</v>
      </c>
    </row>
    <row r="708" spans="1:20" s="142" customFormat="1" ht="15" customHeight="1" x14ac:dyDescent="0.25">
      <c r="A708" s="132">
        <v>31102</v>
      </c>
      <c r="B708" s="133" t="s">
        <v>1476</v>
      </c>
      <c r="C708" s="94">
        <f t="shared" ref="C708" si="4306">+C709</f>
        <v>0</v>
      </c>
      <c r="D708" s="94">
        <f t="shared" ref="D708" si="4307">+D709</f>
        <v>75000000</v>
      </c>
      <c r="E708" s="94">
        <f t="shared" ref="E708" si="4308">+E709</f>
        <v>0</v>
      </c>
      <c r="F708" s="94">
        <f t="shared" ref="F708" si="4309">+F709</f>
        <v>0</v>
      </c>
      <c r="G708" s="94">
        <f t="shared" ref="G708" si="4310">+G709</f>
        <v>4136305</v>
      </c>
      <c r="H708" s="94">
        <f t="shared" ref="H708" si="4311">+H709</f>
        <v>70863695</v>
      </c>
      <c r="I708" s="94">
        <f t="shared" ref="I708" si="4312">+I709</f>
        <v>0</v>
      </c>
      <c r="J708" s="94">
        <f t="shared" ref="J708" si="4313">+J709</f>
        <v>0</v>
      </c>
      <c r="K708" s="94">
        <f t="shared" ref="K708" si="4314">+K709</f>
        <v>70863695</v>
      </c>
      <c r="L708" s="94">
        <f t="shared" ref="L708" si="4315">+L709</f>
        <v>0</v>
      </c>
      <c r="M708" s="94">
        <f t="shared" ref="M708" si="4316">+M709</f>
        <v>0</v>
      </c>
      <c r="N708" s="94">
        <f t="shared" ref="N708" si="4317">+N709</f>
        <v>0</v>
      </c>
      <c r="O708" s="94">
        <f t="shared" ref="O708" si="4318">+O709</f>
        <v>0</v>
      </c>
      <c r="P708" s="94">
        <f t="shared" ref="P708" si="4319">+P709</f>
        <v>0</v>
      </c>
      <c r="Q708" s="94">
        <f t="shared" ref="Q708" si="4320">+Q709</f>
        <v>0</v>
      </c>
      <c r="R708" s="94">
        <f t="shared" ref="R708" si="4321">+R709</f>
        <v>70863695</v>
      </c>
      <c r="S708" s="94">
        <f t="shared" ref="S708" si="4322">+S709</f>
        <v>0</v>
      </c>
      <c r="T708" s="94">
        <f t="shared" ref="T708" si="4323">+T709</f>
        <v>0</v>
      </c>
    </row>
    <row r="709" spans="1:20" s="142" customFormat="1" ht="15" customHeight="1" x14ac:dyDescent="0.25">
      <c r="A709" s="132">
        <v>311021</v>
      </c>
      <c r="B709" s="133" t="s">
        <v>1477</v>
      </c>
      <c r="C709" s="94">
        <f t="shared" ref="C709" si="4324">+C710+C712</f>
        <v>0</v>
      </c>
      <c r="D709" s="94">
        <f t="shared" ref="D709" si="4325">+D710+D712</f>
        <v>75000000</v>
      </c>
      <c r="E709" s="94">
        <f t="shared" ref="E709" si="4326">+E710+E712</f>
        <v>0</v>
      </c>
      <c r="F709" s="94">
        <f t="shared" ref="F709" si="4327">+F710+F712</f>
        <v>0</v>
      </c>
      <c r="G709" s="94">
        <f t="shared" ref="G709" si="4328">+G710+G712</f>
        <v>4136305</v>
      </c>
      <c r="H709" s="94">
        <f t="shared" ref="H709" si="4329">+H710+H712</f>
        <v>70863695</v>
      </c>
      <c r="I709" s="94">
        <f t="shared" ref="I709" si="4330">+I710+I712</f>
        <v>0</v>
      </c>
      <c r="J709" s="94">
        <f t="shared" ref="J709" si="4331">+J710+J712</f>
        <v>0</v>
      </c>
      <c r="K709" s="94">
        <f t="shared" ref="K709" si="4332">+K710+K712</f>
        <v>70863695</v>
      </c>
      <c r="L709" s="94">
        <f t="shared" ref="L709" si="4333">+L710+L712</f>
        <v>0</v>
      </c>
      <c r="M709" s="94">
        <f t="shared" ref="M709" si="4334">+M710+M712</f>
        <v>0</v>
      </c>
      <c r="N709" s="94">
        <f t="shared" ref="N709" si="4335">+N710+N712</f>
        <v>0</v>
      </c>
      <c r="O709" s="94">
        <f t="shared" ref="O709" si="4336">+O710+O712</f>
        <v>0</v>
      </c>
      <c r="P709" s="94">
        <f t="shared" ref="P709" si="4337">+P710+P712</f>
        <v>0</v>
      </c>
      <c r="Q709" s="94">
        <f t="shared" ref="Q709" si="4338">+Q710+Q712</f>
        <v>0</v>
      </c>
      <c r="R709" s="94">
        <f t="shared" ref="R709" si="4339">+R710+R712</f>
        <v>70863695</v>
      </c>
      <c r="S709" s="94">
        <f t="shared" ref="S709" si="4340">+S710+S712</f>
        <v>0</v>
      </c>
      <c r="T709" s="94">
        <f t="shared" ref="T709" si="4341">+T710+T712</f>
        <v>0</v>
      </c>
    </row>
    <row r="710" spans="1:20" s="142" customFormat="1" ht="15" customHeight="1" x14ac:dyDescent="0.25">
      <c r="A710" s="14">
        <v>31102101</v>
      </c>
      <c r="B710" s="9" t="s">
        <v>1478</v>
      </c>
      <c r="C710" s="10">
        <f t="shared" ref="C710" si="4342">+C711</f>
        <v>0</v>
      </c>
      <c r="D710" s="10">
        <f t="shared" ref="D710" si="4343">+D711</f>
        <v>50000000</v>
      </c>
      <c r="E710" s="10">
        <f t="shared" ref="E710" si="4344">+E711</f>
        <v>0</v>
      </c>
      <c r="F710" s="10">
        <f t="shared" ref="F710" si="4345">+F711</f>
        <v>0</v>
      </c>
      <c r="G710" s="10">
        <f t="shared" ref="G710" si="4346">+G711</f>
        <v>2757535</v>
      </c>
      <c r="H710" s="10">
        <f t="shared" ref="H710" si="4347">+H711</f>
        <v>47242465</v>
      </c>
      <c r="I710" s="10">
        <f t="shared" ref="I710" si="4348">+I711</f>
        <v>0</v>
      </c>
      <c r="J710" s="10">
        <f t="shared" ref="J710" si="4349">+J711</f>
        <v>0</v>
      </c>
      <c r="K710" s="10">
        <f t="shared" ref="K710" si="4350">+K711</f>
        <v>47242465</v>
      </c>
      <c r="L710" s="10">
        <f t="shared" ref="L710" si="4351">+L711</f>
        <v>0</v>
      </c>
      <c r="M710" s="10">
        <f t="shared" ref="M710" si="4352">+M711</f>
        <v>0</v>
      </c>
      <c r="N710" s="10">
        <f t="shared" ref="N710" si="4353">+N711</f>
        <v>0</v>
      </c>
      <c r="O710" s="10">
        <f t="shared" ref="O710" si="4354">+O711</f>
        <v>0</v>
      </c>
      <c r="P710" s="10">
        <f t="shared" ref="P710" si="4355">+P711</f>
        <v>0</v>
      </c>
      <c r="Q710" s="10">
        <f t="shared" ref="Q710" si="4356">+Q711</f>
        <v>0</v>
      </c>
      <c r="R710" s="10">
        <f t="shared" ref="R710" si="4357">+R711</f>
        <v>47242465</v>
      </c>
      <c r="S710" s="10">
        <f t="shared" ref="S710" si="4358">+S711</f>
        <v>0</v>
      </c>
      <c r="T710" s="10">
        <f t="shared" ref="T710" si="4359">+T711</f>
        <v>0</v>
      </c>
    </row>
    <row r="711" spans="1:20" s="142" customFormat="1" ht="15" customHeight="1" x14ac:dyDescent="0.25">
      <c r="A711" s="112">
        <v>3110210101</v>
      </c>
      <c r="B711" s="113" t="s">
        <v>1479</v>
      </c>
      <c r="C711" s="85"/>
      <c r="D711" s="191">
        <v>50000000</v>
      </c>
      <c r="E711" s="191">
        <v>0</v>
      </c>
      <c r="F711" s="191">
        <v>0</v>
      </c>
      <c r="G711" s="188">
        <v>2757535</v>
      </c>
      <c r="H711" s="111">
        <f>+C711+D711-E711+F711-G711</f>
        <v>47242465</v>
      </c>
      <c r="I711" s="198">
        <v>0</v>
      </c>
      <c r="J711" s="198">
        <v>0</v>
      </c>
      <c r="K711" s="111">
        <f t="shared" ref="K711" si="4360">+H711-J711</f>
        <v>47242465</v>
      </c>
      <c r="L711" s="198">
        <v>0</v>
      </c>
      <c r="M711" s="198">
        <v>0</v>
      </c>
      <c r="N711" s="85">
        <f>+J711-M711</f>
        <v>0</v>
      </c>
      <c r="O711" s="198">
        <v>0</v>
      </c>
      <c r="P711" s="198">
        <v>0</v>
      </c>
      <c r="Q711" s="111">
        <f>P711-J711</f>
        <v>0</v>
      </c>
      <c r="R711" s="85">
        <f>+H711-P711</f>
        <v>47242465</v>
      </c>
      <c r="S711" s="191">
        <f>O711</f>
        <v>0</v>
      </c>
      <c r="T711" s="191">
        <f>P711</f>
        <v>0</v>
      </c>
    </row>
    <row r="712" spans="1:20" s="142" customFormat="1" ht="15" customHeight="1" x14ac:dyDescent="0.25">
      <c r="A712" s="14">
        <v>31102102</v>
      </c>
      <c r="B712" s="9" t="s">
        <v>1480</v>
      </c>
      <c r="C712" s="10">
        <f t="shared" ref="C712" si="4361">+C713</f>
        <v>0</v>
      </c>
      <c r="D712" s="10">
        <f t="shared" ref="D712" si="4362">+D713</f>
        <v>25000000</v>
      </c>
      <c r="E712" s="10">
        <f t="shared" ref="E712" si="4363">+E713</f>
        <v>0</v>
      </c>
      <c r="F712" s="10">
        <f t="shared" ref="F712" si="4364">+F713</f>
        <v>0</v>
      </c>
      <c r="G712" s="10">
        <f t="shared" ref="G712" si="4365">+G713</f>
        <v>1378770</v>
      </c>
      <c r="H712" s="10">
        <f t="shared" ref="H712" si="4366">+H713</f>
        <v>23621230</v>
      </c>
      <c r="I712" s="10">
        <f t="shared" ref="I712" si="4367">+I713</f>
        <v>0</v>
      </c>
      <c r="J712" s="10">
        <f t="shared" ref="J712" si="4368">+J713</f>
        <v>0</v>
      </c>
      <c r="K712" s="10">
        <f t="shared" ref="K712" si="4369">+K713</f>
        <v>23621230</v>
      </c>
      <c r="L712" s="10">
        <f t="shared" ref="L712" si="4370">+L713</f>
        <v>0</v>
      </c>
      <c r="M712" s="10">
        <f t="shared" ref="M712" si="4371">+M713</f>
        <v>0</v>
      </c>
      <c r="N712" s="10">
        <f t="shared" ref="N712" si="4372">+N713</f>
        <v>0</v>
      </c>
      <c r="O712" s="10">
        <f t="shared" ref="O712" si="4373">+O713</f>
        <v>0</v>
      </c>
      <c r="P712" s="10">
        <f t="shared" ref="P712" si="4374">+P713</f>
        <v>0</v>
      </c>
      <c r="Q712" s="10">
        <f t="shared" ref="Q712" si="4375">+Q713</f>
        <v>0</v>
      </c>
      <c r="R712" s="10">
        <f t="shared" ref="R712" si="4376">+R713</f>
        <v>23621230</v>
      </c>
      <c r="S712" s="10">
        <f t="shared" ref="S712" si="4377">+S713</f>
        <v>0</v>
      </c>
      <c r="T712" s="10">
        <f t="shared" ref="T712" si="4378">+T713</f>
        <v>0</v>
      </c>
    </row>
    <row r="713" spans="1:20" s="142" customFormat="1" ht="15" customHeight="1" x14ac:dyDescent="0.25">
      <c r="A713" s="112">
        <v>3110210201</v>
      </c>
      <c r="B713" s="113" t="s">
        <v>1481</v>
      </c>
      <c r="C713" s="85"/>
      <c r="D713" s="191">
        <v>25000000</v>
      </c>
      <c r="E713" s="191">
        <v>0</v>
      </c>
      <c r="F713" s="191">
        <v>0</v>
      </c>
      <c r="G713" s="188">
        <v>1378770</v>
      </c>
      <c r="H713" s="111">
        <f>+C713+D713-E713+F713-G713</f>
        <v>23621230</v>
      </c>
      <c r="I713" s="198">
        <v>0</v>
      </c>
      <c r="J713" s="198">
        <v>0</v>
      </c>
      <c r="K713" s="111">
        <f t="shared" ref="K713" si="4379">+H713-J713</f>
        <v>23621230</v>
      </c>
      <c r="L713" s="198">
        <v>0</v>
      </c>
      <c r="M713" s="198">
        <v>0</v>
      </c>
      <c r="N713" s="85">
        <f>+J713-M713</f>
        <v>0</v>
      </c>
      <c r="O713" s="198">
        <v>0</v>
      </c>
      <c r="P713" s="198">
        <v>0</v>
      </c>
      <c r="Q713" s="111">
        <f>P713-J713</f>
        <v>0</v>
      </c>
      <c r="R713" s="85">
        <f>+H713-P713</f>
        <v>23621230</v>
      </c>
      <c r="S713" s="191">
        <f>O713</f>
        <v>0</v>
      </c>
      <c r="T713" s="191">
        <f>P713</f>
        <v>0</v>
      </c>
    </row>
    <row r="714" spans="1:20" s="142" customFormat="1" ht="15" customHeight="1" x14ac:dyDescent="0.25">
      <c r="A714" s="132">
        <v>312</v>
      </c>
      <c r="B714" s="133" t="s">
        <v>1482</v>
      </c>
      <c r="C714" s="94">
        <f t="shared" ref="C714" si="4380">+C715+C719</f>
        <v>0</v>
      </c>
      <c r="D714" s="215">
        <f t="shared" ref="D714" si="4381">+D715+D719</f>
        <v>715928089</v>
      </c>
      <c r="E714" s="94">
        <f t="shared" ref="E714" si="4382">+E715+E719</f>
        <v>0</v>
      </c>
      <c r="F714" s="94">
        <f t="shared" ref="F714" si="4383">+F715+F719</f>
        <v>0</v>
      </c>
      <c r="G714" s="94">
        <f t="shared" ref="G714" si="4384">+G715+G719</f>
        <v>854835</v>
      </c>
      <c r="H714" s="94">
        <f t="shared" ref="H714" si="4385">+H715+H719</f>
        <v>715073254</v>
      </c>
      <c r="I714" s="94">
        <f t="shared" ref="I714" si="4386">+I715+I719</f>
        <v>396212362</v>
      </c>
      <c r="J714" s="94">
        <f t="shared" ref="J714" si="4387">+J715+J719</f>
        <v>707286597</v>
      </c>
      <c r="K714" s="94">
        <f t="shared" ref="K714" si="4388">+K715+K719</f>
        <v>7786657</v>
      </c>
      <c r="L714" s="94">
        <f t="shared" ref="L714" si="4389">+L715+L719</f>
        <v>62145725</v>
      </c>
      <c r="M714" s="94">
        <f t="shared" ref="M714" si="4390">+M715+M719</f>
        <v>211545222</v>
      </c>
      <c r="N714" s="94">
        <f t="shared" ref="N714" si="4391">+N715+N719</f>
        <v>495741375</v>
      </c>
      <c r="O714" s="94">
        <f t="shared" ref="O714" si="4392">+O715+O719</f>
        <v>2104237</v>
      </c>
      <c r="P714" s="94">
        <f t="shared" ref="P714" si="4393">+P715+P719</f>
        <v>709423620</v>
      </c>
      <c r="Q714" s="94">
        <f t="shared" ref="Q714" si="4394">+Q715+Q719</f>
        <v>2137023</v>
      </c>
      <c r="R714" s="94">
        <f t="shared" ref="R714" si="4395">+R715+R719</f>
        <v>5649634</v>
      </c>
      <c r="S714" s="94">
        <f t="shared" ref="S714" si="4396">+S715+S719</f>
        <v>2104237</v>
      </c>
      <c r="T714" s="94">
        <f t="shared" ref="T714" si="4397">+T715+T719</f>
        <v>709423620</v>
      </c>
    </row>
    <row r="715" spans="1:20" s="142" customFormat="1" ht="15" customHeight="1" x14ac:dyDescent="0.25">
      <c r="A715" s="132">
        <v>31201</v>
      </c>
      <c r="B715" s="133" t="s">
        <v>1483</v>
      </c>
      <c r="C715" s="94">
        <f t="shared" ref="C715:C717" si="4398">+C716</f>
        <v>0</v>
      </c>
      <c r="D715" s="94">
        <f t="shared" ref="D715:D717" si="4399">+D716</f>
        <v>5500000</v>
      </c>
      <c r="E715" s="94">
        <f t="shared" ref="E715:E717" si="4400">+E716</f>
        <v>0</v>
      </c>
      <c r="F715" s="94">
        <f t="shared" ref="F715:F717" si="4401">+F716</f>
        <v>0</v>
      </c>
      <c r="G715" s="94">
        <f t="shared" ref="G715:G717" si="4402">+G716</f>
        <v>303330</v>
      </c>
      <c r="H715" s="94">
        <f t="shared" ref="H715:H717" si="4403">+H716</f>
        <v>5196670</v>
      </c>
      <c r="I715" s="94">
        <f t="shared" ref="I715:I717" si="4404">+I716</f>
        <v>0</v>
      </c>
      <c r="J715" s="94">
        <f t="shared" ref="J715:J717" si="4405">+J716</f>
        <v>1638311</v>
      </c>
      <c r="K715" s="94">
        <f t="shared" ref="K715:K717" si="4406">+K716</f>
        <v>3558359</v>
      </c>
      <c r="L715" s="94">
        <f t="shared" ref="L715:L717" si="4407">+L716</f>
        <v>0</v>
      </c>
      <c r="M715" s="94">
        <f t="shared" ref="M715:M717" si="4408">+M716</f>
        <v>0</v>
      </c>
      <c r="N715" s="94">
        <f t="shared" ref="N715:N717" si="4409">+N716</f>
        <v>1638311</v>
      </c>
      <c r="O715" s="94">
        <f t="shared" ref="O715:O717" si="4410">+O716</f>
        <v>12962</v>
      </c>
      <c r="P715" s="94">
        <f t="shared" ref="P715:P717" si="4411">+P716</f>
        <v>1638311</v>
      </c>
      <c r="Q715" s="94">
        <f t="shared" ref="Q715:Q717" si="4412">+Q716</f>
        <v>0</v>
      </c>
      <c r="R715" s="94">
        <f t="shared" ref="R715:R717" si="4413">+R716</f>
        <v>3558359</v>
      </c>
      <c r="S715" s="94">
        <f t="shared" ref="S715:S717" si="4414">+S716</f>
        <v>12962</v>
      </c>
      <c r="T715" s="94">
        <f t="shared" ref="T715:T717" si="4415">+T716</f>
        <v>1638311</v>
      </c>
    </row>
    <row r="716" spans="1:20" s="142" customFormat="1" ht="15" customHeight="1" x14ac:dyDescent="0.25">
      <c r="A716" s="132">
        <v>312011</v>
      </c>
      <c r="B716" s="133" t="s">
        <v>1484</v>
      </c>
      <c r="C716" s="94">
        <f t="shared" si="4398"/>
        <v>0</v>
      </c>
      <c r="D716" s="94">
        <f t="shared" si="4399"/>
        <v>5500000</v>
      </c>
      <c r="E716" s="94">
        <f t="shared" si="4400"/>
        <v>0</v>
      </c>
      <c r="F716" s="94">
        <f t="shared" si="4401"/>
        <v>0</v>
      </c>
      <c r="G716" s="94">
        <f t="shared" si="4402"/>
        <v>303330</v>
      </c>
      <c r="H716" s="94">
        <f t="shared" si="4403"/>
        <v>5196670</v>
      </c>
      <c r="I716" s="94">
        <f t="shared" si="4404"/>
        <v>0</v>
      </c>
      <c r="J716" s="94">
        <f t="shared" si="4405"/>
        <v>1638311</v>
      </c>
      <c r="K716" s="94">
        <f t="shared" si="4406"/>
        <v>3558359</v>
      </c>
      <c r="L716" s="94">
        <f t="shared" si="4407"/>
        <v>0</v>
      </c>
      <c r="M716" s="94">
        <f t="shared" si="4408"/>
        <v>0</v>
      </c>
      <c r="N716" s="94">
        <f t="shared" si="4409"/>
        <v>1638311</v>
      </c>
      <c r="O716" s="94">
        <f t="shared" si="4410"/>
        <v>12962</v>
      </c>
      <c r="P716" s="94">
        <f t="shared" si="4411"/>
        <v>1638311</v>
      </c>
      <c r="Q716" s="94">
        <f t="shared" si="4412"/>
        <v>0</v>
      </c>
      <c r="R716" s="94">
        <f t="shared" si="4413"/>
        <v>3558359</v>
      </c>
      <c r="S716" s="94">
        <f t="shared" si="4414"/>
        <v>12962</v>
      </c>
      <c r="T716" s="94">
        <f t="shared" si="4415"/>
        <v>1638311</v>
      </c>
    </row>
    <row r="717" spans="1:20" s="142" customFormat="1" ht="15" customHeight="1" x14ac:dyDescent="0.25">
      <c r="A717" s="14">
        <v>31201101</v>
      </c>
      <c r="B717" s="9" t="s">
        <v>1485</v>
      </c>
      <c r="C717" s="10">
        <f t="shared" si="4398"/>
        <v>0</v>
      </c>
      <c r="D717" s="10">
        <f t="shared" si="4399"/>
        <v>5500000</v>
      </c>
      <c r="E717" s="10">
        <f t="shared" si="4400"/>
        <v>0</v>
      </c>
      <c r="F717" s="10">
        <f t="shared" si="4401"/>
        <v>0</v>
      </c>
      <c r="G717" s="10">
        <f t="shared" si="4402"/>
        <v>303330</v>
      </c>
      <c r="H717" s="10">
        <f t="shared" si="4403"/>
        <v>5196670</v>
      </c>
      <c r="I717" s="10">
        <f t="shared" si="4404"/>
        <v>0</v>
      </c>
      <c r="J717" s="10">
        <f t="shared" si="4405"/>
        <v>1638311</v>
      </c>
      <c r="K717" s="10">
        <f t="shared" si="4406"/>
        <v>3558359</v>
      </c>
      <c r="L717" s="10">
        <f t="shared" si="4407"/>
        <v>0</v>
      </c>
      <c r="M717" s="10">
        <f t="shared" si="4408"/>
        <v>0</v>
      </c>
      <c r="N717" s="10">
        <f t="shared" si="4409"/>
        <v>1638311</v>
      </c>
      <c r="O717" s="10">
        <f t="shared" si="4410"/>
        <v>12962</v>
      </c>
      <c r="P717" s="10">
        <f t="shared" si="4411"/>
        <v>1638311</v>
      </c>
      <c r="Q717" s="10">
        <f t="shared" si="4412"/>
        <v>0</v>
      </c>
      <c r="R717" s="10">
        <f t="shared" si="4413"/>
        <v>3558359</v>
      </c>
      <c r="S717" s="10">
        <f t="shared" si="4414"/>
        <v>12962</v>
      </c>
      <c r="T717" s="10">
        <f t="shared" si="4415"/>
        <v>1638311</v>
      </c>
    </row>
    <row r="718" spans="1:20" s="142" customFormat="1" ht="15" customHeight="1" x14ac:dyDescent="0.25">
      <c r="A718" s="112">
        <v>3120110101</v>
      </c>
      <c r="B718" s="113" t="s">
        <v>1486</v>
      </c>
      <c r="C718" s="85"/>
      <c r="D718" s="191">
        <v>5500000</v>
      </c>
      <c r="E718" s="191">
        <v>0</v>
      </c>
      <c r="F718" s="191">
        <v>0</v>
      </c>
      <c r="G718" s="188">
        <v>303330</v>
      </c>
      <c r="H718" s="111">
        <f>+C718+D718-E718+F718-G718</f>
        <v>5196670</v>
      </c>
      <c r="I718" s="198">
        <v>0</v>
      </c>
      <c r="J718" s="198">
        <v>1638311</v>
      </c>
      <c r="K718" s="111">
        <f t="shared" ref="K718" si="4416">+H718-J718</f>
        <v>3558359</v>
      </c>
      <c r="L718" s="198">
        <v>0</v>
      </c>
      <c r="M718" s="198">
        <v>0</v>
      </c>
      <c r="N718" s="85">
        <f>+J718-M718</f>
        <v>1638311</v>
      </c>
      <c r="O718" s="198">
        <v>12962</v>
      </c>
      <c r="P718" s="198">
        <v>1638311</v>
      </c>
      <c r="Q718" s="111">
        <f>P718-J718</f>
        <v>0</v>
      </c>
      <c r="R718" s="85">
        <f>+H718-P718</f>
        <v>3558359</v>
      </c>
      <c r="S718" s="191">
        <f>O718</f>
        <v>12962</v>
      </c>
      <c r="T718" s="191">
        <f>P718</f>
        <v>1638311</v>
      </c>
    </row>
    <row r="719" spans="1:20" s="142" customFormat="1" ht="15" customHeight="1" x14ac:dyDescent="0.25">
      <c r="A719" s="132">
        <v>31202</v>
      </c>
      <c r="B719" s="133" t="s">
        <v>1487</v>
      </c>
      <c r="C719" s="94">
        <f t="shared" ref="C719" si="4417">+C720</f>
        <v>0</v>
      </c>
      <c r="D719" s="94">
        <f t="shared" ref="D719" si="4418">+D720</f>
        <v>710428089</v>
      </c>
      <c r="E719" s="94">
        <f t="shared" ref="E719" si="4419">+E720</f>
        <v>0</v>
      </c>
      <c r="F719" s="94">
        <f t="shared" ref="F719" si="4420">+F720</f>
        <v>0</v>
      </c>
      <c r="G719" s="94">
        <f t="shared" ref="G719" si="4421">+G720</f>
        <v>551505</v>
      </c>
      <c r="H719" s="94">
        <f t="shared" ref="H719" si="4422">+H720</f>
        <v>709876584</v>
      </c>
      <c r="I719" s="94">
        <f t="shared" ref="I719" si="4423">+I720</f>
        <v>396212362</v>
      </c>
      <c r="J719" s="94">
        <f t="shared" ref="J719" si="4424">+J720</f>
        <v>705648286</v>
      </c>
      <c r="K719" s="94">
        <f t="shared" ref="K719" si="4425">+K720</f>
        <v>4228298</v>
      </c>
      <c r="L719" s="94">
        <f t="shared" ref="L719" si="4426">+L720</f>
        <v>62145725</v>
      </c>
      <c r="M719" s="94">
        <f t="shared" ref="M719" si="4427">+M720</f>
        <v>211545222</v>
      </c>
      <c r="N719" s="94">
        <f t="shared" ref="N719" si="4428">+N720</f>
        <v>494103064</v>
      </c>
      <c r="O719" s="94">
        <f t="shared" ref="O719" si="4429">+O720</f>
        <v>2091275</v>
      </c>
      <c r="P719" s="94">
        <f t="shared" ref="P719" si="4430">+P720</f>
        <v>707785309</v>
      </c>
      <c r="Q719" s="94">
        <f t="shared" ref="Q719" si="4431">+Q720</f>
        <v>2137023</v>
      </c>
      <c r="R719" s="94">
        <f t="shared" ref="R719" si="4432">+R720</f>
        <v>2091275</v>
      </c>
      <c r="S719" s="94">
        <f t="shared" ref="S719" si="4433">+S720</f>
        <v>2091275</v>
      </c>
      <c r="T719" s="94">
        <f t="shared" ref="T719" si="4434">+T720</f>
        <v>707785309</v>
      </c>
    </row>
    <row r="720" spans="1:20" s="142" customFormat="1" ht="15" customHeight="1" x14ac:dyDescent="0.25">
      <c r="A720" s="14">
        <v>312021</v>
      </c>
      <c r="B720" s="9" t="s">
        <v>1488</v>
      </c>
      <c r="C720" s="10">
        <f t="shared" ref="C720" si="4435">+C721+C722+C723</f>
        <v>0</v>
      </c>
      <c r="D720" s="10">
        <f t="shared" ref="D720" si="4436">+D721+D722+D723</f>
        <v>710428089</v>
      </c>
      <c r="E720" s="10">
        <f t="shared" ref="E720" si="4437">+E721+E722+E723</f>
        <v>0</v>
      </c>
      <c r="F720" s="10">
        <f t="shared" ref="F720" si="4438">+F721+F722+F723</f>
        <v>0</v>
      </c>
      <c r="G720" s="10">
        <f t="shared" ref="G720" si="4439">+G721+G722+G723</f>
        <v>551505</v>
      </c>
      <c r="H720" s="10">
        <f t="shared" ref="H720" si="4440">+H721+H722+H723</f>
        <v>709876584</v>
      </c>
      <c r="I720" s="10">
        <f t="shared" ref="I720" si="4441">+I721+I722+I723</f>
        <v>396212362</v>
      </c>
      <c r="J720" s="10">
        <f t="shared" ref="J720" si="4442">+J721+J722+J723</f>
        <v>705648286</v>
      </c>
      <c r="K720" s="10">
        <f t="shared" ref="K720" si="4443">+K721+K722+K723</f>
        <v>4228298</v>
      </c>
      <c r="L720" s="10">
        <f t="shared" ref="L720" si="4444">+L721+L722+L723</f>
        <v>62145725</v>
      </c>
      <c r="M720" s="10">
        <f t="shared" ref="M720" si="4445">+M721+M722+M723</f>
        <v>211545222</v>
      </c>
      <c r="N720" s="10">
        <f t="shared" ref="N720" si="4446">+N721+N722+N723</f>
        <v>494103064</v>
      </c>
      <c r="O720" s="10">
        <f t="shared" ref="O720" si="4447">+O721+O722+O723</f>
        <v>2091275</v>
      </c>
      <c r="P720" s="10">
        <f t="shared" ref="P720" si="4448">+P721+P722+P723</f>
        <v>707785309</v>
      </c>
      <c r="Q720" s="10">
        <f t="shared" ref="Q720" si="4449">+Q721+Q722+Q723</f>
        <v>2137023</v>
      </c>
      <c r="R720" s="10">
        <f t="shared" ref="R720" si="4450">+R721+R722+R723</f>
        <v>2091275</v>
      </c>
      <c r="S720" s="10">
        <f t="shared" ref="S720" si="4451">+S721+S722+S723</f>
        <v>2091275</v>
      </c>
      <c r="T720" s="10">
        <f t="shared" ref="T720" si="4452">+T721+T722+T723</f>
        <v>707785309</v>
      </c>
    </row>
    <row r="721" spans="1:20" s="142" customFormat="1" ht="15" customHeight="1" x14ac:dyDescent="0.25">
      <c r="A721" s="112">
        <v>31202101</v>
      </c>
      <c r="B721" s="113" t="s">
        <v>1489</v>
      </c>
      <c r="C721" s="85"/>
      <c r="D721" s="191">
        <v>10000000</v>
      </c>
      <c r="E721" s="191">
        <v>0</v>
      </c>
      <c r="F721" s="191">
        <v>0</v>
      </c>
      <c r="G721" s="188">
        <v>551505</v>
      </c>
      <c r="H721" s="111">
        <f t="shared" ref="H721:H723" si="4453">+C721+D721-E721+F721-G721</f>
        <v>9448495</v>
      </c>
      <c r="I721" s="198">
        <v>0</v>
      </c>
      <c r="J721" s="198">
        <v>9448495</v>
      </c>
      <c r="K721" s="111">
        <f t="shared" ref="K721:K723" si="4454">+H721-J721</f>
        <v>0</v>
      </c>
      <c r="L721" s="198">
        <v>0</v>
      </c>
      <c r="M721" s="198">
        <v>0</v>
      </c>
      <c r="N721" s="85">
        <f>+J721-M721</f>
        <v>9448495</v>
      </c>
      <c r="O721" s="198">
        <v>0</v>
      </c>
      <c r="P721" s="198">
        <v>9448495</v>
      </c>
      <c r="Q721" s="111">
        <f t="shared" ref="Q721:Q723" si="4455">P721-J721</f>
        <v>0</v>
      </c>
      <c r="R721" s="85">
        <f>+H721-P721</f>
        <v>0</v>
      </c>
      <c r="S721" s="191">
        <f t="shared" ref="S721:S723" si="4456">O721</f>
        <v>0</v>
      </c>
      <c r="T721" s="191">
        <f t="shared" ref="T721:T723" si="4457">P721</f>
        <v>9448495</v>
      </c>
    </row>
    <row r="722" spans="1:20" s="142" customFormat="1" ht="15" customHeight="1" x14ac:dyDescent="0.25">
      <c r="A722" s="29">
        <v>31202102</v>
      </c>
      <c r="B722" s="113" t="s">
        <v>1490</v>
      </c>
      <c r="C722" s="85"/>
      <c r="D722" s="191">
        <v>10000000</v>
      </c>
      <c r="E722" s="191">
        <v>0</v>
      </c>
      <c r="F722" s="191">
        <v>0</v>
      </c>
      <c r="G722" s="188">
        <v>0</v>
      </c>
      <c r="H722" s="111">
        <f t="shared" si="4453"/>
        <v>10000000</v>
      </c>
      <c r="I722" s="198">
        <v>0</v>
      </c>
      <c r="J722" s="198">
        <v>9700000</v>
      </c>
      <c r="K722" s="111">
        <f t="shared" si="4454"/>
        <v>300000</v>
      </c>
      <c r="L722" s="198">
        <v>5700000</v>
      </c>
      <c r="M722" s="198">
        <v>5700000</v>
      </c>
      <c r="N722" s="85">
        <f>+J722-M722</f>
        <v>4000000</v>
      </c>
      <c r="O722" s="198">
        <v>300000</v>
      </c>
      <c r="P722" s="198">
        <v>9700000</v>
      </c>
      <c r="Q722" s="111">
        <f t="shared" si="4455"/>
        <v>0</v>
      </c>
      <c r="R722" s="85">
        <f>+H722-P722</f>
        <v>300000</v>
      </c>
      <c r="S722" s="191">
        <f t="shared" si="4456"/>
        <v>300000</v>
      </c>
      <c r="T722" s="191">
        <f t="shared" si="4457"/>
        <v>9700000</v>
      </c>
    </row>
    <row r="723" spans="1:20" s="142" customFormat="1" ht="15" customHeight="1" x14ac:dyDescent="0.25">
      <c r="A723" s="112">
        <v>31202103</v>
      </c>
      <c r="B723" s="113" t="s">
        <v>1491</v>
      </c>
      <c r="C723" s="85"/>
      <c r="D723" s="191">
        <v>690428089</v>
      </c>
      <c r="E723" s="191">
        <v>0</v>
      </c>
      <c r="F723" s="191">
        <v>0</v>
      </c>
      <c r="G723" s="188">
        <v>0</v>
      </c>
      <c r="H723" s="111">
        <f t="shared" si="4453"/>
        <v>690428089</v>
      </c>
      <c r="I723" s="198">
        <v>396212362</v>
      </c>
      <c r="J723" s="198">
        <v>686499791</v>
      </c>
      <c r="K723" s="111">
        <f t="shared" si="4454"/>
        <v>3928298</v>
      </c>
      <c r="L723" s="198">
        <v>56445725</v>
      </c>
      <c r="M723" s="198">
        <v>205845222</v>
      </c>
      <c r="N723" s="85">
        <f>+J723-M723</f>
        <v>480654569</v>
      </c>
      <c r="O723" s="198">
        <v>1791275</v>
      </c>
      <c r="P723" s="198">
        <v>688636814</v>
      </c>
      <c r="Q723" s="111">
        <f t="shared" si="4455"/>
        <v>2137023</v>
      </c>
      <c r="R723" s="85">
        <f>+H723-P723</f>
        <v>1791275</v>
      </c>
      <c r="S723" s="191">
        <f t="shared" si="4456"/>
        <v>1791275</v>
      </c>
      <c r="T723" s="191">
        <f t="shared" si="4457"/>
        <v>688636814</v>
      </c>
    </row>
    <row r="724" spans="1:20" s="142" customFormat="1" ht="15" customHeight="1" x14ac:dyDescent="0.25">
      <c r="A724" s="132">
        <v>313</v>
      </c>
      <c r="B724" s="133" t="s">
        <v>1492</v>
      </c>
      <c r="C724" s="94">
        <f t="shared" ref="C724" si="4458">+C725+C742+C750+C762</f>
        <v>0</v>
      </c>
      <c r="D724" s="215">
        <f t="shared" ref="D724" si="4459">+D725+D742+D750+D762</f>
        <v>4874715519.04</v>
      </c>
      <c r="E724" s="94">
        <f t="shared" ref="E724" si="4460">+E725+E742+E750+E762</f>
        <v>12171864</v>
      </c>
      <c r="F724" s="94">
        <f t="shared" ref="F724" si="4461">+F725+F742+F750+F762</f>
        <v>4878892684</v>
      </c>
      <c r="G724" s="94">
        <f t="shared" ref="G724" si="4462">+G725+G742+G750+G762</f>
        <v>92902924</v>
      </c>
      <c r="H724" s="94">
        <f t="shared" ref="H724" si="4463">+H725+H742+H750+H762</f>
        <v>9648533415.0400009</v>
      </c>
      <c r="I724" s="94">
        <f t="shared" ref="I724" si="4464">+I725+I742+I750+I762</f>
        <v>481793082</v>
      </c>
      <c r="J724" s="94">
        <f t="shared" ref="J724" si="4465">+J725+J742+J750+J762</f>
        <v>6406252326.6100006</v>
      </c>
      <c r="K724" s="94">
        <f t="shared" ref="K724" si="4466">+K725+K742+K750+K762</f>
        <v>3242281088.4299998</v>
      </c>
      <c r="L724" s="94">
        <f t="shared" ref="L724" si="4467">+L725+L742+L750+L762</f>
        <v>1382078193.1500001</v>
      </c>
      <c r="M724" s="94">
        <f t="shared" ref="M724" si="4468">+M725+M742+M750+M762</f>
        <v>5445812894.1100006</v>
      </c>
      <c r="N724" s="94">
        <f t="shared" ref="N724" si="4469">+N725+N742+N750+N762</f>
        <v>960439432.49999988</v>
      </c>
      <c r="O724" s="94">
        <f t="shared" ref="O724" si="4470">+O725+O742+O750+O762</f>
        <v>426516251</v>
      </c>
      <c r="P724" s="94">
        <f t="shared" ref="P724" si="4471">+P725+P742+P750+P762</f>
        <v>7303701786.8199997</v>
      </c>
      <c r="Q724" s="94">
        <f t="shared" ref="Q724" si="4472">+Q725+Q742+Q750+Q762</f>
        <v>897449460.21000004</v>
      </c>
      <c r="R724" s="94">
        <f t="shared" ref="R724" si="4473">+R725+R742+R750+R762</f>
        <v>2344831628.2199998</v>
      </c>
      <c r="S724" s="94">
        <f t="shared" ref="S724" si="4474">+S725+S742+S750+S762</f>
        <v>426516251</v>
      </c>
      <c r="T724" s="94">
        <f t="shared" ref="T724" si="4475">+T725+T742+T750+T762</f>
        <v>7303701786.8199997</v>
      </c>
    </row>
    <row r="725" spans="1:20" s="142" customFormat="1" ht="15" customHeight="1" x14ac:dyDescent="0.25">
      <c r="A725" s="132">
        <v>31301</v>
      </c>
      <c r="B725" s="133" t="s">
        <v>1493</v>
      </c>
      <c r="C725" s="94">
        <f t="shared" ref="C725" si="4476">+C726</f>
        <v>0</v>
      </c>
      <c r="D725" s="94">
        <f t="shared" ref="D725" si="4477">+D726</f>
        <v>642929500</v>
      </c>
      <c r="E725" s="94">
        <f t="shared" ref="E725" si="4478">+E726</f>
        <v>0</v>
      </c>
      <c r="F725" s="94">
        <f t="shared" ref="F725" si="4479">+F726</f>
        <v>1886651034</v>
      </c>
      <c r="G725" s="94">
        <f t="shared" ref="G725" si="4480">+G726</f>
        <v>13236165</v>
      </c>
      <c r="H725" s="94">
        <f t="shared" ref="H725" si="4481">+H726</f>
        <v>2516344369</v>
      </c>
      <c r="I725" s="94">
        <f t="shared" ref="I725" si="4482">+I726</f>
        <v>288485769</v>
      </c>
      <c r="J725" s="94">
        <f t="shared" ref="J725" si="4483">+J726</f>
        <v>2208835104</v>
      </c>
      <c r="K725" s="94">
        <f t="shared" ref="K725" si="4484">+K726</f>
        <v>307509265</v>
      </c>
      <c r="L725" s="94">
        <f t="shared" ref="L725" si="4485">+L726</f>
        <v>401390105</v>
      </c>
      <c r="M725" s="94">
        <f t="shared" ref="M725" si="4486">+M726</f>
        <v>2184630802</v>
      </c>
      <c r="N725" s="94">
        <f t="shared" ref="N725" si="4487">+N726</f>
        <v>24204302</v>
      </c>
      <c r="O725" s="94">
        <f t="shared" ref="O725" si="4488">+O726</f>
        <v>247029131</v>
      </c>
      <c r="P725" s="94">
        <f t="shared" ref="P725" si="4489">+P726</f>
        <v>2244271727</v>
      </c>
      <c r="Q725" s="94">
        <f t="shared" ref="Q725" si="4490">+Q726</f>
        <v>35436623</v>
      </c>
      <c r="R725" s="94">
        <f t="shared" ref="R725" si="4491">+R726</f>
        <v>272072642</v>
      </c>
      <c r="S725" s="94">
        <f t="shared" ref="S725" si="4492">+S726</f>
        <v>247029131</v>
      </c>
      <c r="T725" s="94">
        <f t="shared" ref="T725" si="4493">+T726</f>
        <v>2244271727</v>
      </c>
    </row>
    <row r="726" spans="1:20" s="142" customFormat="1" ht="15" customHeight="1" x14ac:dyDescent="0.25">
      <c r="A726" s="132">
        <v>313011</v>
      </c>
      <c r="B726" s="133" t="s">
        <v>1494</v>
      </c>
      <c r="C726" s="94">
        <f t="shared" ref="C726" si="4494">+C727+C733+C735+C739+C731</f>
        <v>0</v>
      </c>
      <c r="D726" s="94">
        <f t="shared" ref="D726" si="4495">+D727+D733+D735+D739+D731</f>
        <v>642929500</v>
      </c>
      <c r="E726" s="94">
        <f t="shared" ref="E726" si="4496">+E727+E733+E735+E739+E731</f>
        <v>0</v>
      </c>
      <c r="F726" s="94">
        <f t="shared" ref="F726" si="4497">+F727+F733+F735+F739+F731</f>
        <v>1886651034</v>
      </c>
      <c r="G726" s="94">
        <f t="shared" ref="G726" si="4498">+G727+G733+G735+G739+G731</f>
        <v>13236165</v>
      </c>
      <c r="H726" s="94">
        <f t="shared" ref="H726" si="4499">+H727+H733+H735+H739+H731</f>
        <v>2516344369</v>
      </c>
      <c r="I726" s="94">
        <f t="shared" ref="I726" si="4500">+I727+I733+I735+I739+I731</f>
        <v>288485769</v>
      </c>
      <c r="J726" s="94">
        <f t="shared" ref="J726" si="4501">+J727+J733+J735+J739+J731</f>
        <v>2208835104</v>
      </c>
      <c r="K726" s="94">
        <f t="shared" ref="K726" si="4502">+K727+K733+K735+K739+K731</f>
        <v>307509265</v>
      </c>
      <c r="L726" s="94">
        <f t="shared" ref="L726" si="4503">+L727+L733+L735+L739+L731</f>
        <v>401390105</v>
      </c>
      <c r="M726" s="94">
        <f t="shared" ref="M726" si="4504">+M727+M733+M735+M739+M731</f>
        <v>2184630802</v>
      </c>
      <c r="N726" s="94">
        <f t="shared" ref="N726" si="4505">+N727+N733+N735+N739+N731</f>
        <v>24204302</v>
      </c>
      <c r="O726" s="94">
        <f t="shared" ref="O726" si="4506">+O727+O733+O735+O739+O731</f>
        <v>247029131</v>
      </c>
      <c r="P726" s="94">
        <f t="shared" ref="P726" si="4507">+P727+P733+P735+P739+P731</f>
        <v>2244271727</v>
      </c>
      <c r="Q726" s="94">
        <f t="shared" ref="Q726" si="4508">+Q727+Q733+Q735+Q739+Q731</f>
        <v>35436623</v>
      </c>
      <c r="R726" s="94">
        <f t="shared" ref="R726" si="4509">+R727+R733+R735+R739+R731</f>
        <v>272072642</v>
      </c>
      <c r="S726" s="94">
        <f t="shared" ref="S726" si="4510">+S727+S733+S735+S739+S731</f>
        <v>247029131</v>
      </c>
      <c r="T726" s="94">
        <f t="shared" ref="T726" si="4511">+T727+T733+T735+T739+T731</f>
        <v>2244271727</v>
      </c>
    </row>
    <row r="727" spans="1:20" s="142" customFormat="1" ht="15" customHeight="1" x14ac:dyDescent="0.25">
      <c r="A727" s="14">
        <v>31301101</v>
      </c>
      <c r="B727" s="9" t="s">
        <v>618</v>
      </c>
      <c r="C727" s="10">
        <f t="shared" ref="C727" si="4512">+C728+C729+C730</f>
        <v>0</v>
      </c>
      <c r="D727" s="10">
        <f t="shared" ref="D727" si="4513">+D728+D729+D730</f>
        <v>225354200</v>
      </c>
      <c r="E727" s="10">
        <f t="shared" ref="E727" si="4514">+E728+E729+E730</f>
        <v>0</v>
      </c>
      <c r="F727" s="10">
        <f t="shared" ref="F727" si="4515">+F728+F729+F730</f>
        <v>65000000</v>
      </c>
      <c r="G727" s="10">
        <f t="shared" ref="G727" si="4516">+G728+G729+G730</f>
        <v>2757535</v>
      </c>
      <c r="H727" s="10">
        <f t="shared" ref="H727" si="4517">+H728+H729+H730</f>
        <v>287596665</v>
      </c>
      <c r="I727" s="10">
        <f t="shared" ref="I727" si="4518">+I728+I729+I730</f>
        <v>1116588</v>
      </c>
      <c r="J727" s="10">
        <f t="shared" ref="J727" si="4519">+J728+J729+J730</f>
        <v>203423404</v>
      </c>
      <c r="K727" s="10">
        <f t="shared" ref="K727" si="4520">+K728+K729+K730</f>
        <v>84173261</v>
      </c>
      <c r="L727" s="10">
        <f t="shared" ref="L727" si="4521">+L728+L729+L730</f>
        <v>58688549</v>
      </c>
      <c r="M727" s="10">
        <f t="shared" ref="M727" si="4522">+M728+M729+M730</f>
        <v>199814839</v>
      </c>
      <c r="N727" s="10">
        <f t="shared" ref="N727" si="4523">+N728+N729+N730</f>
        <v>3608565</v>
      </c>
      <c r="O727" s="10">
        <f t="shared" ref="O727" si="4524">+O728+O729+O730</f>
        <v>19551189</v>
      </c>
      <c r="P727" s="10">
        <f t="shared" ref="P727" si="4525">+P728+P729+P730</f>
        <v>213622805</v>
      </c>
      <c r="Q727" s="10">
        <f t="shared" ref="Q727" si="4526">+Q728+Q729+Q730</f>
        <v>10199401</v>
      </c>
      <c r="R727" s="10">
        <f t="shared" ref="R727" si="4527">+R728+R729+R730</f>
        <v>73973860</v>
      </c>
      <c r="S727" s="10">
        <f t="shared" ref="S727" si="4528">+S728+S729+S730</f>
        <v>19551189</v>
      </c>
      <c r="T727" s="10">
        <f t="shared" ref="T727" si="4529">+T728+T729+T730</f>
        <v>213622805</v>
      </c>
    </row>
    <row r="728" spans="1:20" s="142" customFormat="1" ht="15" customHeight="1" x14ac:dyDescent="0.25">
      <c r="A728" s="112">
        <v>3130110101</v>
      </c>
      <c r="B728" s="113" t="s">
        <v>1495</v>
      </c>
      <c r="C728" s="85"/>
      <c r="D728" s="191">
        <v>50000000</v>
      </c>
      <c r="E728" s="191">
        <v>0</v>
      </c>
      <c r="F728" s="191">
        <v>0</v>
      </c>
      <c r="G728" s="188">
        <v>2757535</v>
      </c>
      <c r="H728" s="111">
        <f t="shared" ref="H728:H730" si="4530">+C728+D728-E728+F728-G728</f>
        <v>47242465</v>
      </c>
      <c r="I728" s="198">
        <v>0</v>
      </c>
      <c r="J728" s="198">
        <v>23307589</v>
      </c>
      <c r="K728" s="111">
        <f t="shared" ref="K728:K730" si="4531">+H728-J728</f>
        <v>23934876</v>
      </c>
      <c r="L728" s="198">
        <v>16315312</v>
      </c>
      <c r="M728" s="198">
        <v>23307589</v>
      </c>
      <c r="N728" s="85">
        <f>+J728-M728</f>
        <v>0</v>
      </c>
      <c r="O728" s="198">
        <v>18434601</v>
      </c>
      <c r="P728" s="198">
        <v>23307589</v>
      </c>
      <c r="Q728" s="111">
        <f t="shared" ref="Q728:Q730" si="4532">P728-J728</f>
        <v>0</v>
      </c>
      <c r="R728" s="85">
        <f>+H728-P728</f>
        <v>23934876</v>
      </c>
      <c r="S728" s="191">
        <f t="shared" ref="S728:S730" si="4533">O728</f>
        <v>18434601</v>
      </c>
      <c r="T728" s="191">
        <f t="shared" ref="T728:T730" si="4534">P728</f>
        <v>23307589</v>
      </c>
    </row>
    <row r="729" spans="1:20" s="142" customFormat="1" ht="15" customHeight="1" x14ac:dyDescent="0.25">
      <c r="A729" s="29">
        <v>3130110102</v>
      </c>
      <c r="B729" s="113" t="s">
        <v>1496</v>
      </c>
      <c r="C729" s="85"/>
      <c r="D729" s="191">
        <v>50000000</v>
      </c>
      <c r="E729" s="191">
        <v>0</v>
      </c>
      <c r="F729" s="191">
        <v>0</v>
      </c>
      <c r="G729" s="188">
        <v>0</v>
      </c>
      <c r="H729" s="111">
        <f t="shared" si="4530"/>
        <v>50000000</v>
      </c>
      <c r="I729" s="198">
        <v>0</v>
      </c>
      <c r="J729" s="198">
        <v>0</v>
      </c>
      <c r="K729" s="111">
        <f t="shared" si="4531"/>
        <v>50000000</v>
      </c>
      <c r="L729" s="198">
        <v>0</v>
      </c>
      <c r="M729" s="198">
        <v>0</v>
      </c>
      <c r="N729" s="85">
        <f>+J729-M729</f>
        <v>0</v>
      </c>
      <c r="O729" s="198">
        <v>0</v>
      </c>
      <c r="P729" s="198">
        <v>0</v>
      </c>
      <c r="Q729" s="111">
        <f t="shared" si="4532"/>
        <v>0</v>
      </c>
      <c r="R729" s="85">
        <f>+H729-P729</f>
        <v>50000000</v>
      </c>
      <c r="S729" s="191">
        <f t="shared" si="4533"/>
        <v>0</v>
      </c>
      <c r="T729" s="191">
        <f t="shared" si="4534"/>
        <v>0</v>
      </c>
    </row>
    <row r="730" spans="1:20" s="142" customFormat="1" ht="15" customHeight="1" x14ac:dyDescent="0.25">
      <c r="A730" s="112">
        <v>3130110103</v>
      </c>
      <c r="B730" s="113" t="s">
        <v>1497</v>
      </c>
      <c r="C730" s="85"/>
      <c r="D730" s="191">
        <v>125354200</v>
      </c>
      <c r="E730" s="191">
        <v>0</v>
      </c>
      <c r="F730" s="191">
        <v>65000000</v>
      </c>
      <c r="G730" s="188">
        <v>0</v>
      </c>
      <c r="H730" s="111">
        <f t="shared" si="4530"/>
        <v>190354200</v>
      </c>
      <c r="I730" s="198">
        <v>1116588</v>
      </c>
      <c r="J730" s="198">
        <v>180115815</v>
      </c>
      <c r="K730" s="111">
        <f t="shared" si="4531"/>
        <v>10238385</v>
      </c>
      <c r="L730" s="198">
        <v>42373237</v>
      </c>
      <c r="M730" s="198">
        <v>176507250</v>
      </c>
      <c r="N730" s="85">
        <f>+J730-M730</f>
        <v>3608565</v>
      </c>
      <c r="O730" s="198">
        <v>1116588</v>
      </c>
      <c r="P730" s="198">
        <v>190315216</v>
      </c>
      <c r="Q730" s="111">
        <f t="shared" si="4532"/>
        <v>10199401</v>
      </c>
      <c r="R730" s="85">
        <f>+H730-P730</f>
        <v>38984</v>
      </c>
      <c r="S730" s="191">
        <f t="shared" si="4533"/>
        <v>1116588</v>
      </c>
      <c r="T730" s="191">
        <f t="shared" si="4534"/>
        <v>190315216</v>
      </c>
    </row>
    <row r="731" spans="1:20" s="142" customFormat="1" ht="15" customHeight="1" x14ac:dyDescent="0.25">
      <c r="A731" s="14">
        <v>31301102</v>
      </c>
      <c r="B731" s="9" t="s">
        <v>1617</v>
      </c>
      <c r="C731" s="10">
        <f t="shared" ref="C731:T731" si="4535">+C732</f>
        <v>0</v>
      </c>
      <c r="D731" s="10">
        <f t="shared" si="4535"/>
        <v>0</v>
      </c>
      <c r="E731" s="10">
        <f t="shared" si="4535"/>
        <v>0</v>
      </c>
      <c r="F731" s="10">
        <f t="shared" si="4535"/>
        <v>1487651034</v>
      </c>
      <c r="G731" s="10">
        <f t="shared" si="4535"/>
        <v>0</v>
      </c>
      <c r="H731" s="10">
        <f t="shared" si="4535"/>
        <v>1487651034</v>
      </c>
      <c r="I731" s="10">
        <f t="shared" si="4535"/>
        <v>76094050</v>
      </c>
      <c r="J731" s="10">
        <f t="shared" si="4535"/>
        <v>1466771034</v>
      </c>
      <c r="K731" s="10">
        <f t="shared" si="4535"/>
        <v>20880000</v>
      </c>
      <c r="L731" s="10">
        <f t="shared" si="4535"/>
        <v>143136370</v>
      </c>
      <c r="M731" s="10">
        <f t="shared" si="4535"/>
        <v>1463547232</v>
      </c>
      <c r="N731" s="10">
        <f t="shared" si="4535"/>
        <v>3223802</v>
      </c>
      <c r="O731" s="10">
        <f t="shared" si="4535"/>
        <v>44428789</v>
      </c>
      <c r="P731" s="10">
        <f t="shared" si="4535"/>
        <v>1487651034</v>
      </c>
      <c r="Q731" s="10">
        <f t="shared" si="4535"/>
        <v>20880000</v>
      </c>
      <c r="R731" s="10">
        <f t="shared" si="4535"/>
        <v>0</v>
      </c>
      <c r="S731" s="10">
        <f t="shared" si="4535"/>
        <v>44428789</v>
      </c>
      <c r="T731" s="10">
        <f t="shared" si="4535"/>
        <v>1487651034</v>
      </c>
    </row>
    <row r="732" spans="1:20" s="142" customFormat="1" ht="15" customHeight="1" x14ac:dyDescent="0.25">
      <c r="A732" s="112">
        <v>3130110203</v>
      </c>
      <c r="B732" s="113" t="s">
        <v>1617</v>
      </c>
      <c r="C732" s="85"/>
      <c r="D732" s="191">
        <v>0</v>
      </c>
      <c r="E732" s="191">
        <v>0</v>
      </c>
      <c r="F732" s="191">
        <v>1487651034</v>
      </c>
      <c r="G732" s="188">
        <v>0</v>
      </c>
      <c r="H732" s="111">
        <f>+C732+D732-E732+F732-G732</f>
        <v>1487651034</v>
      </c>
      <c r="I732" s="198">
        <v>76094050</v>
      </c>
      <c r="J732" s="198">
        <v>1466771034</v>
      </c>
      <c r="K732" s="111">
        <f t="shared" ref="K732" si="4536">+H732-J732</f>
        <v>20880000</v>
      </c>
      <c r="L732" s="198">
        <v>143136370</v>
      </c>
      <c r="M732" s="198">
        <v>1463547232</v>
      </c>
      <c r="N732" s="85">
        <f>+J732-M732</f>
        <v>3223802</v>
      </c>
      <c r="O732" s="198">
        <v>44428789</v>
      </c>
      <c r="P732" s="198">
        <v>1487651034</v>
      </c>
      <c r="Q732" s="111">
        <f>P732-J732</f>
        <v>20880000</v>
      </c>
      <c r="R732" s="85">
        <f>+H732-P732</f>
        <v>0</v>
      </c>
      <c r="S732" s="191">
        <f>O732</f>
        <v>44428789</v>
      </c>
      <c r="T732" s="191">
        <f>P732</f>
        <v>1487651034</v>
      </c>
    </row>
    <row r="733" spans="1:20" s="142" customFormat="1" ht="15" customHeight="1" x14ac:dyDescent="0.25">
      <c r="A733" s="14">
        <v>31301103</v>
      </c>
      <c r="B733" s="9" t="s">
        <v>1498</v>
      </c>
      <c r="C733" s="10">
        <f t="shared" ref="C733" si="4537">+C734</f>
        <v>0</v>
      </c>
      <c r="D733" s="10">
        <f t="shared" ref="D733" si="4538">+D734</f>
        <v>150000000</v>
      </c>
      <c r="E733" s="10">
        <f t="shared" ref="E733" si="4539">+E734</f>
        <v>0</v>
      </c>
      <c r="F733" s="10">
        <f t="shared" ref="F733" si="4540">+F734</f>
        <v>120000000</v>
      </c>
      <c r="G733" s="10">
        <f t="shared" ref="G733" si="4541">+G734</f>
        <v>0</v>
      </c>
      <c r="H733" s="10">
        <f t="shared" ref="H733" si="4542">+H734</f>
        <v>270000000</v>
      </c>
      <c r="I733" s="10">
        <f t="shared" ref="I733" si="4543">+I734</f>
        <v>187916468</v>
      </c>
      <c r="J733" s="10">
        <f t="shared" ref="J733" si="4544">+J734</f>
        <v>264285103</v>
      </c>
      <c r="K733" s="10">
        <f t="shared" ref="K733" si="4545">+K734</f>
        <v>5714897</v>
      </c>
      <c r="L733" s="10">
        <f t="shared" ref="L733" si="4546">+L734</f>
        <v>176206523</v>
      </c>
      <c r="M733" s="10">
        <f t="shared" ref="M733" si="4547">+M734</f>
        <v>247377168</v>
      </c>
      <c r="N733" s="10">
        <f t="shared" ref="N733" si="4548">+N734</f>
        <v>16907935</v>
      </c>
      <c r="O733" s="10">
        <f t="shared" ref="O733" si="4549">+O734</f>
        <v>159690490</v>
      </c>
      <c r="P733" s="10">
        <f t="shared" ref="P733" si="4550">+P734</f>
        <v>268410325</v>
      </c>
      <c r="Q733" s="10">
        <f t="shared" ref="Q733" si="4551">+Q734</f>
        <v>4125222</v>
      </c>
      <c r="R733" s="10">
        <f t="shared" ref="R733" si="4552">+R734</f>
        <v>1589675</v>
      </c>
      <c r="S733" s="10">
        <f t="shared" ref="S733" si="4553">+S734</f>
        <v>159690490</v>
      </c>
      <c r="T733" s="10">
        <f t="shared" ref="T733" si="4554">+T734</f>
        <v>268410325</v>
      </c>
    </row>
    <row r="734" spans="1:20" s="142" customFormat="1" ht="15" customHeight="1" x14ac:dyDescent="0.25">
      <c r="A734" s="112">
        <v>3130110303</v>
      </c>
      <c r="B734" s="113" t="s">
        <v>1499</v>
      </c>
      <c r="C734" s="85"/>
      <c r="D734" s="191">
        <v>150000000</v>
      </c>
      <c r="E734" s="191">
        <v>0</v>
      </c>
      <c r="F734" s="191">
        <v>120000000</v>
      </c>
      <c r="G734" s="188">
        <v>0</v>
      </c>
      <c r="H734" s="111">
        <f>+C734+D734-E734+F734-G734</f>
        <v>270000000</v>
      </c>
      <c r="I734" s="198">
        <v>187916468</v>
      </c>
      <c r="J734" s="198">
        <v>264285103</v>
      </c>
      <c r="K734" s="111">
        <f t="shared" ref="K734" si="4555">+H734-J734</f>
        <v>5714897</v>
      </c>
      <c r="L734" s="198">
        <v>176206523</v>
      </c>
      <c r="M734" s="198">
        <v>247377168</v>
      </c>
      <c r="N734" s="85">
        <f>+J734-M734</f>
        <v>16907935</v>
      </c>
      <c r="O734" s="198">
        <v>159690490</v>
      </c>
      <c r="P734" s="198">
        <v>268410325</v>
      </c>
      <c r="Q734" s="111">
        <f>P734-J734</f>
        <v>4125222</v>
      </c>
      <c r="R734" s="85">
        <f>+H734-P734</f>
        <v>1589675</v>
      </c>
      <c r="S734" s="191">
        <f>O734</f>
        <v>159690490</v>
      </c>
      <c r="T734" s="191">
        <f>P734</f>
        <v>268410325</v>
      </c>
    </row>
    <row r="735" spans="1:20" s="142" customFormat="1" ht="15" customHeight="1" x14ac:dyDescent="0.25">
      <c r="A735" s="14">
        <v>31301104</v>
      </c>
      <c r="B735" s="9" t="s">
        <v>637</v>
      </c>
      <c r="C735" s="10">
        <f t="shared" ref="C735" si="4556">+C736+C737+C738</f>
        <v>0</v>
      </c>
      <c r="D735" s="10">
        <f t="shared" ref="D735" si="4557">+D736+D737+D738</f>
        <v>105575300</v>
      </c>
      <c r="E735" s="10">
        <f t="shared" ref="E735" si="4558">+E736+E737+E738</f>
        <v>0</v>
      </c>
      <c r="F735" s="10">
        <f t="shared" ref="F735" si="4559">+F736+F737+F738</f>
        <v>50000000</v>
      </c>
      <c r="G735" s="10">
        <f t="shared" ref="G735" si="4560">+G736+G737+G738</f>
        <v>2206030</v>
      </c>
      <c r="H735" s="10">
        <f t="shared" ref="H735" si="4561">+H736+H737+H738</f>
        <v>153369270</v>
      </c>
      <c r="I735" s="10">
        <f t="shared" ref="I735" si="4562">+I736+I737+I738</f>
        <v>4582000</v>
      </c>
      <c r="J735" s="10">
        <f t="shared" ref="J735" si="4563">+J736+J737+J738</f>
        <v>90858900</v>
      </c>
      <c r="K735" s="10">
        <f t="shared" ref="K735" si="4564">+K736+K737+K738</f>
        <v>62510370</v>
      </c>
      <c r="L735" s="10">
        <f t="shared" ref="L735" si="4565">+L736+L737+L738</f>
        <v>4582000</v>
      </c>
      <c r="M735" s="10">
        <f t="shared" ref="M735" si="4566">+M736+M737+M738</f>
        <v>90394900</v>
      </c>
      <c r="N735" s="10">
        <f t="shared" ref="N735" si="4567">+N736+N737+N738</f>
        <v>464000</v>
      </c>
      <c r="O735" s="10">
        <f t="shared" ref="O735" si="4568">+O736+O737+O738</f>
        <v>4582000</v>
      </c>
      <c r="P735" s="10">
        <f t="shared" ref="P735" si="4569">+P736+P737+P738</f>
        <v>91090900</v>
      </c>
      <c r="Q735" s="10">
        <f t="shared" ref="Q735" si="4570">+Q736+Q737+Q738</f>
        <v>232000</v>
      </c>
      <c r="R735" s="10">
        <f t="shared" ref="R735" si="4571">+R736+R737+R738</f>
        <v>62278370</v>
      </c>
      <c r="S735" s="10">
        <f t="shared" ref="S735" si="4572">+S736+S737+S738</f>
        <v>4582000</v>
      </c>
      <c r="T735" s="10">
        <f t="shared" ref="T735" si="4573">+T736+T737+T738</f>
        <v>91090900</v>
      </c>
    </row>
    <row r="736" spans="1:20" s="142" customFormat="1" ht="15" customHeight="1" x14ac:dyDescent="0.25">
      <c r="A736" s="112">
        <v>3130110401</v>
      </c>
      <c r="B736" s="113" t="s">
        <v>1500</v>
      </c>
      <c r="C736" s="85"/>
      <c r="D736" s="191">
        <v>40000000</v>
      </c>
      <c r="E736" s="191">
        <v>0</v>
      </c>
      <c r="F736" s="191">
        <v>0</v>
      </c>
      <c r="G736" s="188">
        <v>2206030</v>
      </c>
      <c r="H736" s="111">
        <f t="shared" ref="H736:H738" si="4574">+C736+D736-E736+F736-G736</f>
        <v>37793970</v>
      </c>
      <c r="I736" s="198">
        <v>3190000</v>
      </c>
      <c r="J736" s="198">
        <v>4814000</v>
      </c>
      <c r="K736" s="111">
        <f t="shared" ref="K736:K738" si="4575">+H736-J736</f>
        <v>32979970</v>
      </c>
      <c r="L736" s="198">
        <v>3190000</v>
      </c>
      <c r="M736" s="198">
        <v>4814000</v>
      </c>
      <c r="N736" s="85">
        <f>+J736-M736</f>
        <v>0</v>
      </c>
      <c r="O736" s="198">
        <v>3190000</v>
      </c>
      <c r="P736" s="198">
        <v>4814000</v>
      </c>
      <c r="Q736" s="111">
        <f t="shared" ref="Q736:Q738" si="4576">P736-J736</f>
        <v>0</v>
      </c>
      <c r="R736" s="85">
        <f>+H736-P736</f>
        <v>32979970</v>
      </c>
      <c r="S736" s="191">
        <f t="shared" ref="S736:S738" si="4577">O736</f>
        <v>3190000</v>
      </c>
      <c r="T736" s="191">
        <f t="shared" ref="T736:T738" si="4578">P736</f>
        <v>4814000</v>
      </c>
    </row>
    <row r="737" spans="1:20" s="142" customFormat="1" ht="15" customHeight="1" x14ac:dyDescent="0.25">
      <c r="A737" s="29">
        <v>3130110402</v>
      </c>
      <c r="B737" s="113" t="s">
        <v>1501</v>
      </c>
      <c r="C737" s="85"/>
      <c r="D737" s="191">
        <v>30000000</v>
      </c>
      <c r="E737" s="191">
        <v>0</v>
      </c>
      <c r="F737" s="191">
        <v>0</v>
      </c>
      <c r="G737" s="188">
        <v>0</v>
      </c>
      <c r="H737" s="111">
        <f t="shared" si="4574"/>
        <v>30000000</v>
      </c>
      <c r="I737" s="198">
        <v>0</v>
      </c>
      <c r="J737" s="198">
        <v>2784000</v>
      </c>
      <c r="K737" s="111">
        <f t="shared" si="4575"/>
        <v>27216000</v>
      </c>
      <c r="L737" s="198">
        <v>0</v>
      </c>
      <c r="M737" s="198">
        <v>2784000</v>
      </c>
      <c r="N737" s="85">
        <f>+J737-M737</f>
        <v>0</v>
      </c>
      <c r="O737" s="198">
        <v>0</v>
      </c>
      <c r="P737" s="198">
        <v>2784000</v>
      </c>
      <c r="Q737" s="111">
        <f t="shared" si="4576"/>
        <v>0</v>
      </c>
      <c r="R737" s="85">
        <f>+H737-P737</f>
        <v>27216000</v>
      </c>
      <c r="S737" s="191">
        <f t="shared" si="4577"/>
        <v>0</v>
      </c>
      <c r="T737" s="191">
        <f t="shared" si="4578"/>
        <v>2784000</v>
      </c>
    </row>
    <row r="738" spans="1:20" s="142" customFormat="1" ht="15" customHeight="1" x14ac:dyDescent="0.25">
      <c r="A738" s="112">
        <v>3130110403</v>
      </c>
      <c r="B738" s="113" t="s">
        <v>1502</v>
      </c>
      <c r="C738" s="85"/>
      <c r="D738" s="191">
        <v>35575300</v>
      </c>
      <c r="E738" s="191">
        <v>0</v>
      </c>
      <c r="F738" s="191">
        <v>50000000</v>
      </c>
      <c r="G738" s="188">
        <v>0</v>
      </c>
      <c r="H738" s="111">
        <f t="shared" si="4574"/>
        <v>85575300</v>
      </c>
      <c r="I738" s="198">
        <v>1392000</v>
      </c>
      <c r="J738" s="198">
        <v>83260900</v>
      </c>
      <c r="K738" s="111">
        <f t="shared" si="4575"/>
        <v>2314400</v>
      </c>
      <c r="L738" s="198">
        <v>1392000</v>
      </c>
      <c r="M738" s="198">
        <v>82796900</v>
      </c>
      <c r="N738" s="85">
        <f>+J738-M738</f>
        <v>464000</v>
      </c>
      <c r="O738" s="198">
        <v>1392000</v>
      </c>
      <c r="P738" s="198">
        <v>83492900</v>
      </c>
      <c r="Q738" s="111">
        <f t="shared" si="4576"/>
        <v>232000</v>
      </c>
      <c r="R738" s="85">
        <f>+H738-P738</f>
        <v>2082400</v>
      </c>
      <c r="S738" s="191">
        <f t="shared" si="4577"/>
        <v>1392000</v>
      </c>
      <c r="T738" s="191">
        <f t="shared" si="4578"/>
        <v>83492900</v>
      </c>
    </row>
    <row r="739" spans="1:20" s="142" customFormat="1" ht="15" customHeight="1" x14ac:dyDescent="0.25">
      <c r="A739" s="14">
        <v>31301105</v>
      </c>
      <c r="B739" s="9" t="s">
        <v>633</v>
      </c>
      <c r="C739" s="10">
        <f t="shared" ref="C739" si="4579">+C740+C741</f>
        <v>0</v>
      </c>
      <c r="D739" s="10">
        <f t="shared" ref="D739" si="4580">+D740+D741</f>
        <v>162000000</v>
      </c>
      <c r="E739" s="10">
        <f t="shared" ref="E739" si="4581">+E740+E741</f>
        <v>0</v>
      </c>
      <c r="F739" s="10">
        <f t="shared" ref="F739" si="4582">+F740+F741</f>
        <v>164000000</v>
      </c>
      <c r="G739" s="10">
        <f t="shared" ref="G739" si="4583">+G740+G741</f>
        <v>8272600</v>
      </c>
      <c r="H739" s="10">
        <f t="shared" ref="H739" si="4584">+H740+H741</f>
        <v>317727400</v>
      </c>
      <c r="I739" s="10">
        <f t="shared" ref="I739" si="4585">+I740+I741</f>
        <v>18776663</v>
      </c>
      <c r="J739" s="10">
        <f t="shared" ref="J739" si="4586">+J740+J741</f>
        <v>183496663</v>
      </c>
      <c r="K739" s="10">
        <f t="shared" ref="K739" si="4587">+K740+K741</f>
        <v>134230737</v>
      </c>
      <c r="L739" s="10">
        <f t="shared" ref="L739" si="4588">+L740+L741</f>
        <v>18776663</v>
      </c>
      <c r="M739" s="10">
        <f t="shared" ref="M739" si="4589">+M740+M741</f>
        <v>183496663</v>
      </c>
      <c r="N739" s="10">
        <f t="shared" ref="N739" si="4590">+N740+N741</f>
        <v>0</v>
      </c>
      <c r="O739" s="10">
        <f t="shared" ref="O739" si="4591">+O740+O741</f>
        <v>18776663</v>
      </c>
      <c r="P739" s="10">
        <f t="shared" ref="P739" si="4592">+P740+P741</f>
        <v>183496663</v>
      </c>
      <c r="Q739" s="10">
        <f t="shared" ref="Q739" si="4593">+Q740+Q741</f>
        <v>0</v>
      </c>
      <c r="R739" s="10">
        <f t="shared" ref="R739" si="4594">+R740+R741</f>
        <v>134230737</v>
      </c>
      <c r="S739" s="10">
        <f t="shared" ref="S739" si="4595">+S740+S741</f>
        <v>18776663</v>
      </c>
      <c r="T739" s="10">
        <f t="shared" ref="T739" si="4596">+T740+T741</f>
        <v>183496663</v>
      </c>
    </row>
    <row r="740" spans="1:20" s="142" customFormat="1" ht="15" customHeight="1" x14ac:dyDescent="0.25">
      <c r="A740" s="112">
        <v>3130110501</v>
      </c>
      <c r="B740" s="113" t="s">
        <v>1503</v>
      </c>
      <c r="C740" s="85"/>
      <c r="D740" s="191">
        <v>150000000</v>
      </c>
      <c r="E740" s="191">
        <v>0</v>
      </c>
      <c r="F740" s="191">
        <v>0</v>
      </c>
      <c r="G740" s="188">
        <v>8272600</v>
      </c>
      <c r="H740" s="111">
        <f t="shared" ref="H740:H741" si="4597">+C740+D740-E740+F740-G740</f>
        <v>141727400</v>
      </c>
      <c r="I740" s="198">
        <v>7496663</v>
      </c>
      <c r="J740" s="198">
        <v>7496663</v>
      </c>
      <c r="K740" s="111">
        <f t="shared" ref="K740:K741" si="4598">+H740-J740</f>
        <v>134230737</v>
      </c>
      <c r="L740" s="198">
        <v>7496663</v>
      </c>
      <c r="M740" s="198">
        <v>7496663</v>
      </c>
      <c r="N740" s="85">
        <f>+J740-M740</f>
        <v>0</v>
      </c>
      <c r="O740" s="198">
        <v>7496663</v>
      </c>
      <c r="P740" s="198">
        <v>7496663</v>
      </c>
      <c r="Q740" s="111">
        <f t="shared" ref="Q740:Q741" si="4599">P740-J740</f>
        <v>0</v>
      </c>
      <c r="R740" s="85">
        <f>+H740-P740</f>
        <v>134230737</v>
      </c>
      <c r="S740" s="191">
        <f t="shared" ref="S740:S741" si="4600">O740</f>
        <v>7496663</v>
      </c>
      <c r="T740" s="191">
        <f t="shared" ref="T740:T741" si="4601">P740</f>
        <v>7496663</v>
      </c>
    </row>
    <row r="741" spans="1:20" s="142" customFormat="1" ht="15" customHeight="1" x14ac:dyDescent="0.25">
      <c r="A741" s="112">
        <v>3130110503</v>
      </c>
      <c r="B741" s="113" t="s">
        <v>1504</v>
      </c>
      <c r="C741" s="85"/>
      <c r="D741" s="191">
        <v>12000000</v>
      </c>
      <c r="E741" s="191">
        <v>0</v>
      </c>
      <c r="F741" s="191">
        <v>164000000</v>
      </c>
      <c r="G741" s="188">
        <v>0</v>
      </c>
      <c r="H741" s="111">
        <f t="shared" si="4597"/>
        <v>176000000</v>
      </c>
      <c r="I741" s="198">
        <v>11280000</v>
      </c>
      <c r="J741" s="198">
        <v>176000000</v>
      </c>
      <c r="K741" s="111">
        <f t="shared" si="4598"/>
        <v>0</v>
      </c>
      <c r="L741" s="198">
        <v>11280000</v>
      </c>
      <c r="M741" s="198">
        <v>176000000</v>
      </c>
      <c r="N741" s="85">
        <f>+J741-M741</f>
        <v>0</v>
      </c>
      <c r="O741" s="198">
        <v>11280000</v>
      </c>
      <c r="P741" s="198">
        <v>176000000</v>
      </c>
      <c r="Q741" s="111">
        <f t="shared" si="4599"/>
        <v>0</v>
      </c>
      <c r="R741" s="85">
        <f>+H741-P741</f>
        <v>0</v>
      </c>
      <c r="S741" s="191">
        <f t="shared" si="4600"/>
        <v>11280000</v>
      </c>
      <c r="T741" s="191">
        <f t="shared" si="4601"/>
        <v>176000000</v>
      </c>
    </row>
    <row r="742" spans="1:20" s="142" customFormat="1" ht="15" customHeight="1" x14ac:dyDescent="0.25">
      <c r="A742" s="132">
        <v>31302</v>
      </c>
      <c r="B742" s="133" t="s">
        <v>1505</v>
      </c>
      <c r="C742" s="94">
        <f t="shared" ref="C742" si="4602">+C743</f>
        <v>0</v>
      </c>
      <c r="D742" s="94">
        <f t="shared" ref="D742" si="4603">+D743</f>
        <v>401559266.03999996</v>
      </c>
      <c r="E742" s="94">
        <f t="shared" ref="E742" si="4604">+E743</f>
        <v>0</v>
      </c>
      <c r="F742" s="94">
        <f t="shared" ref="F742" si="4605">+F743</f>
        <v>390590616</v>
      </c>
      <c r="G742" s="94">
        <f t="shared" ref="G742" si="4606">+G743</f>
        <v>4963600</v>
      </c>
      <c r="H742" s="94">
        <f t="shared" ref="H742" si="4607">+H743</f>
        <v>787186282.03999996</v>
      </c>
      <c r="I742" s="94">
        <f t="shared" ref="I742" si="4608">+I743</f>
        <v>0</v>
      </c>
      <c r="J742" s="94">
        <f t="shared" ref="J742" si="4609">+J743</f>
        <v>357994412.67000002</v>
      </c>
      <c r="K742" s="94">
        <f t="shared" ref="K742" si="4610">+K743</f>
        <v>429191869.36999995</v>
      </c>
      <c r="L742" s="94">
        <f t="shared" ref="L742" si="4611">+L743</f>
        <v>83810000</v>
      </c>
      <c r="M742" s="94">
        <f t="shared" ref="M742" si="4612">+M743</f>
        <v>357984892.67000002</v>
      </c>
      <c r="N742" s="94">
        <f t="shared" ref="N742" si="4613">+N743</f>
        <v>9520</v>
      </c>
      <c r="O742" s="94">
        <f t="shared" ref="O742" si="4614">+O743</f>
        <v>0</v>
      </c>
      <c r="P742" s="94">
        <f t="shared" ref="P742" si="4615">+P743</f>
        <v>505919728.67000002</v>
      </c>
      <c r="Q742" s="94">
        <f t="shared" ref="Q742" si="4616">+Q743</f>
        <v>147925316</v>
      </c>
      <c r="R742" s="94">
        <f t="shared" ref="R742" si="4617">+R743</f>
        <v>281266553.36999995</v>
      </c>
      <c r="S742" s="94">
        <f t="shared" ref="S742" si="4618">+S743</f>
        <v>0</v>
      </c>
      <c r="T742" s="94">
        <f t="shared" ref="T742" si="4619">+T743</f>
        <v>505919728.67000002</v>
      </c>
    </row>
    <row r="743" spans="1:20" s="142" customFormat="1" ht="15" customHeight="1" x14ac:dyDescent="0.25">
      <c r="A743" s="132">
        <v>313021</v>
      </c>
      <c r="B743" s="133" t="s">
        <v>1506</v>
      </c>
      <c r="C743" s="94">
        <f t="shared" ref="C743" si="4620">+C744+C748</f>
        <v>0</v>
      </c>
      <c r="D743" s="94">
        <f t="shared" ref="D743" si="4621">+D744+D748</f>
        <v>401559266.03999996</v>
      </c>
      <c r="E743" s="94">
        <f t="shared" ref="E743" si="4622">+E744+E748</f>
        <v>0</v>
      </c>
      <c r="F743" s="94">
        <f t="shared" ref="F743" si="4623">+F744+F748</f>
        <v>390590616</v>
      </c>
      <c r="G743" s="94">
        <f t="shared" ref="G743" si="4624">+G744+G748</f>
        <v>4963600</v>
      </c>
      <c r="H743" s="94">
        <f t="shared" ref="H743" si="4625">+H744+H748</f>
        <v>787186282.03999996</v>
      </c>
      <c r="I743" s="94">
        <f t="shared" ref="I743" si="4626">+I744+I748</f>
        <v>0</v>
      </c>
      <c r="J743" s="94">
        <f t="shared" ref="J743" si="4627">+J744+J748</f>
        <v>357994412.67000002</v>
      </c>
      <c r="K743" s="94">
        <f t="shared" ref="K743" si="4628">+K744+K748</f>
        <v>429191869.36999995</v>
      </c>
      <c r="L743" s="94">
        <f t="shared" ref="L743" si="4629">+L744+L748</f>
        <v>83810000</v>
      </c>
      <c r="M743" s="94">
        <f t="shared" ref="M743" si="4630">+M744+M748</f>
        <v>357984892.67000002</v>
      </c>
      <c r="N743" s="94">
        <f t="shared" ref="N743" si="4631">+N744+N748</f>
        <v>9520</v>
      </c>
      <c r="O743" s="94">
        <f t="shared" ref="O743" si="4632">+O744+O748</f>
        <v>0</v>
      </c>
      <c r="P743" s="94">
        <f t="shared" ref="P743" si="4633">+P744+P748</f>
        <v>505919728.67000002</v>
      </c>
      <c r="Q743" s="94">
        <f t="shared" ref="Q743" si="4634">+Q744+Q748</f>
        <v>147925316</v>
      </c>
      <c r="R743" s="94">
        <f t="shared" ref="R743" si="4635">+R744+R748</f>
        <v>281266553.36999995</v>
      </c>
      <c r="S743" s="94">
        <f t="shared" ref="S743" si="4636">+S744+S748</f>
        <v>0</v>
      </c>
      <c r="T743" s="94">
        <f t="shared" ref="T743" si="4637">+T744+T748</f>
        <v>505919728.67000002</v>
      </c>
    </row>
    <row r="744" spans="1:20" s="142" customFormat="1" ht="15" customHeight="1" x14ac:dyDescent="0.25">
      <c r="A744" s="14">
        <v>31302101</v>
      </c>
      <c r="B744" s="9" t="s">
        <v>1507</v>
      </c>
      <c r="C744" s="10">
        <f t="shared" ref="C744" si="4638">+C745+C746+C747</f>
        <v>0</v>
      </c>
      <c r="D744" s="10">
        <f t="shared" ref="D744" si="4639">+D745+D746+D747</f>
        <v>391559266.03999996</v>
      </c>
      <c r="E744" s="10">
        <f t="shared" ref="E744" si="4640">+E745+E746+E747</f>
        <v>0</v>
      </c>
      <c r="F744" s="10">
        <f t="shared" ref="F744" si="4641">+F745+F746+F747</f>
        <v>390590616</v>
      </c>
      <c r="G744" s="10">
        <f t="shared" ref="G744" si="4642">+G745+G746+G747</f>
        <v>4412050</v>
      </c>
      <c r="H744" s="10">
        <f t="shared" ref="H744" si="4643">+H745+H746+H747</f>
        <v>777737832.03999996</v>
      </c>
      <c r="I744" s="10">
        <f t="shared" ref="I744" si="4644">+I745+I746+I747</f>
        <v>0</v>
      </c>
      <c r="J744" s="10">
        <f t="shared" ref="J744" si="4645">+J745+J746+J747</f>
        <v>357994412.67000002</v>
      </c>
      <c r="K744" s="10">
        <f t="shared" ref="K744" si="4646">+K745+K746+K747</f>
        <v>419743419.36999995</v>
      </c>
      <c r="L744" s="10">
        <f t="shared" ref="L744" si="4647">+L745+L746+L747</f>
        <v>83810000</v>
      </c>
      <c r="M744" s="10">
        <f t="shared" ref="M744" si="4648">+M745+M746+M747</f>
        <v>357984892.67000002</v>
      </c>
      <c r="N744" s="10">
        <f t="shared" ref="N744" si="4649">+N745+N746+N747</f>
        <v>9520</v>
      </c>
      <c r="O744" s="10">
        <f t="shared" ref="O744" si="4650">+O745+O746+O747</f>
        <v>0</v>
      </c>
      <c r="P744" s="10">
        <f t="shared" ref="P744" si="4651">+P745+P746+P747</f>
        <v>505919728.67000002</v>
      </c>
      <c r="Q744" s="10">
        <f t="shared" ref="Q744" si="4652">+Q745+Q746+Q747</f>
        <v>147925316</v>
      </c>
      <c r="R744" s="10">
        <f t="shared" ref="R744" si="4653">+R745+R746+R747</f>
        <v>271818103.36999995</v>
      </c>
      <c r="S744" s="10">
        <f t="shared" ref="S744" si="4654">+S745+S746+S747</f>
        <v>0</v>
      </c>
      <c r="T744" s="10">
        <f t="shared" ref="T744" si="4655">+T745+T746+T747</f>
        <v>505919728.67000002</v>
      </c>
    </row>
    <row r="745" spans="1:20" s="142" customFormat="1" ht="15" customHeight="1" x14ac:dyDescent="0.25">
      <c r="A745" s="112">
        <v>3130210101</v>
      </c>
      <c r="B745" s="113" t="s">
        <v>1508</v>
      </c>
      <c r="C745" s="85"/>
      <c r="D745" s="191">
        <v>80000000</v>
      </c>
      <c r="E745" s="191">
        <v>0</v>
      </c>
      <c r="F745" s="191">
        <v>0</v>
      </c>
      <c r="G745" s="188">
        <v>4412050</v>
      </c>
      <c r="H745" s="111">
        <f t="shared" ref="H745:H747" si="4656">+C745+D745-E745+F745-G745</f>
        <v>75587950</v>
      </c>
      <c r="I745" s="198">
        <v>0</v>
      </c>
      <c r="J745" s="198">
        <v>0</v>
      </c>
      <c r="K745" s="111">
        <f t="shared" ref="K745:K747" si="4657">+H745-J745</f>
        <v>75587950</v>
      </c>
      <c r="L745" s="198">
        <v>0</v>
      </c>
      <c r="M745" s="198">
        <v>0</v>
      </c>
      <c r="N745" s="85">
        <f>+J745-M745</f>
        <v>0</v>
      </c>
      <c r="O745" s="198">
        <v>0</v>
      </c>
      <c r="P745" s="198">
        <v>0</v>
      </c>
      <c r="Q745" s="111">
        <f t="shared" ref="Q745:Q747" si="4658">P745-J745</f>
        <v>0</v>
      </c>
      <c r="R745" s="85">
        <f>+H745-P745</f>
        <v>75587950</v>
      </c>
      <c r="S745" s="191">
        <f t="shared" ref="S745:S747" si="4659">O745</f>
        <v>0</v>
      </c>
      <c r="T745" s="191">
        <f t="shared" ref="T745:T747" si="4660">P745</f>
        <v>0</v>
      </c>
    </row>
    <row r="746" spans="1:20" s="142" customFormat="1" ht="15" customHeight="1" x14ac:dyDescent="0.25">
      <c r="A746" s="29">
        <v>3130210102</v>
      </c>
      <c r="B746" s="113" t="s">
        <v>1509</v>
      </c>
      <c r="C746" s="85"/>
      <c r="D746" s="191">
        <v>150000000</v>
      </c>
      <c r="E746" s="191">
        <v>0</v>
      </c>
      <c r="F746" s="191">
        <v>0</v>
      </c>
      <c r="G746" s="188">
        <v>0</v>
      </c>
      <c r="H746" s="111">
        <f t="shared" si="4656"/>
        <v>150000000</v>
      </c>
      <c r="I746" s="198">
        <v>0</v>
      </c>
      <c r="J746" s="198">
        <v>0</v>
      </c>
      <c r="K746" s="111">
        <f t="shared" si="4657"/>
        <v>150000000</v>
      </c>
      <c r="L746" s="198">
        <v>0</v>
      </c>
      <c r="M746" s="198">
        <v>0</v>
      </c>
      <c r="N746" s="85">
        <f>+J746-M746</f>
        <v>0</v>
      </c>
      <c r="O746" s="198">
        <v>0</v>
      </c>
      <c r="P746" s="198">
        <v>0</v>
      </c>
      <c r="Q746" s="111">
        <f t="shared" si="4658"/>
        <v>0</v>
      </c>
      <c r="R746" s="85">
        <f>+H746-P746</f>
        <v>150000000</v>
      </c>
      <c r="S746" s="191">
        <f t="shared" si="4659"/>
        <v>0</v>
      </c>
      <c r="T746" s="191">
        <f t="shared" si="4660"/>
        <v>0</v>
      </c>
    </row>
    <row r="747" spans="1:20" s="142" customFormat="1" ht="15" customHeight="1" x14ac:dyDescent="0.25">
      <c r="A747" s="112">
        <v>3130210103</v>
      </c>
      <c r="B747" s="113" t="s">
        <v>1510</v>
      </c>
      <c r="C747" s="85"/>
      <c r="D747" s="191">
        <v>161559266.03999999</v>
      </c>
      <c r="E747" s="191">
        <v>0</v>
      </c>
      <c r="F747" s="191">
        <v>390590616</v>
      </c>
      <c r="G747" s="188">
        <v>0</v>
      </c>
      <c r="H747" s="111">
        <f t="shared" si="4656"/>
        <v>552149882.03999996</v>
      </c>
      <c r="I747" s="198">
        <v>0</v>
      </c>
      <c r="J747" s="198">
        <v>357994412.67000002</v>
      </c>
      <c r="K747" s="111">
        <f t="shared" si="4657"/>
        <v>194155469.36999995</v>
      </c>
      <c r="L747" s="198">
        <v>83810000</v>
      </c>
      <c r="M747" s="198">
        <v>357984892.67000002</v>
      </c>
      <c r="N747" s="85">
        <f>+J747-M747</f>
        <v>9520</v>
      </c>
      <c r="O747" s="198">
        <v>0</v>
      </c>
      <c r="P747" s="198">
        <v>505919728.67000002</v>
      </c>
      <c r="Q747" s="111">
        <f t="shared" si="4658"/>
        <v>147925316</v>
      </c>
      <c r="R747" s="85">
        <f>+H747-P747</f>
        <v>46230153.369999945</v>
      </c>
      <c r="S747" s="191">
        <f t="shared" si="4659"/>
        <v>0</v>
      </c>
      <c r="T747" s="191">
        <f t="shared" si="4660"/>
        <v>505919728.67000002</v>
      </c>
    </row>
    <row r="748" spans="1:20" s="142" customFormat="1" ht="15" customHeight="1" x14ac:dyDescent="0.25">
      <c r="A748" s="14">
        <v>31302102</v>
      </c>
      <c r="B748" s="9" t="s">
        <v>1511</v>
      </c>
      <c r="C748" s="10">
        <f t="shared" ref="C748" si="4661">+C749</f>
        <v>0</v>
      </c>
      <c r="D748" s="10">
        <f t="shared" ref="D748" si="4662">+D749</f>
        <v>10000000</v>
      </c>
      <c r="E748" s="10">
        <f t="shared" ref="E748" si="4663">+E749</f>
        <v>0</v>
      </c>
      <c r="F748" s="10">
        <f t="shared" ref="F748" si="4664">+F749</f>
        <v>0</v>
      </c>
      <c r="G748" s="10">
        <f t="shared" ref="G748" si="4665">+G749</f>
        <v>551550</v>
      </c>
      <c r="H748" s="10">
        <f t="shared" ref="H748" si="4666">+H749</f>
        <v>9448450</v>
      </c>
      <c r="I748" s="10">
        <f t="shared" ref="I748" si="4667">+I749</f>
        <v>0</v>
      </c>
      <c r="J748" s="10">
        <f t="shared" ref="J748" si="4668">+J749</f>
        <v>0</v>
      </c>
      <c r="K748" s="10">
        <f t="shared" ref="K748" si="4669">+K749</f>
        <v>9448450</v>
      </c>
      <c r="L748" s="10">
        <f t="shared" ref="L748" si="4670">+L749</f>
        <v>0</v>
      </c>
      <c r="M748" s="10">
        <f t="shared" ref="M748" si="4671">+M749</f>
        <v>0</v>
      </c>
      <c r="N748" s="10">
        <f t="shared" ref="N748" si="4672">+N749</f>
        <v>0</v>
      </c>
      <c r="O748" s="10">
        <f t="shared" ref="O748" si="4673">+O749</f>
        <v>0</v>
      </c>
      <c r="P748" s="10">
        <f t="shared" ref="P748" si="4674">+P749</f>
        <v>0</v>
      </c>
      <c r="Q748" s="10">
        <f t="shared" ref="Q748" si="4675">+Q749</f>
        <v>0</v>
      </c>
      <c r="R748" s="10">
        <f t="shared" ref="R748" si="4676">+R749</f>
        <v>9448450</v>
      </c>
      <c r="S748" s="10">
        <f t="shared" ref="S748" si="4677">+S749</f>
        <v>0</v>
      </c>
      <c r="T748" s="10">
        <f t="shared" ref="T748" si="4678">+T749</f>
        <v>0</v>
      </c>
    </row>
    <row r="749" spans="1:20" s="142" customFormat="1" ht="15" customHeight="1" x14ac:dyDescent="0.25">
      <c r="A749" s="112">
        <v>3130210201</v>
      </c>
      <c r="B749" s="113" t="s">
        <v>1512</v>
      </c>
      <c r="C749" s="85"/>
      <c r="D749" s="191">
        <v>10000000</v>
      </c>
      <c r="E749" s="191">
        <v>0</v>
      </c>
      <c r="F749" s="191">
        <v>0</v>
      </c>
      <c r="G749" s="188">
        <v>551550</v>
      </c>
      <c r="H749" s="111">
        <f>+C749+D749-E749+F749-G749</f>
        <v>9448450</v>
      </c>
      <c r="I749" s="198">
        <v>0</v>
      </c>
      <c r="J749" s="198">
        <v>0</v>
      </c>
      <c r="K749" s="111">
        <f t="shared" ref="K749" si="4679">+H749-J749</f>
        <v>9448450</v>
      </c>
      <c r="L749" s="198">
        <v>0</v>
      </c>
      <c r="M749" s="198">
        <v>0</v>
      </c>
      <c r="N749" s="85">
        <f>+J749-M749</f>
        <v>0</v>
      </c>
      <c r="O749" s="198">
        <v>0</v>
      </c>
      <c r="P749" s="198">
        <v>0</v>
      </c>
      <c r="Q749" s="111">
        <f>P749-J749</f>
        <v>0</v>
      </c>
      <c r="R749" s="85">
        <f>+H749-P749</f>
        <v>9448450</v>
      </c>
      <c r="S749" s="191">
        <f>O749</f>
        <v>0</v>
      </c>
      <c r="T749" s="191">
        <f>P749</f>
        <v>0</v>
      </c>
    </row>
    <row r="750" spans="1:20" s="142" customFormat="1" ht="15" customHeight="1" x14ac:dyDescent="0.25">
      <c r="A750" s="132">
        <v>31303</v>
      </c>
      <c r="B750" s="133" t="s">
        <v>1513</v>
      </c>
      <c r="C750" s="94">
        <f t="shared" ref="C750" si="4680">+C751</f>
        <v>0</v>
      </c>
      <c r="D750" s="94">
        <f t="shared" ref="D750" si="4681">+D751</f>
        <v>744499929</v>
      </c>
      <c r="E750" s="94">
        <f t="shared" ref="E750" si="4682">+E751</f>
        <v>0</v>
      </c>
      <c r="F750" s="94">
        <f t="shared" ref="F750" si="4683">+F751</f>
        <v>126000000</v>
      </c>
      <c r="G750" s="94">
        <f t="shared" ref="G750" si="4684">+G751</f>
        <v>6176880</v>
      </c>
      <c r="H750" s="94">
        <f t="shared" ref="H750" si="4685">+H751</f>
        <v>864323049</v>
      </c>
      <c r="I750" s="94">
        <f t="shared" ref="I750" si="4686">+I751</f>
        <v>90191935</v>
      </c>
      <c r="J750" s="94">
        <f t="shared" ref="J750" si="4687">+J751</f>
        <v>348894110.44</v>
      </c>
      <c r="K750" s="94">
        <f t="shared" ref="K750" si="4688">+K751</f>
        <v>515428938.56000006</v>
      </c>
      <c r="L750" s="94">
        <f t="shared" ref="L750" si="4689">+L751</f>
        <v>106388947</v>
      </c>
      <c r="M750" s="94">
        <f t="shared" ref="M750" si="4690">+M751</f>
        <v>200240880.78999999</v>
      </c>
      <c r="N750" s="94">
        <f t="shared" ref="N750" si="4691">+N751</f>
        <v>148653229.65000001</v>
      </c>
      <c r="O750" s="94">
        <f t="shared" ref="O750" si="4692">+O751</f>
        <v>171408401</v>
      </c>
      <c r="P750" s="94">
        <f t="shared" ref="P750" si="4693">+P751</f>
        <v>504084161.64999998</v>
      </c>
      <c r="Q750" s="94">
        <f t="shared" ref="Q750" si="4694">+Q751</f>
        <v>155190051.21000001</v>
      </c>
      <c r="R750" s="94">
        <f t="shared" ref="R750" si="4695">+R751</f>
        <v>360238887.35000002</v>
      </c>
      <c r="S750" s="94">
        <f t="shared" ref="S750" si="4696">+S751</f>
        <v>171408401</v>
      </c>
      <c r="T750" s="94">
        <f t="shared" ref="T750" si="4697">+T751</f>
        <v>504084161.64999998</v>
      </c>
    </row>
    <row r="751" spans="1:20" s="142" customFormat="1" ht="15" customHeight="1" x14ac:dyDescent="0.25">
      <c r="A751" s="132">
        <v>313031</v>
      </c>
      <c r="B751" s="133" t="s">
        <v>1514</v>
      </c>
      <c r="C751" s="94">
        <f t="shared" ref="C751" si="4698">+C752+C755+C759</f>
        <v>0</v>
      </c>
      <c r="D751" s="94">
        <f t="shared" ref="D751" si="4699">+D752+D755+D759</f>
        <v>744499929</v>
      </c>
      <c r="E751" s="94">
        <f t="shared" ref="E751" si="4700">+E752+E755+E759</f>
        <v>0</v>
      </c>
      <c r="F751" s="94">
        <f t="shared" ref="F751" si="4701">+F752+F755+F759</f>
        <v>126000000</v>
      </c>
      <c r="G751" s="94">
        <f t="shared" ref="G751" si="4702">+G752+G755+G759</f>
        <v>6176880</v>
      </c>
      <c r="H751" s="94">
        <f t="shared" ref="H751" si="4703">+H752+H755+H759</f>
        <v>864323049</v>
      </c>
      <c r="I751" s="94">
        <f t="shared" ref="I751" si="4704">+I752+I755+I759</f>
        <v>90191935</v>
      </c>
      <c r="J751" s="94">
        <f t="shared" ref="J751" si="4705">+J752+J755+J759</f>
        <v>348894110.44</v>
      </c>
      <c r="K751" s="94">
        <f t="shared" ref="K751" si="4706">+K752+K755+K759</f>
        <v>515428938.56000006</v>
      </c>
      <c r="L751" s="94">
        <f t="shared" ref="L751" si="4707">+L752+L755+L759</f>
        <v>106388947</v>
      </c>
      <c r="M751" s="94">
        <f t="shared" ref="M751" si="4708">+M752+M755+M759</f>
        <v>200240880.78999999</v>
      </c>
      <c r="N751" s="94">
        <f t="shared" ref="N751" si="4709">+N752+N755+N759</f>
        <v>148653229.65000001</v>
      </c>
      <c r="O751" s="94">
        <f t="shared" ref="O751" si="4710">+O752+O755+O759</f>
        <v>171408401</v>
      </c>
      <c r="P751" s="94">
        <f t="shared" ref="P751" si="4711">+P752+P755+P759</f>
        <v>504084161.64999998</v>
      </c>
      <c r="Q751" s="94">
        <f t="shared" ref="Q751" si="4712">+Q752+Q755+Q759</f>
        <v>155190051.21000001</v>
      </c>
      <c r="R751" s="94">
        <f t="shared" ref="R751" si="4713">+R752+R755+R759</f>
        <v>360238887.35000002</v>
      </c>
      <c r="S751" s="94">
        <f t="shared" ref="S751" si="4714">+S752+S755+S759</f>
        <v>171408401</v>
      </c>
      <c r="T751" s="94">
        <f t="shared" ref="T751" si="4715">+T752+T755+T759</f>
        <v>504084161.64999998</v>
      </c>
    </row>
    <row r="752" spans="1:20" s="142" customFormat="1" ht="15" customHeight="1" x14ac:dyDescent="0.25">
      <c r="A752" s="14">
        <v>31303101</v>
      </c>
      <c r="B752" s="9" t="s">
        <v>1515</v>
      </c>
      <c r="C752" s="10">
        <f t="shared" ref="C752" si="4716">+C753+C754</f>
        <v>0</v>
      </c>
      <c r="D752" s="10">
        <f t="shared" ref="D752" si="4717">+D753+D754</f>
        <v>142959266</v>
      </c>
      <c r="E752" s="10">
        <f t="shared" ref="E752" si="4718">+E753+E754</f>
        <v>0</v>
      </c>
      <c r="F752" s="10">
        <f t="shared" ref="F752" si="4719">+F753+F754</f>
        <v>0</v>
      </c>
      <c r="G752" s="10">
        <f t="shared" ref="G752" si="4720">+G753+G754</f>
        <v>0</v>
      </c>
      <c r="H752" s="10">
        <f t="shared" ref="H752" si="4721">+H753+H754</f>
        <v>142959266</v>
      </c>
      <c r="I752" s="10">
        <f t="shared" ref="I752" si="4722">+I753+I754</f>
        <v>35000000</v>
      </c>
      <c r="J752" s="10">
        <f t="shared" ref="J752" si="4723">+J753+J754</f>
        <v>81145288</v>
      </c>
      <c r="K752" s="10">
        <f t="shared" ref="K752" si="4724">+K753+K754</f>
        <v>61813978</v>
      </c>
      <c r="L752" s="10">
        <f t="shared" ref="L752" si="4725">+L753+L754</f>
        <v>8359904</v>
      </c>
      <c r="M752" s="10">
        <f t="shared" ref="M752" si="4726">+M753+M754</f>
        <v>46135192</v>
      </c>
      <c r="N752" s="10">
        <f t="shared" ref="N752" si="4727">+N753+N754</f>
        <v>35010096</v>
      </c>
      <c r="O752" s="10">
        <f t="shared" ref="O752" si="4728">+O753+O754</f>
        <v>0</v>
      </c>
      <c r="P752" s="10">
        <f t="shared" ref="P752" si="4729">+P753+P754</f>
        <v>100821283</v>
      </c>
      <c r="Q752" s="10">
        <f t="shared" ref="Q752" si="4730">+Q753+Q754</f>
        <v>19675995</v>
      </c>
      <c r="R752" s="10">
        <f t="shared" ref="R752" si="4731">+R753+R754</f>
        <v>42137983</v>
      </c>
      <c r="S752" s="10">
        <f t="shared" ref="S752" si="4732">+S753+S754</f>
        <v>0</v>
      </c>
      <c r="T752" s="10">
        <f t="shared" ref="T752" si="4733">+T753+T754</f>
        <v>100821283</v>
      </c>
    </row>
    <row r="753" spans="1:20" s="142" customFormat="1" ht="15" customHeight="1" x14ac:dyDescent="0.25">
      <c r="A753" s="29">
        <v>3130310102</v>
      </c>
      <c r="B753" s="113" t="s">
        <v>1516</v>
      </c>
      <c r="C753" s="85"/>
      <c r="D753" s="191">
        <v>20000000</v>
      </c>
      <c r="E753" s="191">
        <v>0</v>
      </c>
      <c r="F753" s="191">
        <v>0</v>
      </c>
      <c r="G753" s="188">
        <v>0</v>
      </c>
      <c r="H753" s="111">
        <f t="shared" ref="H753:H754" si="4734">+C753+D753-E753+F753-G753</f>
        <v>20000000</v>
      </c>
      <c r="I753" s="198">
        <v>0</v>
      </c>
      <c r="J753" s="198">
        <v>0</v>
      </c>
      <c r="K753" s="111">
        <f t="shared" ref="K753:K754" si="4735">+H753-J753</f>
        <v>20000000</v>
      </c>
      <c r="L753" s="198">
        <v>0</v>
      </c>
      <c r="M753" s="198">
        <v>0</v>
      </c>
      <c r="N753" s="85">
        <f>+J753-M753</f>
        <v>0</v>
      </c>
      <c r="O753" s="198">
        <v>0</v>
      </c>
      <c r="P753" s="198">
        <v>0</v>
      </c>
      <c r="Q753" s="111">
        <f t="shared" ref="Q753:Q754" si="4736">P753-J753</f>
        <v>0</v>
      </c>
      <c r="R753" s="85">
        <f>+H753-P753</f>
        <v>20000000</v>
      </c>
      <c r="S753" s="191">
        <f t="shared" ref="S753:S754" si="4737">O753</f>
        <v>0</v>
      </c>
      <c r="T753" s="191">
        <f t="shared" ref="T753:T754" si="4738">P753</f>
        <v>0</v>
      </c>
    </row>
    <row r="754" spans="1:20" s="142" customFormat="1" ht="15" customHeight="1" x14ac:dyDescent="0.25">
      <c r="A754" s="112">
        <v>3130310103</v>
      </c>
      <c r="B754" s="113" t="s">
        <v>1517</v>
      </c>
      <c r="C754" s="85"/>
      <c r="D754" s="191">
        <v>122959266</v>
      </c>
      <c r="E754" s="191">
        <v>0</v>
      </c>
      <c r="F754" s="191">
        <v>0</v>
      </c>
      <c r="G754" s="188">
        <v>0</v>
      </c>
      <c r="H754" s="111">
        <f t="shared" si="4734"/>
        <v>122959266</v>
      </c>
      <c r="I754" s="198">
        <v>35000000</v>
      </c>
      <c r="J754" s="198">
        <v>81145288</v>
      </c>
      <c r="K754" s="111">
        <f t="shared" si="4735"/>
        <v>41813978</v>
      </c>
      <c r="L754" s="198">
        <v>8359904</v>
      </c>
      <c r="M754" s="198">
        <v>46135192</v>
      </c>
      <c r="N754" s="85">
        <f>+J754-M754</f>
        <v>35010096</v>
      </c>
      <c r="O754" s="198">
        <v>0</v>
      </c>
      <c r="P754" s="198">
        <v>100821283</v>
      </c>
      <c r="Q754" s="111">
        <f t="shared" si="4736"/>
        <v>19675995</v>
      </c>
      <c r="R754" s="85">
        <f>+H754-P754</f>
        <v>22137983</v>
      </c>
      <c r="S754" s="191">
        <f t="shared" si="4737"/>
        <v>0</v>
      </c>
      <c r="T754" s="191">
        <f t="shared" si="4738"/>
        <v>100821283</v>
      </c>
    </row>
    <row r="755" spans="1:20" s="142" customFormat="1" ht="15" customHeight="1" x14ac:dyDescent="0.25">
      <c r="A755" s="14">
        <v>31303102</v>
      </c>
      <c r="B755" s="9" t="s">
        <v>653</v>
      </c>
      <c r="C755" s="10">
        <f t="shared" ref="C755" si="4739">+C756+C757+C758</f>
        <v>0</v>
      </c>
      <c r="D755" s="10">
        <f t="shared" ref="D755" si="4740">+D756+D757+D758</f>
        <v>589459750</v>
      </c>
      <c r="E755" s="10">
        <f t="shared" ref="E755" si="4741">+E756+E757+E758</f>
        <v>0</v>
      </c>
      <c r="F755" s="10">
        <f t="shared" ref="F755" si="4742">+F756+F757+F758</f>
        <v>0</v>
      </c>
      <c r="G755" s="10">
        <f t="shared" ref="G755" si="4743">+G756+G757+G758</f>
        <v>5515070</v>
      </c>
      <c r="H755" s="10">
        <f t="shared" ref="H755" si="4744">+H756+H757+H758</f>
        <v>583944680</v>
      </c>
      <c r="I755" s="10">
        <f t="shared" ref="I755" si="4745">+I756+I757+I758</f>
        <v>52657405</v>
      </c>
      <c r="J755" s="10">
        <f t="shared" ref="J755" si="4746">+J756+J757+J758</f>
        <v>145146858.78999999</v>
      </c>
      <c r="K755" s="10">
        <f t="shared" ref="K755" si="4747">+K756+K757+K758</f>
        <v>438797821.21000004</v>
      </c>
      <c r="L755" s="10">
        <f t="shared" ref="L755" si="4748">+L756+L757+L758</f>
        <v>44104374.999999993</v>
      </c>
      <c r="M755" s="10">
        <f t="shared" ref="M755" si="4749">+M756+M757+M758</f>
        <v>67895395.789999992</v>
      </c>
      <c r="N755" s="10">
        <f t="shared" ref="N755" si="4750">+N756+N757+N758</f>
        <v>77251463</v>
      </c>
      <c r="O755" s="10">
        <f t="shared" ref="O755" si="4751">+O756+O757+O758</f>
        <v>170948871</v>
      </c>
      <c r="P755" s="10">
        <f t="shared" ref="P755" si="4752">+P756+P757+P758</f>
        <v>269956841</v>
      </c>
      <c r="Q755" s="10">
        <f t="shared" ref="Q755" si="4753">+Q756+Q757+Q758</f>
        <v>124809982.21000001</v>
      </c>
      <c r="R755" s="10">
        <f t="shared" ref="R755" si="4754">+R756+R757+R758</f>
        <v>313987839</v>
      </c>
      <c r="S755" s="10">
        <f t="shared" ref="S755" si="4755">+S756+S757+S758</f>
        <v>170948871</v>
      </c>
      <c r="T755" s="10">
        <f t="shared" ref="T755" si="4756">+T756+T757+T758</f>
        <v>269956841</v>
      </c>
    </row>
    <row r="756" spans="1:20" s="142" customFormat="1" ht="15" customHeight="1" x14ac:dyDescent="0.25">
      <c r="A756" s="112">
        <v>3130310201</v>
      </c>
      <c r="B756" s="113" t="s">
        <v>1518</v>
      </c>
      <c r="C756" s="85"/>
      <c r="D756" s="191">
        <v>100000000</v>
      </c>
      <c r="E756" s="191">
        <v>0</v>
      </c>
      <c r="F756" s="191">
        <v>0</v>
      </c>
      <c r="G756" s="188">
        <v>5515070</v>
      </c>
      <c r="H756" s="111">
        <f t="shared" ref="H756:H758" si="4757">+C756+D756-E756+F756-G756</f>
        <v>94484930</v>
      </c>
      <c r="I756" s="198">
        <v>0</v>
      </c>
      <c r="J756" s="198">
        <v>0</v>
      </c>
      <c r="K756" s="111">
        <f t="shared" ref="K756:K758" si="4758">+H756-J756</f>
        <v>94484930</v>
      </c>
      <c r="L756" s="198">
        <v>0</v>
      </c>
      <c r="M756" s="198">
        <v>0</v>
      </c>
      <c r="N756" s="85">
        <f>+J756-M756</f>
        <v>0</v>
      </c>
      <c r="O756" s="198">
        <v>0</v>
      </c>
      <c r="P756" s="198">
        <v>0</v>
      </c>
      <c r="Q756" s="111">
        <f t="shared" ref="Q756:Q758" si="4759">P756-J756</f>
        <v>0</v>
      </c>
      <c r="R756" s="85">
        <f>+H756-P756</f>
        <v>94484930</v>
      </c>
      <c r="S756" s="191">
        <f t="shared" ref="S756:S758" si="4760">O756</f>
        <v>0</v>
      </c>
      <c r="T756" s="191">
        <f t="shared" ref="T756:T758" si="4761">P756</f>
        <v>0</v>
      </c>
    </row>
    <row r="757" spans="1:20" s="142" customFormat="1" ht="15" customHeight="1" x14ac:dyDescent="0.25">
      <c r="A757" s="29">
        <v>3130310202</v>
      </c>
      <c r="B757" s="113" t="s">
        <v>1519</v>
      </c>
      <c r="C757" s="85"/>
      <c r="D757" s="191">
        <v>48000000</v>
      </c>
      <c r="E757" s="191">
        <v>0</v>
      </c>
      <c r="F757" s="191">
        <v>0</v>
      </c>
      <c r="G757" s="188">
        <v>0</v>
      </c>
      <c r="H757" s="111">
        <f t="shared" si="4757"/>
        <v>48000000</v>
      </c>
      <c r="I757" s="198">
        <v>0</v>
      </c>
      <c r="J757" s="198">
        <v>420000</v>
      </c>
      <c r="K757" s="111">
        <f t="shared" si="4758"/>
        <v>47580000</v>
      </c>
      <c r="L757" s="198">
        <v>0</v>
      </c>
      <c r="M757" s="198">
        <v>420000</v>
      </c>
      <c r="N757" s="85">
        <f>+J757-M757</f>
        <v>0</v>
      </c>
      <c r="O757" s="198">
        <v>0</v>
      </c>
      <c r="P757" s="198">
        <v>420000</v>
      </c>
      <c r="Q757" s="111">
        <f t="shared" si="4759"/>
        <v>0</v>
      </c>
      <c r="R757" s="85">
        <f>+H757-P757</f>
        <v>47580000</v>
      </c>
      <c r="S757" s="191">
        <f t="shared" si="4760"/>
        <v>0</v>
      </c>
      <c r="T757" s="191">
        <f t="shared" si="4761"/>
        <v>420000</v>
      </c>
    </row>
    <row r="758" spans="1:20" s="142" customFormat="1" ht="15" customHeight="1" x14ac:dyDescent="0.25">
      <c r="A758" s="112">
        <v>3130310203</v>
      </c>
      <c r="B758" s="113" t="s">
        <v>1520</v>
      </c>
      <c r="C758" s="85"/>
      <c r="D758" s="191">
        <v>441459750</v>
      </c>
      <c r="E758" s="191">
        <v>0</v>
      </c>
      <c r="F758" s="191">
        <v>0</v>
      </c>
      <c r="G758" s="188">
        <v>0</v>
      </c>
      <c r="H758" s="111">
        <f t="shared" si="4757"/>
        <v>441459750</v>
      </c>
      <c r="I758" s="198">
        <v>52657405</v>
      </c>
      <c r="J758" s="198">
        <v>144726858.78999999</v>
      </c>
      <c r="K758" s="111">
        <f t="shared" si="4758"/>
        <v>296732891.21000004</v>
      </c>
      <c r="L758" s="198">
        <v>44104374.999999993</v>
      </c>
      <c r="M758" s="198">
        <v>67475395.789999992</v>
      </c>
      <c r="N758" s="85">
        <f>+J758-M758</f>
        <v>77251463</v>
      </c>
      <c r="O758" s="198">
        <v>170948871</v>
      </c>
      <c r="P758" s="198">
        <v>269536841</v>
      </c>
      <c r="Q758" s="111">
        <f t="shared" si="4759"/>
        <v>124809982.21000001</v>
      </c>
      <c r="R758" s="85">
        <f>+H758-P758</f>
        <v>171922909</v>
      </c>
      <c r="S758" s="191">
        <f t="shared" si="4760"/>
        <v>170948871</v>
      </c>
      <c r="T758" s="191">
        <f t="shared" si="4761"/>
        <v>269536841</v>
      </c>
    </row>
    <row r="759" spans="1:20" s="142" customFormat="1" ht="15" customHeight="1" x14ac:dyDescent="0.25">
      <c r="A759" s="14">
        <v>31303103</v>
      </c>
      <c r="B759" s="9" t="s">
        <v>1521</v>
      </c>
      <c r="C759" s="10">
        <f t="shared" ref="C759" si="4762">+C760+C761</f>
        <v>0</v>
      </c>
      <c r="D759" s="10">
        <f t="shared" ref="D759" si="4763">+D760+D761</f>
        <v>12080913</v>
      </c>
      <c r="E759" s="10">
        <f t="shared" ref="E759" si="4764">+E760+E761</f>
        <v>0</v>
      </c>
      <c r="F759" s="10">
        <f t="shared" ref="F759" si="4765">+F760+F761</f>
        <v>126000000</v>
      </c>
      <c r="G759" s="10">
        <f t="shared" ref="G759" si="4766">+G760+G761</f>
        <v>661810</v>
      </c>
      <c r="H759" s="10">
        <f t="shared" ref="H759" si="4767">+H760+H761</f>
        <v>137419103</v>
      </c>
      <c r="I759" s="10">
        <f t="shared" ref="I759" si="4768">+I760+I761</f>
        <v>2534530</v>
      </c>
      <c r="J759" s="10">
        <f t="shared" ref="J759" si="4769">+J760+J761</f>
        <v>122601963.65000001</v>
      </c>
      <c r="K759" s="10">
        <f t="shared" ref="K759" si="4770">+K760+K761</f>
        <v>14817139.349999994</v>
      </c>
      <c r="L759" s="10">
        <f t="shared" ref="L759" si="4771">+L760+L761</f>
        <v>53924668</v>
      </c>
      <c r="M759" s="10">
        <f t="shared" ref="M759" si="4772">+M760+M761</f>
        <v>86210293</v>
      </c>
      <c r="N759" s="10">
        <f t="shared" ref="N759" si="4773">+N760+N761</f>
        <v>36391670.650000006</v>
      </c>
      <c r="O759" s="10">
        <f t="shared" ref="O759" si="4774">+O760+O761</f>
        <v>459530</v>
      </c>
      <c r="P759" s="10">
        <f t="shared" ref="P759" si="4775">+P760+P761</f>
        <v>133306037.65000001</v>
      </c>
      <c r="Q759" s="10">
        <f t="shared" ref="Q759" si="4776">+Q760+Q761</f>
        <v>10704074</v>
      </c>
      <c r="R759" s="10">
        <f t="shared" ref="R759" si="4777">+R760+R761</f>
        <v>4113065.349999994</v>
      </c>
      <c r="S759" s="10">
        <f t="shared" ref="S759" si="4778">+S760+S761</f>
        <v>459530</v>
      </c>
      <c r="T759" s="10">
        <f t="shared" ref="T759" si="4779">+T760+T761</f>
        <v>133306037.65000001</v>
      </c>
    </row>
    <row r="760" spans="1:20" s="142" customFormat="1" ht="15" customHeight="1" x14ac:dyDescent="0.25">
      <c r="A760" s="112">
        <v>3130310301</v>
      </c>
      <c r="B760" s="113" t="s">
        <v>1522</v>
      </c>
      <c r="C760" s="85"/>
      <c r="D760" s="191">
        <v>12000000</v>
      </c>
      <c r="E760" s="191">
        <v>0</v>
      </c>
      <c r="F760" s="191">
        <v>0</v>
      </c>
      <c r="G760" s="188">
        <v>661810</v>
      </c>
      <c r="H760" s="111">
        <f t="shared" ref="H760:H761" si="4780">+C760+D760-E760+F760-G760</f>
        <v>11338190</v>
      </c>
      <c r="I760" s="198">
        <v>2137500</v>
      </c>
      <c r="J760" s="198">
        <v>7247500</v>
      </c>
      <c r="K760" s="111">
        <f t="shared" ref="K760:K761" si="4781">+H760-J760</f>
        <v>4090690</v>
      </c>
      <c r="L760" s="198">
        <v>3747500</v>
      </c>
      <c r="M760" s="198">
        <v>7247500</v>
      </c>
      <c r="N760" s="85">
        <f>+J760-M760</f>
        <v>0</v>
      </c>
      <c r="O760" s="198">
        <v>62500</v>
      </c>
      <c r="P760" s="198">
        <v>7247500</v>
      </c>
      <c r="Q760" s="111">
        <f t="shared" ref="Q760:Q761" si="4782">P760-J760</f>
        <v>0</v>
      </c>
      <c r="R760" s="85">
        <f>+H760-P760</f>
        <v>4090690</v>
      </c>
      <c r="S760" s="191">
        <f t="shared" ref="S760:S761" si="4783">O760</f>
        <v>62500</v>
      </c>
      <c r="T760" s="191">
        <f t="shared" ref="T760:T761" si="4784">P760</f>
        <v>7247500</v>
      </c>
    </row>
    <row r="761" spans="1:20" s="167" customFormat="1" ht="15" customHeight="1" x14ac:dyDescent="0.25">
      <c r="A761" s="112">
        <v>3130310303</v>
      </c>
      <c r="B761" s="113" t="s">
        <v>1523</v>
      </c>
      <c r="C761" s="85"/>
      <c r="D761" s="191">
        <v>80913</v>
      </c>
      <c r="E761" s="191">
        <v>0</v>
      </c>
      <c r="F761" s="191">
        <v>126000000</v>
      </c>
      <c r="G761" s="188">
        <v>0</v>
      </c>
      <c r="H761" s="111">
        <f t="shared" si="4780"/>
        <v>126080913</v>
      </c>
      <c r="I761" s="198">
        <v>397030</v>
      </c>
      <c r="J761" s="198">
        <v>115354463.65000001</v>
      </c>
      <c r="K761" s="111">
        <f t="shared" si="4781"/>
        <v>10726449.349999994</v>
      </c>
      <c r="L761" s="198">
        <v>50177168</v>
      </c>
      <c r="M761" s="198">
        <v>78962793</v>
      </c>
      <c r="N761" s="85">
        <f>+J761-M761</f>
        <v>36391670.650000006</v>
      </c>
      <c r="O761" s="198">
        <v>397030</v>
      </c>
      <c r="P761" s="198">
        <v>126058537.65000001</v>
      </c>
      <c r="Q761" s="111">
        <f t="shared" si="4782"/>
        <v>10704074</v>
      </c>
      <c r="R761" s="85">
        <f>+H761-P761</f>
        <v>22375.34999999404</v>
      </c>
      <c r="S761" s="191">
        <f t="shared" si="4783"/>
        <v>397030</v>
      </c>
      <c r="T761" s="191">
        <f t="shared" si="4784"/>
        <v>126058537.65000001</v>
      </c>
    </row>
    <row r="762" spans="1:20" s="165" customFormat="1" ht="15" customHeight="1" x14ac:dyDescent="0.25">
      <c r="A762" s="132">
        <v>31304</v>
      </c>
      <c r="B762" s="133" t="s">
        <v>1524</v>
      </c>
      <c r="C762" s="94">
        <f t="shared" ref="C762" si="4785">+C763</f>
        <v>0</v>
      </c>
      <c r="D762" s="94">
        <f t="shared" ref="D762" si="4786">+D763</f>
        <v>3085726824</v>
      </c>
      <c r="E762" s="94">
        <f t="shared" ref="E762" si="4787">+E763</f>
        <v>12171864</v>
      </c>
      <c r="F762" s="94">
        <f t="shared" ref="F762" si="4788">+F763</f>
        <v>2475651034</v>
      </c>
      <c r="G762" s="94">
        <f t="shared" ref="G762" si="4789">+G763</f>
        <v>68526279</v>
      </c>
      <c r="H762" s="94">
        <f t="shared" ref="H762" si="4790">+H763</f>
        <v>5480679715</v>
      </c>
      <c r="I762" s="94">
        <f t="shared" ref="I762" si="4791">+I763</f>
        <v>103115378</v>
      </c>
      <c r="J762" s="94">
        <f t="shared" ref="J762" si="4792">+J763</f>
        <v>3490528699.5</v>
      </c>
      <c r="K762" s="94">
        <f t="shared" ref="K762" si="4793">+K763</f>
        <v>1990151015.5</v>
      </c>
      <c r="L762" s="94">
        <f t="shared" ref="L762" si="4794">+L763</f>
        <v>790489141.1500001</v>
      </c>
      <c r="M762" s="94">
        <f t="shared" ref="M762" si="4795">+M763</f>
        <v>2702956318.6500001</v>
      </c>
      <c r="N762" s="94">
        <f t="shared" ref="N762" si="4796">+N763</f>
        <v>787572380.8499999</v>
      </c>
      <c r="O762" s="94">
        <f t="shared" ref="O762" si="4797">+O763</f>
        <v>8078719</v>
      </c>
      <c r="P762" s="94">
        <f t="shared" ref="P762" si="4798">+P763</f>
        <v>4049426169.5</v>
      </c>
      <c r="Q762" s="94">
        <f t="shared" ref="Q762" si="4799">+Q763</f>
        <v>558897470</v>
      </c>
      <c r="R762" s="94">
        <f t="shared" ref="R762" si="4800">+R763</f>
        <v>1431253545.5</v>
      </c>
      <c r="S762" s="94">
        <f t="shared" ref="S762" si="4801">+S763</f>
        <v>8078719</v>
      </c>
      <c r="T762" s="94">
        <f t="shared" ref="T762" si="4802">+T763</f>
        <v>4049426169.5</v>
      </c>
    </row>
    <row r="763" spans="1:20" s="142" customFormat="1" ht="15" customHeight="1" x14ac:dyDescent="0.25">
      <c r="A763" s="132">
        <v>313041</v>
      </c>
      <c r="B763" s="133" t="s">
        <v>1525</v>
      </c>
      <c r="C763" s="94">
        <f t="shared" ref="C763" si="4803">+C764+C768+C771+C774+C778+C782+C786+C789+C793+C797+C799+C803+C807+C811</f>
        <v>0</v>
      </c>
      <c r="D763" s="94">
        <f t="shared" ref="D763" si="4804">+D764+D768+D771+D774+D778+D782+D786+D789+D793+D797+D799+D803+D807+D811</f>
        <v>3085726824</v>
      </c>
      <c r="E763" s="94">
        <f t="shared" ref="E763" si="4805">+E764+E768+E771+E774+E778+E782+E786+E789+E793+E797+E799+E803+E807+E811</f>
        <v>12171864</v>
      </c>
      <c r="F763" s="94">
        <f t="shared" ref="F763" si="4806">+F764+F768+F771+F774+F778+F782+F786+F789+F793+F797+F799+F803+F807+F811</f>
        <v>2475651034</v>
      </c>
      <c r="G763" s="94">
        <f t="shared" ref="G763" si="4807">+G764+G768+G771+G774+G778+G782+G786+G789+G793+G797+G799+G803+G807+G811</f>
        <v>68526279</v>
      </c>
      <c r="H763" s="94">
        <f t="shared" ref="H763" si="4808">+H764+H768+H771+H774+H778+H782+H786+H789+H793+H797+H799+H803+H807+H811</f>
        <v>5480679715</v>
      </c>
      <c r="I763" s="94">
        <f t="shared" ref="I763" si="4809">+I764+I768+I771+I774+I778+I782+I786+I789+I793+I797+I799+I803+I807+I811</f>
        <v>103115378</v>
      </c>
      <c r="J763" s="94">
        <f t="shared" ref="J763" si="4810">+J764+J768+J771+J774+J778+J782+J786+J789+J793+J797+J799+J803+J807+J811</f>
        <v>3490528699.5</v>
      </c>
      <c r="K763" s="94">
        <f t="shared" ref="K763" si="4811">+K764+K768+K771+K774+K778+K782+K786+K789+K793+K797+K799+K803+K807+K811</f>
        <v>1990151015.5</v>
      </c>
      <c r="L763" s="94">
        <f t="shared" ref="L763" si="4812">+L764+L768+L771+L774+L778+L782+L786+L789+L793+L797+L799+L803+L807+L811</f>
        <v>790489141.1500001</v>
      </c>
      <c r="M763" s="94">
        <f t="shared" ref="M763" si="4813">+M764+M768+M771+M774+M778+M782+M786+M789+M793+M797+M799+M803+M807+M811</f>
        <v>2702956318.6500001</v>
      </c>
      <c r="N763" s="94">
        <f t="shared" ref="N763" si="4814">+N764+N768+N771+N774+N778+N782+N786+N789+N793+N797+N799+N803+N807+N811</f>
        <v>787572380.8499999</v>
      </c>
      <c r="O763" s="94">
        <f t="shared" ref="O763" si="4815">+O764+O768+O771+O774+O778+O782+O786+O789+O793+O797+O799+O803+O807+O811</f>
        <v>8078719</v>
      </c>
      <c r="P763" s="94">
        <f t="shared" ref="P763" si="4816">+P764+P768+P771+P774+P778+P782+P786+P789+P793+P797+P799+P803+P807+P811</f>
        <v>4049426169.5</v>
      </c>
      <c r="Q763" s="94">
        <f t="shared" ref="Q763" si="4817">+Q764+Q768+Q771+Q774+Q778+Q782+Q786+Q789+Q793+Q797+Q799+Q803+Q807+Q811</f>
        <v>558897470</v>
      </c>
      <c r="R763" s="94">
        <f t="shared" ref="R763" si="4818">+R764+R768+R771+R774+R778+R782+R786+R789+R793+R797+R799+R803+R807+R811</f>
        <v>1431253545.5</v>
      </c>
      <c r="S763" s="94">
        <f t="shared" ref="S763" si="4819">+S764+S768+S771+S774+S778+S782+S786+S789+S793+S797+S799+S803+S807+S811</f>
        <v>8078719</v>
      </c>
      <c r="T763" s="94">
        <f t="shared" ref="T763" si="4820">+T764+T768+T771+T774+T778+T782+T786+T789+T793+T797+T799+T803+T807+T811</f>
        <v>4049426169.5</v>
      </c>
    </row>
    <row r="764" spans="1:20" s="167" customFormat="1" ht="15" customHeight="1" x14ac:dyDescent="0.25">
      <c r="A764" s="14">
        <v>31304101</v>
      </c>
      <c r="B764" s="9" t="s">
        <v>692</v>
      </c>
      <c r="C764" s="10">
        <f t="shared" ref="C764:T764" si="4821">+C765+C766+C767</f>
        <v>0</v>
      </c>
      <c r="D764" s="10">
        <f t="shared" si="4821"/>
        <v>123218543</v>
      </c>
      <c r="E764" s="10">
        <f t="shared" si="4821"/>
        <v>0</v>
      </c>
      <c r="F764" s="10">
        <f t="shared" si="4821"/>
        <v>238911309</v>
      </c>
      <c r="G764" s="10">
        <f t="shared" si="4821"/>
        <v>5515070</v>
      </c>
      <c r="H764" s="10">
        <f t="shared" si="4821"/>
        <v>356614782</v>
      </c>
      <c r="I764" s="10">
        <f t="shared" si="4821"/>
        <v>0</v>
      </c>
      <c r="J764" s="10">
        <f t="shared" si="4821"/>
        <v>0</v>
      </c>
      <c r="K764" s="10">
        <f t="shared" si="4821"/>
        <v>356614782</v>
      </c>
      <c r="L764" s="10">
        <f t="shared" si="4821"/>
        <v>0</v>
      </c>
      <c r="M764" s="10">
        <f t="shared" si="4821"/>
        <v>0</v>
      </c>
      <c r="N764" s="10">
        <f t="shared" si="4821"/>
        <v>0</v>
      </c>
      <c r="O764" s="10">
        <f t="shared" si="4821"/>
        <v>0</v>
      </c>
      <c r="P764" s="10">
        <f t="shared" si="4821"/>
        <v>238911309</v>
      </c>
      <c r="Q764" s="10">
        <f t="shared" si="4821"/>
        <v>238911309</v>
      </c>
      <c r="R764" s="10">
        <f t="shared" si="4821"/>
        <v>117703473</v>
      </c>
      <c r="S764" s="10">
        <f t="shared" si="4821"/>
        <v>0</v>
      </c>
      <c r="T764" s="10">
        <f t="shared" si="4821"/>
        <v>238911309</v>
      </c>
    </row>
    <row r="765" spans="1:20" s="142" customFormat="1" ht="15" customHeight="1" x14ac:dyDescent="0.25">
      <c r="A765" s="112">
        <v>3130410101</v>
      </c>
      <c r="B765" s="113" t="s">
        <v>1526</v>
      </c>
      <c r="C765" s="85"/>
      <c r="D765" s="191">
        <v>100000000</v>
      </c>
      <c r="E765" s="191">
        <v>0</v>
      </c>
      <c r="F765" s="191">
        <v>0</v>
      </c>
      <c r="G765" s="188">
        <v>5515070</v>
      </c>
      <c r="H765" s="111">
        <f t="shared" ref="H765:H767" si="4822">+C765+D765-E765+F765-G765</f>
        <v>94484930</v>
      </c>
      <c r="I765" s="198">
        <v>0</v>
      </c>
      <c r="J765" s="198">
        <v>0</v>
      </c>
      <c r="K765" s="111">
        <f t="shared" ref="K765:K767" si="4823">+H765-J765</f>
        <v>94484930</v>
      </c>
      <c r="L765" s="198">
        <v>0</v>
      </c>
      <c r="M765" s="198">
        <v>0</v>
      </c>
      <c r="N765" s="85">
        <f>+J765-M765</f>
        <v>0</v>
      </c>
      <c r="O765" s="198">
        <v>0</v>
      </c>
      <c r="P765" s="198">
        <v>0</v>
      </c>
      <c r="Q765" s="111">
        <f t="shared" ref="Q765:Q767" si="4824">P765-J765</f>
        <v>0</v>
      </c>
      <c r="R765" s="85">
        <f>+H765-P765</f>
        <v>94484930</v>
      </c>
      <c r="S765" s="191">
        <f t="shared" ref="S765:S767" si="4825">O765</f>
        <v>0</v>
      </c>
      <c r="T765" s="191">
        <f t="shared" ref="T765:T767" si="4826">P765</f>
        <v>0</v>
      </c>
    </row>
    <row r="766" spans="1:20" s="142" customFormat="1" ht="15" customHeight="1" x14ac:dyDescent="0.25">
      <c r="A766" s="29">
        <v>3130410102</v>
      </c>
      <c r="B766" s="113" t="s">
        <v>1527</v>
      </c>
      <c r="C766" s="85"/>
      <c r="D766" s="191">
        <v>23218543</v>
      </c>
      <c r="E766" s="191">
        <v>0</v>
      </c>
      <c r="F766" s="191">
        <v>0</v>
      </c>
      <c r="G766" s="188">
        <v>0</v>
      </c>
      <c r="H766" s="111">
        <f t="shared" si="4822"/>
        <v>23218543</v>
      </c>
      <c r="I766" s="198">
        <v>0</v>
      </c>
      <c r="J766" s="198">
        <v>0</v>
      </c>
      <c r="K766" s="111">
        <f t="shared" si="4823"/>
        <v>23218543</v>
      </c>
      <c r="L766" s="198">
        <v>0</v>
      </c>
      <c r="M766" s="198">
        <v>0</v>
      </c>
      <c r="N766" s="85">
        <f>+J766-M766</f>
        <v>0</v>
      </c>
      <c r="O766" s="198">
        <v>0</v>
      </c>
      <c r="P766" s="198">
        <v>0</v>
      </c>
      <c r="Q766" s="111">
        <f t="shared" si="4824"/>
        <v>0</v>
      </c>
      <c r="R766" s="85">
        <f>+H766-P766</f>
        <v>23218543</v>
      </c>
      <c r="S766" s="191">
        <f t="shared" si="4825"/>
        <v>0</v>
      </c>
      <c r="T766" s="191">
        <f t="shared" si="4826"/>
        <v>0</v>
      </c>
    </row>
    <row r="767" spans="1:20" s="142" customFormat="1" ht="15" customHeight="1" x14ac:dyDescent="0.25">
      <c r="A767" s="112">
        <v>3130410103</v>
      </c>
      <c r="B767" s="113" t="s">
        <v>1632</v>
      </c>
      <c r="C767" s="85"/>
      <c r="D767" s="191">
        <v>0</v>
      </c>
      <c r="E767" s="191">
        <v>0</v>
      </c>
      <c r="F767" s="191">
        <v>238911309</v>
      </c>
      <c r="G767" s="188">
        <v>0</v>
      </c>
      <c r="H767" s="111">
        <f t="shared" si="4822"/>
        <v>238911309</v>
      </c>
      <c r="I767" s="198">
        <v>0</v>
      </c>
      <c r="J767" s="198">
        <v>0</v>
      </c>
      <c r="K767" s="111">
        <f t="shared" si="4823"/>
        <v>238911309</v>
      </c>
      <c r="L767" s="198">
        <v>0</v>
      </c>
      <c r="M767" s="198">
        <v>0</v>
      </c>
      <c r="N767" s="85">
        <f>+J767-M767</f>
        <v>0</v>
      </c>
      <c r="O767" s="198">
        <v>0</v>
      </c>
      <c r="P767" s="198">
        <v>238911309</v>
      </c>
      <c r="Q767" s="111">
        <f t="shared" si="4824"/>
        <v>238911309</v>
      </c>
      <c r="R767" s="85">
        <f>+H767-P767</f>
        <v>0</v>
      </c>
      <c r="S767" s="191">
        <f t="shared" si="4825"/>
        <v>0</v>
      </c>
      <c r="T767" s="191">
        <f t="shared" si="4826"/>
        <v>238911309</v>
      </c>
    </row>
    <row r="768" spans="1:20" s="142" customFormat="1" ht="15" customHeight="1" x14ac:dyDescent="0.25">
      <c r="A768" s="14">
        <v>31304102</v>
      </c>
      <c r="B768" s="9" t="s">
        <v>1528</v>
      </c>
      <c r="C768" s="10">
        <f t="shared" ref="C768" si="4827">+C769+C770</f>
        <v>0</v>
      </c>
      <c r="D768" s="10">
        <f t="shared" ref="D768" si="4828">+D769+D770</f>
        <v>15000000</v>
      </c>
      <c r="E768" s="10">
        <f t="shared" ref="E768" si="4829">+E769+E770</f>
        <v>0</v>
      </c>
      <c r="F768" s="10">
        <f t="shared" ref="F768" si="4830">+F769+F770</f>
        <v>149239800</v>
      </c>
      <c r="G768" s="10">
        <f t="shared" ref="G768" si="4831">+G769+G770</f>
        <v>827260</v>
      </c>
      <c r="H768" s="10">
        <f t="shared" ref="H768" si="4832">+H769+H770</f>
        <v>163412540</v>
      </c>
      <c r="I768" s="10">
        <f t="shared" ref="I768" si="4833">+I769+I770</f>
        <v>0</v>
      </c>
      <c r="J768" s="10">
        <f t="shared" ref="J768" si="4834">+J769+J770</f>
        <v>132657600</v>
      </c>
      <c r="K768" s="10">
        <f t="shared" ref="K768" si="4835">+K769+K770</f>
        <v>30754940</v>
      </c>
      <c r="L768" s="10">
        <f t="shared" ref="L768" si="4836">+L769+L770</f>
        <v>132657600</v>
      </c>
      <c r="M768" s="10">
        <f t="shared" ref="M768" si="4837">+M769+M770</f>
        <v>132657600</v>
      </c>
      <c r="N768" s="10">
        <f t="shared" ref="N768" si="4838">+N769+N770</f>
        <v>0</v>
      </c>
      <c r="O768" s="10">
        <f t="shared" ref="O768" si="4839">+O769+O770</f>
        <v>0</v>
      </c>
      <c r="P768" s="10">
        <f t="shared" ref="P768" si="4840">+P769+P770</f>
        <v>132657600</v>
      </c>
      <c r="Q768" s="10">
        <f t="shared" ref="Q768" si="4841">+Q769+Q770</f>
        <v>0</v>
      </c>
      <c r="R768" s="10">
        <f t="shared" ref="R768" si="4842">+R769+R770</f>
        <v>30754940</v>
      </c>
      <c r="S768" s="10">
        <f t="shared" ref="S768" si="4843">+S769+S770</f>
        <v>0</v>
      </c>
      <c r="T768" s="10">
        <f t="shared" ref="T768" si="4844">+T769+T770</f>
        <v>132657600</v>
      </c>
    </row>
    <row r="769" spans="1:20" s="142" customFormat="1" ht="15" customHeight="1" x14ac:dyDescent="0.25">
      <c r="A769" s="112">
        <v>3130410201</v>
      </c>
      <c r="B769" s="113" t="s">
        <v>1529</v>
      </c>
      <c r="C769" s="85"/>
      <c r="D769" s="191">
        <v>15000000</v>
      </c>
      <c r="E769" s="191">
        <v>0</v>
      </c>
      <c r="F769" s="191">
        <v>0</v>
      </c>
      <c r="G769" s="188">
        <v>827260</v>
      </c>
      <c r="H769" s="111">
        <f t="shared" ref="H769:H770" si="4845">+C769+D769-E769+F769-G769</f>
        <v>14172740</v>
      </c>
      <c r="I769" s="198">
        <v>0</v>
      </c>
      <c r="J769" s="198">
        <v>0</v>
      </c>
      <c r="K769" s="111">
        <f t="shared" ref="K769:K770" si="4846">+H769-J769</f>
        <v>14172740</v>
      </c>
      <c r="L769" s="198">
        <v>0</v>
      </c>
      <c r="M769" s="198">
        <v>0</v>
      </c>
      <c r="N769" s="85">
        <f>+J769-M769</f>
        <v>0</v>
      </c>
      <c r="O769" s="198">
        <v>0</v>
      </c>
      <c r="P769" s="198">
        <v>0</v>
      </c>
      <c r="Q769" s="111">
        <f t="shared" ref="Q769:Q770" si="4847">P769-J769</f>
        <v>0</v>
      </c>
      <c r="R769" s="85">
        <f>+H769-P769</f>
        <v>14172740</v>
      </c>
      <c r="S769" s="191">
        <f t="shared" ref="S769:S770" si="4848">O769</f>
        <v>0</v>
      </c>
      <c r="T769" s="191">
        <f t="shared" ref="T769:T770" si="4849">P769</f>
        <v>0</v>
      </c>
    </row>
    <row r="770" spans="1:20" s="142" customFormat="1" ht="15" customHeight="1" x14ac:dyDescent="0.25">
      <c r="A770" s="112">
        <v>3130410203</v>
      </c>
      <c r="B770" s="113" t="s">
        <v>1633</v>
      </c>
      <c r="C770" s="85"/>
      <c r="D770" s="191">
        <v>0</v>
      </c>
      <c r="E770" s="191">
        <v>0</v>
      </c>
      <c r="F770" s="191">
        <v>149239800</v>
      </c>
      <c r="G770" s="188">
        <v>0</v>
      </c>
      <c r="H770" s="111">
        <f t="shared" si="4845"/>
        <v>149239800</v>
      </c>
      <c r="I770" s="198">
        <v>0</v>
      </c>
      <c r="J770" s="198">
        <v>132657600</v>
      </c>
      <c r="K770" s="111">
        <f t="shared" si="4846"/>
        <v>16582200</v>
      </c>
      <c r="L770" s="198">
        <v>132657600</v>
      </c>
      <c r="M770" s="198">
        <v>132657600</v>
      </c>
      <c r="N770" s="85">
        <f>+J770-M770</f>
        <v>0</v>
      </c>
      <c r="O770" s="198">
        <v>0</v>
      </c>
      <c r="P770" s="198">
        <v>132657600</v>
      </c>
      <c r="Q770" s="111">
        <f t="shared" si="4847"/>
        <v>0</v>
      </c>
      <c r="R770" s="85">
        <f>+H770-P770</f>
        <v>16582200</v>
      </c>
      <c r="S770" s="191">
        <f t="shared" si="4848"/>
        <v>0</v>
      </c>
      <c r="T770" s="191">
        <f t="shared" si="4849"/>
        <v>132657600</v>
      </c>
    </row>
    <row r="771" spans="1:20" s="142" customFormat="1" ht="15" customHeight="1" x14ac:dyDescent="0.25">
      <c r="A771" s="14">
        <v>31304103</v>
      </c>
      <c r="B771" s="9" t="s">
        <v>700</v>
      </c>
      <c r="C771" s="10">
        <f t="shared" ref="C771" si="4850">+C772+C773</f>
        <v>0</v>
      </c>
      <c r="D771" s="10">
        <f t="shared" ref="D771" si="4851">+D772+D773</f>
        <v>12286000</v>
      </c>
      <c r="E771" s="10">
        <f t="shared" ref="E771" si="4852">+E772+E773</f>
        <v>0</v>
      </c>
      <c r="F771" s="10">
        <f t="shared" ref="F771" si="4853">+F772+F773</f>
        <v>0</v>
      </c>
      <c r="G771" s="10">
        <f t="shared" ref="G771" si="4854">+G772+G773</f>
        <v>0</v>
      </c>
      <c r="H771" s="10">
        <f t="shared" ref="H771" si="4855">+H772+H773</f>
        <v>12286000</v>
      </c>
      <c r="I771" s="10">
        <f t="shared" ref="I771" si="4856">+I772+I773</f>
        <v>0</v>
      </c>
      <c r="J771" s="10">
        <f t="shared" ref="J771" si="4857">+J772+J773</f>
        <v>8752599</v>
      </c>
      <c r="K771" s="10">
        <f t="shared" ref="K771" si="4858">+K772+K773</f>
        <v>3533401</v>
      </c>
      <c r="L771" s="10">
        <f t="shared" ref="L771" si="4859">+L772+L773</f>
        <v>6466599</v>
      </c>
      <c r="M771" s="10">
        <f t="shared" ref="M771" si="4860">+M772+M773</f>
        <v>8752599</v>
      </c>
      <c r="N771" s="10">
        <f t="shared" ref="N771" si="4861">+N772+N773</f>
        <v>0</v>
      </c>
      <c r="O771" s="10">
        <f t="shared" ref="O771" si="4862">+O772+O773</f>
        <v>0</v>
      </c>
      <c r="P771" s="10">
        <f t="shared" ref="P771" si="4863">+P772+P773</f>
        <v>8752599</v>
      </c>
      <c r="Q771" s="10">
        <f t="shared" ref="Q771" si="4864">+Q772+Q773</f>
        <v>0</v>
      </c>
      <c r="R771" s="10">
        <f t="shared" ref="R771" si="4865">+R772+R773</f>
        <v>3533401</v>
      </c>
      <c r="S771" s="10">
        <f t="shared" ref="S771" si="4866">+S772+S773</f>
        <v>0</v>
      </c>
      <c r="T771" s="10">
        <f t="shared" ref="T771" si="4867">+T772+T773</f>
        <v>8752599</v>
      </c>
    </row>
    <row r="772" spans="1:20" s="142" customFormat="1" ht="15" customHeight="1" x14ac:dyDescent="0.25">
      <c r="A772" s="29">
        <v>3130410302</v>
      </c>
      <c r="B772" s="113" t="s">
        <v>1530</v>
      </c>
      <c r="C772" s="85"/>
      <c r="D772" s="191">
        <v>10000000</v>
      </c>
      <c r="E772" s="191">
        <v>0</v>
      </c>
      <c r="F772" s="191">
        <v>0</v>
      </c>
      <c r="G772" s="188">
        <v>0</v>
      </c>
      <c r="H772" s="111">
        <f t="shared" ref="H772:H773" si="4868">+C772+D772-E772+F772-G772</f>
        <v>10000000</v>
      </c>
      <c r="I772" s="198">
        <v>0</v>
      </c>
      <c r="J772" s="198">
        <v>6466599</v>
      </c>
      <c r="K772" s="111">
        <f t="shared" ref="K772:K773" si="4869">+H772-J772</f>
        <v>3533401</v>
      </c>
      <c r="L772" s="198">
        <v>6466599</v>
      </c>
      <c r="M772" s="198">
        <v>6466599</v>
      </c>
      <c r="N772" s="85">
        <f>+J772-M772</f>
        <v>0</v>
      </c>
      <c r="O772" s="198">
        <v>0</v>
      </c>
      <c r="P772" s="198">
        <v>6466599</v>
      </c>
      <c r="Q772" s="111">
        <f t="shared" ref="Q772:Q773" si="4870">P772-J772</f>
        <v>0</v>
      </c>
      <c r="R772" s="85">
        <f>+H772-P772</f>
        <v>3533401</v>
      </c>
      <c r="S772" s="191">
        <f t="shared" ref="S772:S773" si="4871">O772</f>
        <v>0</v>
      </c>
      <c r="T772" s="191">
        <f t="shared" ref="T772:T773" si="4872">P772</f>
        <v>6466599</v>
      </c>
    </row>
    <row r="773" spans="1:20" s="142" customFormat="1" ht="15" customHeight="1" x14ac:dyDescent="0.25">
      <c r="A773" s="112">
        <v>3130410303</v>
      </c>
      <c r="B773" s="113" t="s">
        <v>1531</v>
      </c>
      <c r="C773" s="85"/>
      <c r="D773" s="191">
        <v>2286000</v>
      </c>
      <c r="E773" s="191">
        <v>0</v>
      </c>
      <c r="F773" s="191">
        <v>0</v>
      </c>
      <c r="G773" s="188">
        <v>0</v>
      </c>
      <c r="H773" s="111">
        <f t="shared" si="4868"/>
        <v>2286000</v>
      </c>
      <c r="I773" s="198">
        <v>0</v>
      </c>
      <c r="J773" s="198">
        <v>2286000</v>
      </c>
      <c r="K773" s="111">
        <f t="shared" si="4869"/>
        <v>0</v>
      </c>
      <c r="L773" s="198">
        <v>0</v>
      </c>
      <c r="M773" s="198">
        <v>2286000</v>
      </c>
      <c r="N773" s="85">
        <f>+J773-M773</f>
        <v>0</v>
      </c>
      <c r="O773" s="198">
        <v>0</v>
      </c>
      <c r="P773" s="198">
        <v>2286000</v>
      </c>
      <c r="Q773" s="111">
        <f t="shared" si="4870"/>
        <v>0</v>
      </c>
      <c r="R773" s="85">
        <f>+H773-P773</f>
        <v>0</v>
      </c>
      <c r="S773" s="191">
        <f t="shared" si="4871"/>
        <v>0</v>
      </c>
      <c r="T773" s="191">
        <f t="shared" si="4872"/>
        <v>2286000</v>
      </c>
    </row>
    <row r="774" spans="1:20" s="142" customFormat="1" ht="15" customHeight="1" x14ac:dyDescent="0.25">
      <c r="A774" s="14">
        <v>31304104</v>
      </c>
      <c r="B774" s="9" t="s">
        <v>1532</v>
      </c>
      <c r="C774" s="10">
        <f t="shared" ref="C774" si="4873">+C775+C776+C777</f>
        <v>0</v>
      </c>
      <c r="D774" s="10">
        <f t="shared" ref="D774" si="4874">+D775+D776+D777</f>
        <v>55000000</v>
      </c>
      <c r="E774" s="10">
        <f t="shared" ref="E774" si="4875">+E775+E776+E777</f>
        <v>0</v>
      </c>
      <c r="F774" s="10">
        <f t="shared" ref="F774" si="4876">+F775+F776+F777</f>
        <v>0</v>
      </c>
      <c r="G774" s="10">
        <f t="shared" ref="G774" si="4877">+G775+G776+G777</f>
        <v>275755</v>
      </c>
      <c r="H774" s="10">
        <f t="shared" ref="H774" si="4878">+H775+H776+H777</f>
        <v>54724245</v>
      </c>
      <c r="I774" s="10">
        <f t="shared" ref="I774" si="4879">+I775+I776+I777</f>
        <v>0</v>
      </c>
      <c r="J774" s="10">
        <f t="shared" ref="J774" si="4880">+J775+J776+J777</f>
        <v>0</v>
      </c>
      <c r="K774" s="10">
        <f t="shared" ref="K774" si="4881">+K775+K776+K777</f>
        <v>54724245</v>
      </c>
      <c r="L774" s="10">
        <f t="shared" ref="L774" si="4882">+L775+L776+L777</f>
        <v>0</v>
      </c>
      <c r="M774" s="10">
        <f t="shared" ref="M774" si="4883">+M775+M776+M777</f>
        <v>0</v>
      </c>
      <c r="N774" s="10">
        <f t="shared" ref="N774" si="4884">+N775+N776+N777</f>
        <v>0</v>
      </c>
      <c r="O774" s="10">
        <f t="shared" ref="O774" si="4885">+O775+O776+O777</f>
        <v>0</v>
      </c>
      <c r="P774" s="10">
        <f t="shared" ref="P774" si="4886">+P775+P776+P777</f>
        <v>0</v>
      </c>
      <c r="Q774" s="10">
        <f t="shared" ref="Q774" si="4887">+Q775+Q776+Q777</f>
        <v>0</v>
      </c>
      <c r="R774" s="10">
        <f t="shared" ref="R774" si="4888">+R775+R776+R777</f>
        <v>54724245</v>
      </c>
      <c r="S774" s="10">
        <f t="shared" ref="S774" si="4889">+S775+S776+S777</f>
        <v>0</v>
      </c>
      <c r="T774" s="10">
        <f t="shared" ref="T774" si="4890">+T775+T776+T777</f>
        <v>0</v>
      </c>
    </row>
    <row r="775" spans="1:20" s="142" customFormat="1" ht="15" customHeight="1" x14ac:dyDescent="0.25">
      <c r="A775" s="112">
        <v>3130410401</v>
      </c>
      <c r="B775" s="113" t="s">
        <v>1533</v>
      </c>
      <c r="C775" s="85"/>
      <c r="D775" s="191">
        <v>5000000</v>
      </c>
      <c r="E775" s="191">
        <v>0</v>
      </c>
      <c r="F775" s="191">
        <v>0</v>
      </c>
      <c r="G775" s="188">
        <v>275755</v>
      </c>
      <c r="H775" s="111">
        <f t="shared" ref="H775:H777" si="4891">+C775+D775-E775+F775-G775</f>
        <v>4724245</v>
      </c>
      <c r="I775" s="198">
        <v>0</v>
      </c>
      <c r="J775" s="198">
        <v>0</v>
      </c>
      <c r="K775" s="111">
        <f t="shared" ref="K775:K777" si="4892">+H775-J775</f>
        <v>4724245</v>
      </c>
      <c r="L775" s="198">
        <v>0</v>
      </c>
      <c r="M775" s="198">
        <v>0</v>
      </c>
      <c r="N775" s="85">
        <f>+J775-M775</f>
        <v>0</v>
      </c>
      <c r="O775" s="198">
        <v>0</v>
      </c>
      <c r="P775" s="198">
        <v>0</v>
      </c>
      <c r="Q775" s="111">
        <f t="shared" ref="Q775:Q777" si="4893">P775-J775</f>
        <v>0</v>
      </c>
      <c r="R775" s="85">
        <f>+H775-P775</f>
        <v>4724245</v>
      </c>
      <c r="S775" s="191">
        <f t="shared" ref="S775:S777" si="4894">O775</f>
        <v>0</v>
      </c>
      <c r="T775" s="191">
        <f t="shared" ref="T775:T777" si="4895">P775</f>
        <v>0</v>
      </c>
    </row>
    <row r="776" spans="1:20" s="142" customFormat="1" ht="15" customHeight="1" x14ac:dyDescent="0.25">
      <c r="A776" s="29">
        <v>3130410402</v>
      </c>
      <c r="B776" s="113" t="s">
        <v>1534</v>
      </c>
      <c r="C776" s="85"/>
      <c r="D776" s="191">
        <v>20000000</v>
      </c>
      <c r="E776" s="191">
        <v>0</v>
      </c>
      <c r="F776" s="191">
        <v>0</v>
      </c>
      <c r="G776" s="188">
        <v>0</v>
      </c>
      <c r="H776" s="111">
        <f t="shared" si="4891"/>
        <v>20000000</v>
      </c>
      <c r="I776" s="198">
        <v>0</v>
      </c>
      <c r="J776" s="198">
        <v>0</v>
      </c>
      <c r="K776" s="111">
        <f t="shared" si="4892"/>
        <v>20000000</v>
      </c>
      <c r="L776" s="198">
        <v>0</v>
      </c>
      <c r="M776" s="198">
        <v>0</v>
      </c>
      <c r="N776" s="85">
        <f>+J776-M776</f>
        <v>0</v>
      </c>
      <c r="O776" s="198">
        <v>0</v>
      </c>
      <c r="P776" s="198">
        <v>0</v>
      </c>
      <c r="Q776" s="111">
        <f t="shared" si="4893"/>
        <v>0</v>
      </c>
      <c r="R776" s="85">
        <f>+H776-P776</f>
        <v>20000000</v>
      </c>
      <c r="S776" s="191">
        <f t="shared" si="4894"/>
        <v>0</v>
      </c>
      <c r="T776" s="191">
        <f t="shared" si="4895"/>
        <v>0</v>
      </c>
    </row>
    <row r="777" spans="1:20" s="142" customFormat="1" ht="15" customHeight="1" x14ac:dyDescent="0.25">
      <c r="A777" s="112">
        <v>3130410403</v>
      </c>
      <c r="B777" s="113" t="s">
        <v>1535</v>
      </c>
      <c r="C777" s="85"/>
      <c r="D777" s="191">
        <v>30000000</v>
      </c>
      <c r="E777" s="191">
        <v>0</v>
      </c>
      <c r="F777" s="191">
        <v>0</v>
      </c>
      <c r="G777" s="188">
        <v>0</v>
      </c>
      <c r="H777" s="111">
        <f t="shared" si="4891"/>
        <v>30000000</v>
      </c>
      <c r="I777" s="198">
        <v>0</v>
      </c>
      <c r="J777" s="198">
        <v>0</v>
      </c>
      <c r="K777" s="111">
        <f t="shared" si="4892"/>
        <v>30000000</v>
      </c>
      <c r="L777" s="198">
        <v>0</v>
      </c>
      <c r="M777" s="198">
        <v>0</v>
      </c>
      <c r="N777" s="85">
        <f>+J777-M777</f>
        <v>0</v>
      </c>
      <c r="O777" s="198">
        <v>0</v>
      </c>
      <c r="P777" s="198">
        <v>0</v>
      </c>
      <c r="Q777" s="111">
        <f t="shared" si="4893"/>
        <v>0</v>
      </c>
      <c r="R777" s="85">
        <f>+H777-P777</f>
        <v>30000000</v>
      </c>
      <c r="S777" s="191">
        <f t="shared" si="4894"/>
        <v>0</v>
      </c>
      <c r="T777" s="191">
        <f t="shared" si="4895"/>
        <v>0</v>
      </c>
    </row>
    <row r="778" spans="1:20" s="142" customFormat="1" ht="15" customHeight="1" x14ac:dyDescent="0.25">
      <c r="A778" s="14">
        <v>31304105</v>
      </c>
      <c r="B778" s="9" t="s">
        <v>1536</v>
      </c>
      <c r="C778" s="10">
        <f t="shared" ref="C778" si="4896">+C779+C780+C781</f>
        <v>0</v>
      </c>
      <c r="D778" s="10">
        <f t="shared" ref="D778" si="4897">+D779+D780+D781</f>
        <v>456309810</v>
      </c>
      <c r="E778" s="10">
        <f t="shared" ref="E778" si="4898">+E779+E780+E781</f>
        <v>0</v>
      </c>
      <c r="F778" s="10">
        <f t="shared" ref="F778" si="4899">+F779+F780+F781</f>
        <v>0</v>
      </c>
      <c r="G778" s="10">
        <f t="shared" ref="G778" si="4900">+G779+G780+G781</f>
        <v>8272600</v>
      </c>
      <c r="H778" s="10">
        <f t="shared" ref="H778" si="4901">+H779+H780+H781</f>
        <v>448037210</v>
      </c>
      <c r="I778" s="10">
        <f t="shared" ref="I778" si="4902">+I779+I780+I781</f>
        <v>0</v>
      </c>
      <c r="J778" s="10">
        <f t="shared" ref="J778" si="4903">+J779+J780+J781</f>
        <v>369309810</v>
      </c>
      <c r="K778" s="10">
        <f t="shared" ref="K778" si="4904">+K779+K780+K781</f>
        <v>78727400</v>
      </c>
      <c r="L778" s="10">
        <f t="shared" ref="L778" si="4905">+L779+L780+L781</f>
        <v>99482538</v>
      </c>
      <c r="M778" s="10">
        <f t="shared" ref="M778" si="4906">+M779+M780+M781</f>
        <v>269827270</v>
      </c>
      <c r="N778" s="10">
        <f t="shared" ref="N778" si="4907">+N779+N780+N781</f>
        <v>99482540</v>
      </c>
      <c r="O778" s="10">
        <f t="shared" ref="O778" si="4908">+O779+O780+O781</f>
        <v>0</v>
      </c>
      <c r="P778" s="10">
        <f t="shared" ref="P778" si="4909">+P779+P780+P781</f>
        <v>369309810</v>
      </c>
      <c r="Q778" s="10">
        <f t="shared" ref="Q778" si="4910">+Q779+Q780+Q781</f>
        <v>0</v>
      </c>
      <c r="R778" s="10">
        <f t="shared" ref="R778" si="4911">+R779+R780+R781</f>
        <v>78727400</v>
      </c>
      <c r="S778" s="10">
        <f t="shared" ref="S778" si="4912">+S779+S780+S781</f>
        <v>0</v>
      </c>
      <c r="T778" s="10">
        <f t="shared" ref="T778" si="4913">+T779+T780+T781</f>
        <v>369309810</v>
      </c>
    </row>
    <row r="779" spans="1:20" s="142" customFormat="1" ht="15" customHeight="1" x14ac:dyDescent="0.25">
      <c r="A779" s="112">
        <v>3130410501</v>
      </c>
      <c r="B779" s="113" t="s">
        <v>1537</v>
      </c>
      <c r="C779" s="85"/>
      <c r="D779" s="191">
        <v>150000000</v>
      </c>
      <c r="E779" s="191">
        <v>0</v>
      </c>
      <c r="F779" s="191">
        <v>0</v>
      </c>
      <c r="G779" s="188">
        <v>8272600</v>
      </c>
      <c r="H779" s="111">
        <f t="shared" ref="H779:H781" si="4914">+C779+D779-E779+F779-G779</f>
        <v>141727400</v>
      </c>
      <c r="I779" s="198">
        <v>0</v>
      </c>
      <c r="J779" s="198">
        <v>141727400</v>
      </c>
      <c r="K779" s="111">
        <f t="shared" ref="K779:K781" si="4915">+H779-J779</f>
        <v>0</v>
      </c>
      <c r="L779" s="198">
        <v>70865206</v>
      </c>
      <c r="M779" s="198">
        <v>141727400</v>
      </c>
      <c r="N779" s="85">
        <f>+J779-M779</f>
        <v>0</v>
      </c>
      <c r="O779" s="198">
        <v>0</v>
      </c>
      <c r="P779" s="198">
        <v>141727400</v>
      </c>
      <c r="Q779" s="111">
        <f t="shared" ref="Q779:Q781" si="4916">P779-J779</f>
        <v>0</v>
      </c>
      <c r="R779" s="85">
        <f>+H779-P779</f>
        <v>0</v>
      </c>
      <c r="S779" s="191">
        <f t="shared" ref="S779:S781" si="4917">O779</f>
        <v>0</v>
      </c>
      <c r="T779" s="191">
        <f t="shared" ref="T779:T781" si="4918">P779</f>
        <v>141727400</v>
      </c>
    </row>
    <row r="780" spans="1:20" s="142" customFormat="1" ht="15" customHeight="1" x14ac:dyDescent="0.25">
      <c r="A780" s="29">
        <v>3130410502</v>
      </c>
      <c r="B780" s="113" t="s">
        <v>1538</v>
      </c>
      <c r="C780" s="85"/>
      <c r="D780" s="191">
        <v>87000000</v>
      </c>
      <c r="E780" s="191">
        <v>0</v>
      </c>
      <c r="F780" s="191">
        <v>0</v>
      </c>
      <c r="G780" s="188">
        <v>0</v>
      </c>
      <c r="H780" s="111">
        <f t="shared" si="4914"/>
        <v>87000000</v>
      </c>
      <c r="I780" s="198">
        <v>0</v>
      </c>
      <c r="J780" s="198">
        <v>8272600</v>
      </c>
      <c r="K780" s="111">
        <f t="shared" si="4915"/>
        <v>78727400</v>
      </c>
      <c r="L780" s="198">
        <v>8272600</v>
      </c>
      <c r="M780" s="198">
        <v>8272600</v>
      </c>
      <c r="N780" s="85">
        <f>+J780-M780</f>
        <v>0</v>
      </c>
      <c r="O780" s="198">
        <v>0</v>
      </c>
      <c r="P780" s="198">
        <v>8272600</v>
      </c>
      <c r="Q780" s="111">
        <f t="shared" si="4916"/>
        <v>0</v>
      </c>
      <c r="R780" s="85">
        <f>+H780-P780</f>
        <v>78727400</v>
      </c>
      <c r="S780" s="191">
        <f t="shared" si="4917"/>
        <v>0</v>
      </c>
      <c r="T780" s="191">
        <f t="shared" si="4918"/>
        <v>8272600</v>
      </c>
    </row>
    <row r="781" spans="1:20" s="142" customFormat="1" ht="15" customHeight="1" x14ac:dyDescent="0.25">
      <c r="A781" s="179">
        <v>3130410503</v>
      </c>
      <c r="B781" s="178" t="s">
        <v>1635</v>
      </c>
      <c r="C781" s="175"/>
      <c r="D781" s="191">
        <v>219309810</v>
      </c>
      <c r="E781" s="191">
        <v>0</v>
      </c>
      <c r="F781" s="191">
        <v>0</v>
      </c>
      <c r="G781" s="188">
        <v>0</v>
      </c>
      <c r="H781" s="111">
        <f t="shared" si="4914"/>
        <v>219309810</v>
      </c>
      <c r="I781" s="198">
        <v>0</v>
      </c>
      <c r="J781" s="198">
        <v>219309810</v>
      </c>
      <c r="K781" s="111">
        <f t="shared" si="4915"/>
        <v>0</v>
      </c>
      <c r="L781" s="198">
        <v>20344732</v>
      </c>
      <c r="M781" s="198">
        <v>119827270</v>
      </c>
      <c r="N781" s="175">
        <f>+J781-M781</f>
        <v>99482540</v>
      </c>
      <c r="O781" s="198">
        <v>0</v>
      </c>
      <c r="P781" s="198">
        <v>219309810</v>
      </c>
      <c r="Q781" s="111">
        <f t="shared" si="4916"/>
        <v>0</v>
      </c>
      <c r="R781" s="175">
        <f>+H781-P781</f>
        <v>0</v>
      </c>
      <c r="S781" s="191">
        <f t="shared" si="4917"/>
        <v>0</v>
      </c>
      <c r="T781" s="191">
        <f t="shared" si="4918"/>
        <v>219309810</v>
      </c>
    </row>
    <row r="782" spans="1:20" s="142" customFormat="1" ht="15" customHeight="1" x14ac:dyDescent="0.25">
      <c r="A782" s="14">
        <v>31304106</v>
      </c>
      <c r="B782" s="9" t="s">
        <v>626</v>
      </c>
      <c r="C782" s="10">
        <f t="shared" ref="C782" si="4919">+C783+C784+C785</f>
        <v>0</v>
      </c>
      <c r="D782" s="10">
        <f t="shared" ref="D782" si="4920">+D783+D784+D785</f>
        <v>1463069980</v>
      </c>
      <c r="E782" s="10">
        <f t="shared" ref="E782" si="4921">+E783+E784+E785</f>
        <v>0</v>
      </c>
      <c r="F782" s="10">
        <f t="shared" ref="F782" si="4922">+F783+F784+F785</f>
        <v>1685999925</v>
      </c>
      <c r="G782" s="10">
        <f t="shared" ref="G782" si="4923">+G783+G784+G785</f>
        <v>46878050</v>
      </c>
      <c r="H782" s="10">
        <f t="shared" ref="H782" si="4924">+H783+H784+H785</f>
        <v>3102191855</v>
      </c>
      <c r="I782" s="10">
        <f t="shared" ref="I782" si="4925">+I783+I784+I785</f>
        <v>58462458</v>
      </c>
      <c r="J782" s="10">
        <f t="shared" ref="J782" si="4926">+J783+J784+J785</f>
        <v>1976744058</v>
      </c>
      <c r="K782" s="10">
        <f t="shared" ref="K782" si="4927">+K783+K784+K785</f>
        <v>1125447797</v>
      </c>
      <c r="L782" s="10">
        <f t="shared" ref="L782" si="4928">+L783+L784+L785</f>
        <v>348092947.1500001</v>
      </c>
      <c r="M782" s="10">
        <f t="shared" ref="M782" si="4929">+M783+M784+M785</f>
        <v>1402505983.1500001</v>
      </c>
      <c r="N782" s="10">
        <f t="shared" ref="N782" si="4930">+N783+N784+N785</f>
        <v>574238074.8499999</v>
      </c>
      <c r="O782" s="10">
        <f t="shared" ref="O782" si="4931">+O783+O784+O785</f>
        <v>3978858</v>
      </c>
      <c r="P782" s="10">
        <f t="shared" ref="P782" si="4932">+P783+P784+P785</f>
        <v>2267446155</v>
      </c>
      <c r="Q782" s="10">
        <f t="shared" ref="Q782" si="4933">+Q783+Q784+Q785</f>
        <v>290702097</v>
      </c>
      <c r="R782" s="10">
        <f t="shared" ref="R782" si="4934">+R783+R784+R785</f>
        <v>834745700</v>
      </c>
      <c r="S782" s="10">
        <f t="shared" ref="S782" si="4935">+S783+S784+S785</f>
        <v>3978858</v>
      </c>
      <c r="T782" s="10">
        <f t="shared" ref="T782" si="4936">+T783+T784+T785</f>
        <v>2267446155</v>
      </c>
    </row>
    <row r="783" spans="1:20" s="142" customFormat="1" ht="15" customHeight="1" x14ac:dyDescent="0.25">
      <c r="A783" s="112">
        <v>3130410601</v>
      </c>
      <c r="B783" s="113" t="s">
        <v>1539</v>
      </c>
      <c r="C783" s="85"/>
      <c r="D783" s="191">
        <v>850000000</v>
      </c>
      <c r="E783" s="191">
        <v>0</v>
      </c>
      <c r="F783" s="191">
        <v>0</v>
      </c>
      <c r="G783" s="188">
        <v>46878050</v>
      </c>
      <c r="H783" s="111">
        <f t="shared" ref="H783:H785" si="4937">+C783+D783-E783+F783-G783</f>
        <v>803121950</v>
      </c>
      <c r="I783" s="198">
        <v>33000000</v>
      </c>
      <c r="J783" s="198">
        <v>84250000</v>
      </c>
      <c r="K783" s="111">
        <f t="shared" ref="K783:K785" si="4938">+H783-J783</f>
        <v>718871950</v>
      </c>
      <c r="L783" s="198">
        <v>77500000</v>
      </c>
      <c r="M783" s="198">
        <v>77500000</v>
      </c>
      <c r="N783" s="85">
        <f>+J783-M783</f>
        <v>6750000</v>
      </c>
      <c r="O783" s="198">
        <v>0</v>
      </c>
      <c r="P783" s="198">
        <v>84250000</v>
      </c>
      <c r="Q783" s="111">
        <f t="shared" ref="Q783:Q785" si="4939">P783-J783</f>
        <v>0</v>
      </c>
      <c r="R783" s="85">
        <f>+H783-P783</f>
        <v>718871950</v>
      </c>
      <c r="S783" s="191">
        <f t="shared" ref="S783:S785" si="4940">O783</f>
        <v>0</v>
      </c>
      <c r="T783" s="191">
        <f t="shared" ref="T783:T785" si="4941">P783</f>
        <v>84250000</v>
      </c>
    </row>
    <row r="784" spans="1:20" s="142" customFormat="1" ht="15" customHeight="1" x14ac:dyDescent="0.25">
      <c r="A784" s="29">
        <v>3130410602</v>
      </c>
      <c r="B784" s="113" t="s">
        <v>1540</v>
      </c>
      <c r="C784" s="85"/>
      <c r="D784" s="191">
        <v>140000000</v>
      </c>
      <c r="E784" s="191">
        <v>0</v>
      </c>
      <c r="F784" s="191">
        <v>0</v>
      </c>
      <c r="G784" s="188">
        <v>0</v>
      </c>
      <c r="H784" s="111">
        <f t="shared" si="4937"/>
        <v>140000000</v>
      </c>
      <c r="I784" s="198">
        <v>12284200</v>
      </c>
      <c r="J784" s="198">
        <v>24126250</v>
      </c>
      <c r="K784" s="111">
        <f t="shared" si="4938"/>
        <v>115873750</v>
      </c>
      <c r="L784" s="198">
        <v>8684730</v>
      </c>
      <c r="M784" s="198">
        <v>8684730</v>
      </c>
      <c r="N784" s="85">
        <f>+J784-M784</f>
        <v>15441520</v>
      </c>
      <c r="O784" s="198">
        <v>600</v>
      </c>
      <c r="P784" s="198">
        <v>24126250</v>
      </c>
      <c r="Q784" s="111">
        <f t="shared" si="4939"/>
        <v>0</v>
      </c>
      <c r="R784" s="85">
        <f>+H784-P784</f>
        <v>115873750</v>
      </c>
      <c r="S784" s="191">
        <f t="shared" si="4940"/>
        <v>600</v>
      </c>
      <c r="T784" s="191">
        <f t="shared" si="4941"/>
        <v>24126250</v>
      </c>
    </row>
    <row r="785" spans="1:20" s="142" customFormat="1" ht="15" customHeight="1" x14ac:dyDescent="0.25">
      <c r="A785" s="112">
        <v>3130410603</v>
      </c>
      <c r="B785" s="113" t="s">
        <v>1541</v>
      </c>
      <c r="C785" s="85"/>
      <c r="D785" s="191">
        <v>473069980</v>
      </c>
      <c r="E785" s="191">
        <v>0</v>
      </c>
      <c r="F785" s="191">
        <v>1685999925</v>
      </c>
      <c r="G785" s="188">
        <v>0</v>
      </c>
      <c r="H785" s="111">
        <f t="shared" si="4937"/>
        <v>2159069905</v>
      </c>
      <c r="I785" s="198">
        <v>13178258</v>
      </c>
      <c r="J785" s="198">
        <v>1868367808</v>
      </c>
      <c r="K785" s="111">
        <f t="shared" si="4938"/>
        <v>290702097</v>
      </c>
      <c r="L785" s="198">
        <v>261908217.1500001</v>
      </c>
      <c r="M785" s="198">
        <v>1316321253.1500001</v>
      </c>
      <c r="N785" s="85">
        <f>+J785-M785</f>
        <v>552046554.8499999</v>
      </c>
      <c r="O785" s="198">
        <v>3978258</v>
      </c>
      <c r="P785" s="198">
        <v>2159069905</v>
      </c>
      <c r="Q785" s="111">
        <f t="shared" si="4939"/>
        <v>290702097</v>
      </c>
      <c r="R785" s="85">
        <f>+H785-P785</f>
        <v>0</v>
      </c>
      <c r="S785" s="191">
        <f t="shared" si="4940"/>
        <v>3978258</v>
      </c>
      <c r="T785" s="191">
        <f t="shared" si="4941"/>
        <v>2159069905</v>
      </c>
    </row>
    <row r="786" spans="1:20" s="142" customFormat="1" ht="15" customHeight="1" x14ac:dyDescent="0.25">
      <c r="A786" s="14">
        <v>31304107</v>
      </c>
      <c r="B786" s="9" t="s">
        <v>630</v>
      </c>
      <c r="C786" s="10">
        <f t="shared" ref="C786" si="4942">+C787+C788</f>
        <v>0</v>
      </c>
      <c r="D786" s="10">
        <f t="shared" ref="D786" si="4943">+D787+D788</f>
        <v>166450000</v>
      </c>
      <c r="E786" s="10">
        <f t="shared" ref="E786" si="4944">+E787+E788</f>
        <v>0</v>
      </c>
      <c r="F786" s="10">
        <f t="shared" ref="F786" si="4945">+F787+F788</f>
        <v>100000000</v>
      </c>
      <c r="G786" s="10">
        <f t="shared" ref="G786" si="4946">+G787+G788</f>
        <v>0</v>
      </c>
      <c r="H786" s="10">
        <f t="shared" ref="H786" si="4947">+H787+H788</f>
        <v>266450000</v>
      </c>
      <c r="I786" s="10">
        <f t="shared" ref="I786" si="4948">+I787+I788</f>
        <v>0</v>
      </c>
      <c r="J786" s="10">
        <f t="shared" ref="J786" si="4949">+J787+J788</f>
        <v>194184000</v>
      </c>
      <c r="K786" s="10">
        <f t="shared" ref="K786" si="4950">+K787+K788</f>
        <v>72266000</v>
      </c>
      <c r="L786" s="10">
        <f t="shared" ref="L786" si="4951">+L787+L788</f>
        <v>0</v>
      </c>
      <c r="M786" s="10">
        <f t="shared" ref="M786" si="4952">+M787+M788</f>
        <v>194184000</v>
      </c>
      <c r="N786" s="10">
        <f t="shared" ref="N786" si="4953">+N787+N788</f>
        <v>0</v>
      </c>
      <c r="O786" s="10">
        <f t="shared" ref="O786" si="4954">+O787+O788</f>
        <v>0</v>
      </c>
      <c r="P786" s="10">
        <f t="shared" ref="P786" si="4955">+P787+P788</f>
        <v>195092000</v>
      </c>
      <c r="Q786" s="10">
        <f t="shared" ref="Q786" si="4956">+Q787+Q788</f>
        <v>908000</v>
      </c>
      <c r="R786" s="10">
        <f t="shared" ref="R786" si="4957">+R787+R788</f>
        <v>71358000</v>
      </c>
      <c r="S786" s="10">
        <f t="shared" ref="S786" si="4958">+S787+S788</f>
        <v>0</v>
      </c>
      <c r="T786" s="10">
        <f t="shared" ref="T786" si="4959">+T787+T788</f>
        <v>195092000</v>
      </c>
    </row>
    <row r="787" spans="1:20" s="142" customFormat="1" ht="15" customHeight="1" x14ac:dyDescent="0.25">
      <c r="A787" s="29">
        <v>3130410702</v>
      </c>
      <c r="B787" s="113" t="s">
        <v>1542</v>
      </c>
      <c r="C787" s="85"/>
      <c r="D787" s="191">
        <v>40000000</v>
      </c>
      <c r="E787" s="191">
        <v>0</v>
      </c>
      <c r="F787" s="191">
        <v>0</v>
      </c>
      <c r="G787" s="188">
        <v>0</v>
      </c>
      <c r="H787" s="111">
        <f t="shared" ref="H787:H788" si="4960">+C787+D787-E787+F787-G787</f>
        <v>40000000</v>
      </c>
      <c r="I787" s="198">
        <v>0</v>
      </c>
      <c r="J787" s="198">
        <v>0</v>
      </c>
      <c r="K787" s="111">
        <f t="shared" ref="K787:K788" si="4961">+H787-J787</f>
        <v>40000000</v>
      </c>
      <c r="L787" s="198">
        <v>0</v>
      </c>
      <c r="M787" s="198">
        <v>0</v>
      </c>
      <c r="N787" s="85">
        <f>+J787-M787</f>
        <v>0</v>
      </c>
      <c r="O787" s="198">
        <v>0</v>
      </c>
      <c r="P787" s="198">
        <v>0</v>
      </c>
      <c r="Q787" s="111">
        <f t="shared" ref="Q787:Q788" si="4962">P787-J787</f>
        <v>0</v>
      </c>
      <c r="R787" s="85">
        <f>+H787-P787</f>
        <v>40000000</v>
      </c>
      <c r="S787" s="191">
        <f t="shared" ref="S787:S788" si="4963">O787</f>
        <v>0</v>
      </c>
      <c r="T787" s="191">
        <f t="shared" ref="T787:T788" si="4964">P787</f>
        <v>0</v>
      </c>
    </row>
    <row r="788" spans="1:20" s="142" customFormat="1" ht="15" customHeight="1" x14ac:dyDescent="0.25">
      <c r="A788" s="112">
        <v>3130410703</v>
      </c>
      <c r="B788" s="113" t="s">
        <v>1543</v>
      </c>
      <c r="C788" s="85"/>
      <c r="D788" s="191">
        <v>126450000</v>
      </c>
      <c r="E788" s="191">
        <v>0</v>
      </c>
      <c r="F788" s="191">
        <v>100000000</v>
      </c>
      <c r="G788" s="188">
        <v>0</v>
      </c>
      <c r="H788" s="111">
        <f t="shared" si="4960"/>
        <v>226450000</v>
      </c>
      <c r="I788" s="198">
        <v>0</v>
      </c>
      <c r="J788" s="198">
        <v>194184000</v>
      </c>
      <c r="K788" s="111">
        <f t="shared" si="4961"/>
        <v>32266000</v>
      </c>
      <c r="L788" s="198">
        <v>0</v>
      </c>
      <c r="M788" s="198">
        <v>194184000</v>
      </c>
      <c r="N788" s="85">
        <f>+J788-M788</f>
        <v>0</v>
      </c>
      <c r="O788" s="198">
        <v>0</v>
      </c>
      <c r="P788" s="198">
        <v>195092000</v>
      </c>
      <c r="Q788" s="111">
        <f t="shared" si="4962"/>
        <v>908000</v>
      </c>
      <c r="R788" s="85">
        <f>+H788-P788</f>
        <v>31358000</v>
      </c>
      <c r="S788" s="191">
        <f t="shared" si="4963"/>
        <v>0</v>
      </c>
      <c r="T788" s="191">
        <f t="shared" si="4964"/>
        <v>195092000</v>
      </c>
    </row>
    <row r="789" spans="1:20" s="142" customFormat="1" ht="15" customHeight="1" x14ac:dyDescent="0.25">
      <c r="A789" s="14">
        <v>31304108</v>
      </c>
      <c r="B789" s="9" t="s">
        <v>1544</v>
      </c>
      <c r="C789" s="10">
        <f t="shared" ref="C789" si="4965">+C790+C791+C792</f>
        <v>0</v>
      </c>
      <c r="D789" s="10">
        <f t="shared" ref="D789" si="4966">+D790+D791+D792</f>
        <v>309100162</v>
      </c>
      <c r="E789" s="10">
        <f t="shared" ref="E789" si="4967">+E790+E791+E792</f>
        <v>0</v>
      </c>
      <c r="F789" s="10">
        <f t="shared" ref="F789" si="4968">+F790+F791+F792</f>
        <v>301500000</v>
      </c>
      <c r="G789" s="10">
        <f t="shared" ref="G789" si="4969">+G790+G791+G792</f>
        <v>3723457</v>
      </c>
      <c r="H789" s="10">
        <f t="shared" ref="H789" si="4970">+H790+H791+H792</f>
        <v>606876705</v>
      </c>
      <c r="I789" s="10">
        <f t="shared" ref="I789" si="4971">+I790+I791+I792</f>
        <v>11952910</v>
      </c>
      <c r="J789" s="10">
        <f t="shared" ref="J789" si="4972">+J790+J791+J792</f>
        <v>483647291</v>
      </c>
      <c r="K789" s="10">
        <f t="shared" ref="K789" si="4973">+K790+K791+K792</f>
        <v>123229414</v>
      </c>
      <c r="L789" s="10">
        <f t="shared" ref="L789" si="4974">+L790+L791+L792</f>
        <v>147363000</v>
      </c>
      <c r="M789" s="10">
        <f t="shared" ref="M789" si="4975">+M790+M791+M792</f>
        <v>461058181</v>
      </c>
      <c r="N789" s="10">
        <f t="shared" ref="N789" si="4976">+N790+N791+N792</f>
        <v>22589110</v>
      </c>
      <c r="O789" s="10">
        <f t="shared" ref="O789" si="4977">+O790+O791+O792</f>
        <v>812000</v>
      </c>
      <c r="P789" s="10">
        <f t="shared" ref="P789" si="4978">+P790+P791+P792</f>
        <v>506159950</v>
      </c>
      <c r="Q789" s="10">
        <f t="shared" ref="Q789" si="4979">+Q790+Q791+Q792</f>
        <v>22512659</v>
      </c>
      <c r="R789" s="10">
        <f t="shared" ref="R789" si="4980">+R790+R791+R792</f>
        <v>100716755</v>
      </c>
      <c r="S789" s="10">
        <f t="shared" ref="S789" si="4981">+S790+S791+S792</f>
        <v>812000</v>
      </c>
      <c r="T789" s="10">
        <f t="shared" ref="T789" si="4982">+T790+T791+T792</f>
        <v>506159950</v>
      </c>
    </row>
    <row r="790" spans="1:20" s="142" customFormat="1" ht="15" customHeight="1" x14ac:dyDescent="0.25">
      <c r="A790" s="112">
        <v>3130410801</v>
      </c>
      <c r="B790" s="113" t="s">
        <v>1545</v>
      </c>
      <c r="C790" s="85"/>
      <c r="D790" s="191">
        <v>67514212</v>
      </c>
      <c r="E790" s="191">
        <v>0</v>
      </c>
      <c r="F790" s="191">
        <v>0</v>
      </c>
      <c r="G790" s="188">
        <v>3723457</v>
      </c>
      <c r="H790" s="111">
        <f t="shared" ref="H790:H792" si="4983">+C790+D790-E790+F790-G790</f>
        <v>63790755</v>
      </c>
      <c r="I790" s="198">
        <v>0</v>
      </c>
      <c r="J790" s="198">
        <v>0</v>
      </c>
      <c r="K790" s="111">
        <f t="shared" ref="K790:K792" si="4984">+H790-J790</f>
        <v>63790755</v>
      </c>
      <c r="L790" s="198">
        <v>0</v>
      </c>
      <c r="M790" s="198">
        <v>0</v>
      </c>
      <c r="N790" s="85">
        <f>+J790-M790</f>
        <v>0</v>
      </c>
      <c r="O790" s="198">
        <v>0</v>
      </c>
      <c r="P790" s="198">
        <v>0</v>
      </c>
      <c r="Q790" s="111">
        <f t="shared" ref="Q790:Q792" si="4985">P790-J790</f>
        <v>0</v>
      </c>
      <c r="R790" s="85">
        <f>+H790-P790</f>
        <v>63790755</v>
      </c>
      <c r="S790" s="191">
        <f t="shared" ref="S790:S792" si="4986">O790</f>
        <v>0</v>
      </c>
      <c r="T790" s="191">
        <f t="shared" ref="T790:T792" si="4987">P790</f>
        <v>0</v>
      </c>
    </row>
    <row r="791" spans="1:20" s="142" customFormat="1" ht="15" customHeight="1" x14ac:dyDescent="0.25">
      <c r="A791" s="29">
        <v>3130410802</v>
      </c>
      <c r="B791" s="113" t="s">
        <v>1546</v>
      </c>
      <c r="C791" s="85"/>
      <c r="D791" s="191">
        <v>40000000</v>
      </c>
      <c r="E791" s="191">
        <v>0</v>
      </c>
      <c r="F791" s="191">
        <v>0</v>
      </c>
      <c r="G791" s="188">
        <v>0</v>
      </c>
      <c r="H791" s="111">
        <f t="shared" si="4983"/>
        <v>40000000</v>
      </c>
      <c r="I791" s="198">
        <v>0</v>
      </c>
      <c r="J791" s="198">
        <v>3074000</v>
      </c>
      <c r="K791" s="111">
        <f t="shared" si="4984"/>
        <v>36926000</v>
      </c>
      <c r="L791" s="198">
        <v>649600</v>
      </c>
      <c r="M791" s="198">
        <v>3074000</v>
      </c>
      <c r="N791" s="85">
        <f>+J791-M791</f>
        <v>0</v>
      </c>
      <c r="O791" s="198">
        <v>812000</v>
      </c>
      <c r="P791" s="198">
        <v>3074000</v>
      </c>
      <c r="Q791" s="111">
        <f t="shared" si="4985"/>
        <v>0</v>
      </c>
      <c r="R791" s="85">
        <f>+H791-P791</f>
        <v>36926000</v>
      </c>
      <c r="S791" s="191">
        <f t="shared" si="4986"/>
        <v>812000</v>
      </c>
      <c r="T791" s="191">
        <f t="shared" si="4987"/>
        <v>3074000</v>
      </c>
    </row>
    <row r="792" spans="1:20" s="142" customFormat="1" ht="15" customHeight="1" x14ac:dyDescent="0.25">
      <c r="A792" s="112">
        <v>3130410803</v>
      </c>
      <c r="B792" s="113" t="s">
        <v>1547</v>
      </c>
      <c r="C792" s="85"/>
      <c r="D792" s="191">
        <v>201585950</v>
      </c>
      <c r="E792" s="191">
        <v>0</v>
      </c>
      <c r="F792" s="191">
        <v>301500000</v>
      </c>
      <c r="G792" s="188">
        <v>0</v>
      </c>
      <c r="H792" s="111">
        <f t="shared" si="4983"/>
        <v>503085950</v>
      </c>
      <c r="I792" s="198">
        <v>11952910</v>
      </c>
      <c r="J792" s="198">
        <v>480573291</v>
      </c>
      <c r="K792" s="111">
        <f t="shared" si="4984"/>
        <v>22512659</v>
      </c>
      <c r="L792" s="198">
        <v>146713400</v>
      </c>
      <c r="M792" s="198">
        <v>457984181</v>
      </c>
      <c r="N792" s="85">
        <f>+J792-M792</f>
        <v>22589110</v>
      </c>
      <c r="O792" s="198">
        <v>0</v>
      </c>
      <c r="P792" s="198">
        <v>503085950</v>
      </c>
      <c r="Q792" s="111">
        <f t="shared" si="4985"/>
        <v>22512659</v>
      </c>
      <c r="R792" s="85">
        <f>+H792-P792</f>
        <v>0</v>
      </c>
      <c r="S792" s="191">
        <f t="shared" si="4986"/>
        <v>0</v>
      </c>
      <c r="T792" s="191">
        <f t="shared" si="4987"/>
        <v>503085950</v>
      </c>
    </row>
    <row r="793" spans="1:20" s="142" customFormat="1" ht="15" customHeight="1" x14ac:dyDescent="0.25">
      <c r="A793" s="14">
        <v>31304109</v>
      </c>
      <c r="B793" s="9" t="s">
        <v>666</v>
      </c>
      <c r="C793" s="10">
        <f t="shared" ref="C793" si="4988">+C794+C795+C796</f>
        <v>0</v>
      </c>
      <c r="D793" s="10">
        <f t="shared" ref="D793" si="4989">+D794+D795+D796</f>
        <v>31228527</v>
      </c>
      <c r="E793" s="10">
        <f t="shared" ref="E793" si="4990">+E794+E795+E796</f>
        <v>0</v>
      </c>
      <c r="F793" s="10">
        <f t="shared" ref="F793" si="4991">+F794+F795+F796</f>
        <v>0</v>
      </c>
      <c r="G793" s="10">
        <f t="shared" ref="G793" si="4992">+G794+G795+G796</f>
        <v>551510</v>
      </c>
      <c r="H793" s="10">
        <f t="shared" ref="H793" si="4993">+H794+H795+H796</f>
        <v>30677017</v>
      </c>
      <c r="I793" s="10">
        <f t="shared" ref="I793" si="4994">+I794+I795+I796</f>
        <v>2454290</v>
      </c>
      <c r="J793" s="10">
        <f t="shared" ref="J793" si="4995">+J794+J795+J796</f>
        <v>27023090</v>
      </c>
      <c r="K793" s="10">
        <f t="shared" ref="K793" si="4996">+K794+K795+K796</f>
        <v>3653927</v>
      </c>
      <c r="L793" s="10">
        <f t="shared" ref="L793" si="4997">+L794+L795+L796</f>
        <v>10069400</v>
      </c>
      <c r="M793" s="10">
        <f t="shared" ref="M793" si="4998">+M794+M795+M796</f>
        <v>17574600</v>
      </c>
      <c r="N793" s="10">
        <f t="shared" ref="N793" si="4999">+N794+N795+N796</f>
        <v>9448490</v>
      </c>
      <c r="O793" s="10">
        <f t="shared" ref="O793" si="5000">+O794+O795+O796</f>
        <v>3042141</v>
      </c>
      <c r="P793" s="10">
        <f t="shared" ref="P793" si="5001">+P794+P795+P796</f>
        <v>27023090</v>
      </c>
      <c r="Q793" s="10">
        <f t="shared" ref="Q793" si="5002">+Q794+Q795+Q796</f>
        <v>0</v>
      </c>
      <c r="R793" s="10">
        <f t="shared" ref="R793" si="5003">+R794+R795+R796</f>
        <v>3653927</v>
      </c>
      <c r="S793" s="10">
        <f t="shared" ref="S793" si="5004">+S794+S795+S796</f>
        <v>3042141</v>
      </c>
      <c r="T793" s="10">
        <f t="shared" ref="T793" si="5005">+T794+T795+T796</f>
        <v>27023090</v>
      </c>
    </row>
    <row r="794" spans="1:20" s="142" customFormat="1" ht="15" customHeight="1" x14ac:dyDescent="0.25">
      <c r="A794" s="112">
        <v>3130410901</v>
      </c>
      <c r="B794" s="113" t="s">
        <v>1548</v>
      </c>
      <c r="C794" s="85"/>
      <c r="D794" s="191">
        <v>10000000</v>
      </c>
      <c r="E794" s="191">
        <v>0</v>
      </c>
      <c r="F794" s="191">
        <v>0</v>
      </c>
      <c r="G794" s="188">
        <v>551510</v>
      </c>
      <c r="H794" s="111">
        <f t="shared" ref="H794:H796" si="5006">+C794+D794-E794+F794-G794</f>
        <v>9448490</v>
      </c>
      <c r="I794" s="198">
        <v>0</v>
      </c>
      <c r="J794" s="198">
        <v>9448490</v>
      </c>
      <c r="K794" s="111">
        <f t="shared" ref="K794:K796" si="5007">+H794-J794</f>
        <v>0</v>
      </c>
      <c r="L794" s="198">
        <v>0</v>
      </c>
      <c r="M794" s="198">
        <v>0</v>
      </c>
      <c r="N794" s="85">
        <f>+J794-M794</f>
        <v>9448490</v>
      </c>
      <c r="O794" s="198">
        <v>0</v>
      </c>
      <c r="P794" s="198">
        <v>9448490</v>
      </c>
      <c r="Q794" s="111">
        <f t="shared" ref="Q794:Q796" si="5008">P794-J794</f>
        <v>0</v>
      </c>
      <c r="R794" s="85">
        <f>+H794-P794</f>
        <v>0</v>
      </c>
      <c r="S794" s="191">
        <f t="shared" ref="S794:S796" si="5009">O794</f>
        <v>0</v>
      </c>
      <c r="T794" s="191">
        <f t="shared" ref="T794:T796" si="5010">P794</f>
        <v>9448490</v>
      </c>
    </row>
    <row r="795" spans="1:20" ht="15" customHeight="1" x14ac:dyDescent="0.25">
      <c r="A795" s="29">
        <v>3130410902</v>
      </c>
      <c r="B795" s="113" t="s">
        <v>1549</v>
      </c>
      <c r="C795" s="85"/>
      <c r="D795" s="191">
        <v>4732727</v>
      </c>
      <c r="E795" s="191">
        <v>0</v>
      </c>
      <c r="F795" s="191">
        <v>0</v>
      </c>
      <c r="G795" s="188">
        <v>0</v>
      </c>
      <c r="H795" s="111">
        <f t="shared" si="5006"/>
        <v>4732727</v>
      </c>
      <c r="I795" s="198">
        <v>0</v>
      </c>
      <c r="J795" s="198">
        <v>1078800</v>
      </c>
      <c r="K795" s="111">
        <f t="shared" si="5007"/>
        <v>3653927</v>
      </c>
      <c r="L795" s="198">
        <v>1078800</v>
      </c>
      <c r="M795" s="198">
        <v>1078800</v>
      </c>
      <c r="N795" s="85">
        <f>+J795-M795</f>
        <v>0</v>
      </c>
      <c r="O795" s="198">
        <v>3042141</v>
      </c>
      <c r="P795" s="198">
        <v>1078800</v>
      </c>
      <c r="Q795" s="111">
        <f t="shared" si="5008"/>
        <v>0</v>
      </c>
      <c r="R795" s="85">
        <f>+H795-P795</f>
        <v>3653927</v>
      </c>
      <c r="S795" s="191">
        <f t="shared" si="5009"/>
        <v>3042141</v>
      </c>
      <c r="T795" s="191">
        <f t="shared" si="5010"/>
        <v>1078800</v>
      </c>
    </row>
    <row r="796" spans="1:20" ht="15" customHeight="1" x14ac:dyDescent="0.25">
      <c r="A796" s="112">
        <v>3130410903</v>
      </c>
      <c r="B796" s="113" t="s">
        <v>1550</v>
      </c>
      <c r="C796" s="85"/>
      <c r="D796" s="191">
        <v>16495800</v>
      </c>
      <c r="E796" s="191">
        <v>0</v>
      </c>
      <c r="F796" s="191">
        <v>0</v>
      </c>
      <c r="G796" s="188">
        <v>0</v>
      </c>
      <c r="H796" s="111">
        <f t="shared" si="5006"/>
        <v>16495800</v>
      </c>
      <c r="I796" s="198">
        <v>2454290</v>
      </c>
      <c r="J796" s="198">
        <v>16495800</v>
      </c>
      <c r="K796" s="111">
        <f t="shared" si="5007"/>
        <v>0</v>
      </c>
      <c r="L796" s="198">
        <v>8990600</v>
      </c>
      <c r="M796" s="198">
        <v>16495800</v>
      </c>
      <c r="N796" s="85">
        <f>+J796-M796</f>
        <v>0</v>
      </c>
      <c r="O796" s="198">
        <v>0</v>
      </c>
      <c r="P796" s="198">
        <v>16495800</v>
      </c>
      <c r="Q796" s="111">
        <f t="shared" si="5008"/>
        <v>0</v>
      </c>
      <c r="R796" s="85">
        <f>+H796-P796</f>
        <v>0</v>
      </c>
      <c r="S796" s="191">
        <f t="shared" si="5009"/>
        <v>0</v>
      </c>
      <c r="T796" s="191">
        <f t="shared" si="5010"/>
        <v>16495800</v>
      </c>
    </row>
    <row r="797" spans="1:20" ht="15" customHeight="1" x14ac:dyDescent="0.25">
      <c r="A797" s="14">
        <v>31304110</v>
      </c>
      <c r="B797" s="9" t="s">
        <v>1551</v>
      </c>
      <c r="C797" s="10">
        <f t="shared" ref="C797" si="5011">+C798</f>
        <v>0</v>
      </c>
      <c r="D797" s="10">
        <f t="shared" ref="D797" si="5012">+D798</f>
        <v>16936311</v>
      </c>
      <c r="E797" s="10">
        <f t="shared" ref="E797" si="5013">+E798</f>
        <v>0</v>
      </c>
      <c r="F797" s="10">
        <f t="shared" ref="F797" si="5014">+F798</f>
        <v>0</v>
      </c>
      <c r="G797" s="10">
        <f t="shared" ref="G797" si="5015">+G798</f>
        <v>0</v>
      </c>
      <c r="H797" s="10">
        <f t="shared" ref="H797" si="5016">+H798</f>
        <v>16936311</v>
      </c>
      <c r="I797" s="10">
        <f t="shared" ref="I797" si="5017">+I798</f>
        <v>0</v>
      </c>
      <c r="J797" s="10">
        <f t="shared" ref="J797" si="5018">+J798</f>
        <v>8753131</v>
      </c>
      <c r="K797" s="10">
        <f t="shared" ref="K797" si="5019">+K798</f>
        <v>8183180</v>
      </c>
      <c r="L797" s="10">
        <f t="shared" ref="L797" si="5020">+L798</f>
        <v>8753131</v>
      </c>
      <c r="M797" s="10">
        <f t="shared" ref="M797" si="5021">+M798</f>
        <v>8753131</v>
      </c>
      <c r="N797" s="10">
        <f t="shared" ref="N797" si="5022">+N798</f>
        <v>0</v>
      </c>
      <c r="O797" s="10">
        <f t="shared" ref="O797" si="5023">+O798</f>
        <v>0</v>
      </c>
      <c r="P797" s="10">
        <f t="shared" ref="P797" si="5024">+P798</f>
        <v>8753131</v>
      </c>
      <c r="Q797" s="10">
        <f t="shared" ref="Q797" si="5025">+Q798</f>
        <v>0</v>
      </c>
      <c r="R797" s="10">
        <f t="shared" ref="R797" si="5026">+R798</f>
        <v>8183180</v>
      </c>
      <c r="S797" s="10">
        <f t="shared" ref="S797" si="5027">+S798</f>
        <v>0</v>
      </c>
      <c r="T797" s="10">
        <f t="shared" ref="T797" si="5028">+T798</f>
        <v>8753131</v>
      </c>
    </row>
    <row r="798" spans="1:20" ht="15" customHeight="1" x14ac:dyDescent="0.25">
      <c r="A798" s="29">
        <v>3130411002</v>
      </c>
      <c r="B798" s="113" t="s">
        <v>1552</v>
      </c>
      <c r="C798" s="85"/>
      <c r="D798" s="191">
        <v>16936311</v>
      </c>
      <c r="E798" s="191">
        <v>0</v>
      </c>
      <c r="F798" s="191">
        <v>0</v>
      </c>
      <c r="G798" s="188">
        <v>0</v>
      </c>
      <c r="H798" s="111">
        <f>+C798+D798-E798+F798-G798</f>
        <v>16936311</v>
      </c>
      <c r="I798" s="198">
        <v>0</v>
      </c>
      <c r="J798" s="198">
        <v>8753131</v>
      </c>
      <c r="K798" s="111">
        <f t="shared" ref="K798" si="5029">+H798-J798</f>
        <v>8183180</v>
      </c>
      <c r="L798" s="198">
        <v>8753131</v>
      </c>
      <c r="M798" s="198">
        <v>8753131</v>
      </c>
      <c r="N798" s="85">
        <f>+J798-M798</f>
        <v>0</v>
      </c>
      <c r="O798" s="198">
        <v>0</v>
      </c>
      <c r="P798" s="198">
        <v>8753131</v>
      </c>
      <c r="Q798" s="111">
        <f>P798-J798</f>
        <v>0</v>
      </c>
      <c r="R798" s="85">
        <f>+H798-P798</f>
        <v>8183180</v>
      </c>
      <c r="S798" s="191">
        <f>O798</f>
        <v>0</v>
      </c>
      <c r="T798" s="191">
        <f>P798</f>
        <v>8753131</v>
      </c>
    </row>
    <row r="799" spans="1:20" s="32" customFormat="1" ht="15" customHeight="1" x14ac:dyDescent="0.25">
      <c r="A799" s="14">
        <v>31304112</v>
      </c>
      <c r="B799" s="9" t="s">
        <v>1553</v>
      </c>
      <c r="C799" s="10">
        <f t="shared" ref="C799" si="5030">+C800+C801+C802</f>
        <v>0</v>
      </c>
      <c r="D799" s="10">
        <f t="shared" ref="D799" si="5031">+D800+D801+D802</f>
        <v>28014212</v>
      </c>
      <c r="E799" s="10">
        <f t="shared" ref="E799" si="5032">+E800+E801+E802</f>
        <v>12171864</v>
      </c>
      <c r="F799" s="10">
        <f t="shared" ref="F799" si="5033">+F800+F801+F802</f>
        <v>0</v>
      </c>
      <c r="G799" s="10">
        <f t="shared" ref="G799" si="5034">+G800+G801+G802</f>
        <v>276542</v>
      </c>
      <c r="H799" s="10">
        <f t="shared" ref="H799" si="5035">+H800+H801+H802</f>
        <v>15565806</v>
      </c>
      <c r="I799" s="10">
        <f t="shared" ref="I799" si="5036">+I800+I801+I802</f>
        <v>0</v>
      </c>
      <c r="J799" s="10">
        <f t="shared" ref="J799" si="5037">+J800+J801+J802</f>
        <v>0</v>
      </c>
      <c r="K799" s="10">
        <f t="shared" ref="K799" si="5038">+K800+K801+K802</f>
        <v>15565806</v>
      </c>
      <c r="L799" s="10">
        <f t="shared" ref="L799" si="5039">+L800+L801+L802</f>
        <v>0</v>
      </c>
      <c r="M799" s="10">
        <f t="shared" ref="M799" si="5040">+M800+M801+M802</f>
        <v>0</v>
      </c>
      <c r="N799" s="10">
        <f t="shared" ref="N799" si="5041">+N800+N801+N802</f>
        <v>0</v>
      </c>
      <c r="O799" s="10">
        <f t="shared" ref="O799" si="5042">+O800+O801+O802</f>
        <v>0</v>
      </c>
      <c r="P799" s="10">
        <f t="shared" ref="P799" si="5043">+P800+P801+P802</f>
        <v>0</v>
      </c>
      <c r="Q799" s="10">
        <f t="shared" ref="Q799" si="5044">+Q800+Q801+Q802</f>
        <v>0</v>
      </c>
      <c r="R799" s="10">
        <f t="shared" ref="R799" si="5045">+R800+R801+R802</f>
        <v>15565806</v>
      </c>
      <c r="S799" s="10">
        <f t="shared" ref="S799" si="5046">+S800+S801+S802</f>
        <v>0</v>
      </c>
      <c r="T799" s="10">
        <f t="shared" ref="T799" si="5047">+T800+T801+T802</f>
        <v>0</v>
      </c>
    </row>
    <row r="800" spans="1:20" s="32" customFormat="1" ht="15" customHeight="1" x14ac:dyDescent="0.25">
      <c r="A800" s="112">
        <v>3130411201</v>
      </c>
      <c r="B800" s="113" t="s">
        <v>1554</v>
      </c>
      <c r="C800" s="85"/>
      <c r="D800" s="191">
        <v>5014212</v>
      </c>
      <c r="E800" s="191">
        <v>0</v>
      </c>
      <c r="F800" s="191">
        <v>0</v>
      </c>
      <c r="G800" s="188">
        <v>276542</v>
      </c>
      <c r="H800" s="111">
        <f t="shared" ref="H800:H802" si="5048">+C800+D800-E800+F800-G800</f>
        <v>4737670</v>
      </c>
      <c r="I800" s="198">
        <v>0</v>
      </c>
      <c r="J800" s="198">
        <v>0</v>
      </c>
      <c r="K800" s="111">
        <f t="shared" ref="K800:K802" si="5049">+H800-J800</f>
        <v>4737670</v>
      </c>
      <c r="L800" s="198">
        <v>0</v>
      </c>
      <c r="M800" s="198">
        <v>0</v>
      </c>
      <c r="N800" s="85">
        <f>+J800-M800</f>
        <v>0</v>
      </c>
      <c r="O800" s="198">
        <v>0</v>
      </c>
      <c r="P800" s="198">
        <v>0</v>
      </c>
      <c r="Q800" s="111">
        <f t="shared" ref="Q800:Q802" si="5050">P800-J800</f>
        <v>0</v>
      </c>
      <c r="R800" s="85">
        <f>+H800-P800</f>
        <v>4737670</v>
      </c>
      <c r="S800" s="191">
        <f t="shared" ref="S800:S802" si="5051">O800</f>
        <v>0</v>
      </c>
      <c r="T800" s="191">
        <f t="shared" ref="T800:T802" si="5052">P800</f>
        <v>0</v>
      </c>
    </row>
    <row r="801" spans="1:20" ht="15" customHeight="1" x14ac:dyDescent="0.25">
      <c r="A801" s="29">
        <v>3130411202</v>
      </c>
      <c r="B801" s="113" t="s">
        <v>1555</v>
      </c>
      <c r="C801" s="85"/>
      <c r="D801" s="191">
        <v>3000000</v>
      </c>
      <c r="E801" s="191">
        <v>0</v>
      </c>
      <c r="F801" s="191">
        <v>0</v>
      </c>
      <c r="G801" s="188">
        <v>0</v>
      </c>
      <c r="H801" s="111">
        <f t="shared" si="5048"/>
        <v>3000000</v>
      </c>
      <c r="I801" s="198">
        <v>0</v>
      </c>
      <c r="J801" s="198">
        <v>0</v>
      </c>
      <c r="K801" s="111">
        <f t="shared" si="5049"/>
        <v>3000000</v>
      </c>
      <c r="L801" s="198">
        <v>0</v>
      </c>
      <c r="M801" s="198">
        <v>0</v>
      </c>
      <c r="N801" s="85">
        <f>+J801-M801</f>
        <v>0</v>
      </c>
      <c r="O801" s="198">
        <v>0</v>
      </c>
      <c r="P801" s="198">
        <v>0</v>
      </c>
      <c r="Q801" s="111">
        <f t="shared" si="5050"/>
        <v>0</v>
      </c>
      <c r="R801" s="85">
        <f>+H801-P801</f>
        <v>3000000</v>
      </c>
      <c r="S801" s="191">
        <f t="shared" si="5051"/>
        <v>0</v>
      </c>
      <c r="T801" s="191">
        <f t="shared" si="5052"/>
        <v>0</v>
      </c>
    </row>
    <row r="802" spans="1:20" ht="15" customHeight="1" x14ac:dyDescent="0.25">
      <c r="A802" s="112">
        <v>3130411203</v>
      </c>
      <c r="B802" s="113" t="s">
        <v>1556</v>
      </c>
      <c r="C802" s="85"/>
      <c r="D802" s="191">
        <v>20000000</v>
      </c>
      <c r="E802" s="191">
        <v>12171864</v>
      </c>
      <c r="F802" s="191">
        <v>0</v>
      </c>
      <c r="G802" s="188">
        <v>0</v>
      </c>
      <c r="H802" s="111">
        <f t="shared" si="5048"/>
        <v>7828136</v>
      </c>
      <c r="I802" s="198">
        <v>0</v>
      </c>
      <c r="J802" s="198">
        <v>0</v>
      </c>
      <c r="K802" s="111">
        <f t="shared" si="5049"/>
        <v>7828136</v>
      </c>
      <c r="L802" s="198">
        <v>0</v>
      </c>
      <c r="M802" s="198">
        <v>0</v>
      </c>
      <c r="N802" s="85">
        <f>+J802-M802</f>
        <v>0</v>
      </c>
      <c r="O802" s="198">
        <v>0</v>
      </c>
      <c r="P802" s="198">
        <v>0</v>
      </c>
      <c r="Q802" s="111">
        <f t="shared" si="5050"/>
        <v>0</v>
      </c>
      <c r="R802" s="85">
        <f>+H802-P802</f>
        <v>7828136</v>
      </c>
      <c r="S802" s="191">
        <f t="shared" si="5051"/>
        <v>0</v>
      </c>
      <c r="T802" s="191">
        <f t="shared" si="5052"/>
        <v>0</v>
      </c>
    </row>
    <row r="803" spans="1:20" ht="15" customHeight="1" x14ac:dyDescent="0.25">
      <c r="A803" s="14">
        <v>31304113</v>
      </c>
      <c r="B803" s="9" t="s">
        <v>1557</v>
      </c>
      <c r="C803" s="10">
        <f t="shared" ref="C803" si="5053">+C804+C805+C806</f>
        <v>0</v>
      </c>
      <c r="D803" s="10">
        <f t="shared" ref="D803" si="5054">+D804+D805+D806</f>
        <v>169537500</v>
      </c>
      <c r="E803" s="10">
        <f t="shared" ref="E803" si="5055">+E804+E805+E806</f>
        <v>0</v>
      </c>
      <c r="F803" s="10">
        <f t="shared" ref="F803" si="5056">+F804+F805+F806</f>
        <v>0</v>
      </c>
      <c r="G803" s="10">
        <f t="shared" ref="G803" si="5057">+G804+G805+G806</f>
        <v>1103020</v>
      </c>
      <c r="H803" s="10">
        <f t="shared" ref="H803" si="5058">+H804+H805+H806</f>
        <v>168434480</v>
      </c>
      <c r="I803" s="10">
        <f t="shared" ref="I803" si="5059">+I804+I805+I806</f>
        <v>0</v>
      </c>
      <c r="J803" s="10">
        <f t="shared" ref="J803" si="5060">+J804+J805+J806</f>
        <v>140002240</v>
      </c>
      <c r="K803" s="10">
        <f t="shared" ref="K803" si="5061">+K804+K805+K806</f>
        <v>28432240</v>
      </c>
      <c r="L803" s="10">
        <f t="shared" ref="L803" si="5062">+L804+L805+L806</f>
        <v>23170206</v>
      </c>
      <c r="M803" s="10">
        <f t="shared" ref="M803" si="5063">+M804+M805+M806</f>
        <v>114836462</v>
      </c>
      <c r="N803" s="10">
        <f t="shared" ref="N803" si="5064">+N804+N805+N806</f>
        <v>25165778</v>
      </c>
      <c r="O803" s="10">
        <f t="shared" ref="O803" si="5065">+O804+O805+O806</f>
        <v>0</v>
      </c>
      <c r="P803" s="10">
        <f t="shared" ref="P803" si="5066">+P804+P805+P806</f>
        <v>142951814</v>
      </c>
      <c r="Q803" s="10">
        <f t="shared" ref="Q803" si="5067">+Q804+Q805+Q806</f>
        <v>2949574</v>
      </c>
      <c r="R803" s="10">
        <f t="shared" ref="R803" si="5068">+R804+R805+R806</f>
        <v>25482666</v>
      </c>
      <c r="S803" s="10">
        <f t="shared" ref="S803" si="5069">+S804+S805+S806</f>
        <v>0</v>
      </c>
      <c r="T803" s="10">
        <f t="shared" ref="T803" si="5070">+T804+T805+T806</f>
        <v>142951814</v>
      </c>
    </row>
    <row r="804" spans="1:20" ht="15" customHeight="1" x14ac:dyDescent="0.25">
      <c r="A804" s="112">
        <v>3130411301</v>
      </c>
      <c r="B804" s="113" t="s">
        <v>1558</v>
      </c>
      <c r="C804" s="85"/>
      <c r="D804" s="191">
        <v>20000000</v>
      </c>
      <c r="E804" s="191">
        <v>0</v>
      </c>
      <c r="F804" s="191">
        <v>0</v>
      </c>
      <c r="G804" s="188">
        <v>1103020</v>
      </c>
      <c r="H804" s="111">
        <f t="shared" ref="H804:H806" si="5071">+C804+D804-E804+F804-G804</f>
        <v>18896980</v>
      </c>
      <c r="I804" s="198">
        <v>0</v>
      </c>
      <c r="J804" s="198">
        <v>3332414</v>
      </c>
      <c r="K804" s="111">
        <f t="shared" ref="K804:K806" si="5072">+H804-J804</f>
        <v>15564566</v>
      </c>
      <c r="L804" s="198">
        <v>2566666</v>
      </c>
      <c r="M804" s="198">
        <v>3332414</v>
      </c>
      <c r="N804" s="85">
        <f>+J804-M804</f>
        <v>0</v>
      </c>
      <c r="O804" s="198">
        <v>0</v>
      </c>
      <c r="P804" s="198">
        <v>3332414</v>
      </c>
      <c r="Q804" s="111">
        <f t="shared" ref="Q804:Q806" si="5073">P804-J804</f>
        <v>0</v>
      </c>
      <c r="R804" s="85">
        <f>+H804-P804</f>
        <v>15564566</v>
      </c>
      <c r="S804" s="191">
        <f t="shared" ref="S804:S806" si="5074">O804</f>
        <v>0</v>
      </c>
      <c r="T804" s="191">
        <f t="shared" ref="T804:T806" si="5075">P804</f>
        <v>3332414</v>
      </c>
    </row>
    <row r="805" spans="1:20" ht="15" customHeight="1" x14ac:dyDescent="0.25">
      <c r="A805" s="29">
        <v>3130411302</v>
      </c>
      <c r="B805" s="113" t="s">
        <v>1559</v>
      </c>
      <c r="C805" s="85"/>
      <c r="D805" s="191">
        <v>25000000</v>
      </c>
      <c r="E805" s="191">
        <v>0</v>
      </c>
      <c r="F805" s="191">
        <v>0</v>
      </c>
      <c r="G805" s="188">
        <v>0</v>
      </c>
      <c r="H805" s="111">
        <f t="shared" si="5071"/>
        <v>25000000</v>
      </c>
      <c r="I805" s="198">
        <v>0</v>
      </c>
      <c r="J805" s="198">
        <v>25000000</v>
      </c>
      <c r="K805" s="111">
        <f t="shared" si="5072"/>
        <v>0</v>
      </c>
      <c r="L805" s="198">
        <v>3450000</v>
      </c>
      <c r="M805" s="198">
        <v>12551344</v>
      </c>
      <c r="N805" s="85">
        <f>+J805-M805</f>
        <v>12448656</v>
      </c>
      <c r="O805" s="198">
        <v>0</v>
      </c>
      <c r="P805" s="198">
        <v>25000000</v>
      </c>
      <c r="Q805" s="111">
        <f t="shared" si="5073"/>
        <v>0</v>
      </c>
      <c r="R805" s="85">
        <f>+H805-P805</f>
        <v>0</v>
      </c>
      <c r="S805" s="191">
        <f t="shared" si="5074"/>
        <v>0</v>
      </c>
      <c r="T805" s="191">
        <f t="shared" si="5075"/>
        <v>25000000</v>
      </c>
    </row>
    <row r="806" spans="1:20" ht="15" customHeight="1" x14ac:dyDescent="0.25">
      <c r="A806" s="112">
        <v>3130411303</v>
      </c>
      <c r="B806" s="113" t="s">
        <v>1560</v>
      </c>
      <c r="C806" s="85"/>
      <c r="D806" s="191">
        <v>124537500</v>
      </c>
      <c r="E806" s="191">
        <v>0</v>
      </c>
      <c r="F806" s="191">
        <v>0</v>
      </c>
      <c r="G806" s="188">
        <v>0</v>
      </c>
      <c r="H806" s="111">
        <f t="shared" si="5071"/>
        <v>124537500</v>
      </c>
      <c r="I806" s="198">
        <v>0</v>
      </c>
      <c r="J806" s="198">
        <v>111669826</v>
      </c>
      <c r="K806" s="111">
        <f t="shared" si="5072"/>
        <v>12867674</v>
      </c>
      <c r="L806" s="198">
        <v>17153540</v>
      </c>
      <c r="M806" s="198">
        <v>98952704</v>
      </c>
      <c r="N806" s="85">
        <f>+J806-M806</f>
        <v>12717122</v>
      </c>
      <c r="O806" s="198">
        <v>0</v>
      </c>
      <c r="P806" s="198">
        <v>114619400</v>
      </c>
      <c r="Q806" s="111">
        <f t="shared" si="5073"/>
        <v>2949574</v>
      </c>
      <c r="R806" s="85">
        <f>+H806-P806</f>
        <v>9918100</v>
      </c>
      <c r="S806" s="191">
        <f t="shared" si="5074"/>
        <v>0</v>
      </c>
      <c r="T806" s="191">
        <f t="shared" si="5075"/>
        <v>114619400</v>
      </c>
    </row>
    <row r="807" spans="1:20" ht="15" customHeight="1" x14ac:dyDescent="0.25">
      <c r="A807" s="14">
        <v>31304114</v>
      </c>
      <c r="B807" s="9" t="s">
        <v>1561</v>
      </c>
      <c r="C807" s="10">
        <f t="shared" ref="C807" si="5076">+C808+C809+C810</f>
        <v>0</v>
      </c>
      <c r="D807" s="10">
        <f t="shared" ref="D807" si="5077">+D808+D809+D810</f>
        <v>139575779</v>
      </c>
      <c r="E807" s="10">
        <f t="shared" ref="E807" si="5078">+E808+E809+E810</f>
        <v>0</v>
      </c>
      <c r="F807" s="10">
        <f t="shared" ref="F807" si="5079">+F808+F809+F810</f>
        <v>0</v>
      </c>
      <c r="G807" s="10">
        <f t="shared" ref="G807" si="5080">+G808+G809+G810</f>
        <v>827260</v>
      </c>
      <c r="H807" s="10">
        <f t="shared" ref="H807" si="5081">+H808+H809+H810</f>
        <v>138748519</v>
      </c>
      <c r="I807" s="10">
        <f t="shared" ref="I807" si="5082">+I808+I809+I810</f>
        <v>30113570</v>
      </c>
      <c r="J807" s="10">
        <f t="shared" ref="J807" si="5083">+J808+J809+J810</f>
        <v>129728999.5</v>
      </c>
      <c r="K807" s="10">
        <f t="shared" ref="K807" si="5084">+K808+K809+K810</f>
        <v>9019519.5</v>
      </c>
      <c r="L807" s="10">
        <f t="shared" ref="L807" si="5085">+L808+L809+L810</f>
        <v>12375170</v>
      </c>
      <c r="M807" s="10">
        <f t="shared" ref="M807" si="5086">+M808+M809+M810</f>
        <v>73080611.5</v>
      </c>
      <c r="N807" s="10">
        <f t="shared" ref="N807" si="5087">+N808+N809+N810</f>
        <v>56648388</v>
      </c>
      <c r="O807" s="10">
        <f t="shared" ref="O807" si="5088">+O808+O809+O810</f>
        <v>113570</v>
      </c>
      <c r="P807" s="10">
        <f t="shared" ref="P807" si="5089">+P808+P809+P810</f>
        <v>132618610.5</v>
      </c>
      <c r="Q807" s="10">
        <f t="shared" ref="Q807" si="5090">+Q808+Q809+Q810</f>
        <v>2889611</v>
      </c>
      <c r="R807" s="10">
        <f t="shared" ref="R807" si="5091">+R808+R809+R810</f>
        <v>6129908.5</v>
      </c>
      <c r="S807" s="10">
        <f t="shared" ref="S807" si="5092">+S808+S809+S810</f>
        <v>113570</v>
      </c>
      <c r="T807" s="10">
        <f t="shared" ref="T807" si="5093">+T808+T809+T810</f>
        <v>132618610.5</v>
      </c>
    </row>
    <row r="808" spans="1:20" ht="15" customHeight="1" x14ac:dyDescent="0.25">
      <c r="A808" s="112">
        <v>3130411401</v>
      </c>
      <c r="B808" s="113" t="s">
        <v>1562</v>
      </c>
      <c r="C808" s="85"/>
      <c r="D808" s="191">
        <v>15000000</v>
      </c>
      <c r="E808" s="191">
        <v>0</v>
      </c>
      <c r="F808" s="191">
        <v>0</v>
      </c>
      <c r="G808" s="188">
        <v>827260</v>
      </c>
      <c r="H808" s="111">
        <f t="shared" ref="H808:H810" si="5094">+C808+D808-E808+F808-G808</f>
        <v>14172740</v>
      </c>
      <c r="I808" s="198">
        <v>0</v>
      </c>
      <c r="J808" s="198">
        <v>8752813</v>
      </c>
      <c r="K808" s="111">
        <f t="shared" ref="K808:K810" si="5095">+H808-J808</f>
        <v>5419927</v>
      </c>
      <c r="L808" s="198">
        <v>0</v>
      </c>
      <c r="M808" s="198">
        <v>752813</v>
      </c>
      <c r="N808" s="85">
        <f>+J808-M808</f>
        <v>8000000</v>
      </c>
      <c r="O808" s="198">
        <v>0</v>
      </c>
      <c r="P808" s="198">
        <v>8752813</v>
      </c>
      <c r="Q808" s="111">
        <f t="shared" ref="Q808:Q810" si="5096">P808-J808</f>
        <v>0</v>
      </c>
      <c r="R808" s="85">
        <f>+H808-P808</f>
        <v>5419927</v>
      </c>
      <c r="S808" s="191">
        <f t="shared" ref="S808:S810" si="5097">O808</f>
        <v>0</v>
      </c>
      <c r="T808" s="191">
        <f t="shared" ref="T808:T810" si="5098">P808</f>
        <v>8752813</v>
      </c>
    </row>
    <row r="809" spans="1:20" ht="15" customHeight="1" x14ac:dyDescent="0.25">
      <c r="A809" s="29">
        <v>3130411402</v>
      </c>
      <c r="B809" s="113" t="s">
        <v>1563</v>
      </c>
      <c r="C809" s="85"/>
      <c r="D809" s="191">
        <v>10000000</v>
      </c>
      <c r="E809" s="191">
        <v>0</v>
      </c>
      <c r="F809" s="191">
        <v>0</v>
      </c>
      <c r="G809" s="188">
        <v>0</v>
      </c>
      <c r="H809" s="111">
        <f t="shared" si="5094"/>
        <v>10000000</v>
      </c>
      <c r="I809" s="198">
        <v>113570</v>
      </c>
      <c r="J809" s="198">
        <v>9312118.5</v>
      </c>
      <c r="K809" s="111">
        <f t="shared" si="5095"/>
        <v>687881.5</v>
      </c>
      <c r="L809" s="198">
        <v>1134370</v>
      </c>
      <c r="M809" s="198">
        <v>9312118.5</v>
      </c>
      <c r="N809" s="85">
        <f>+J809-M809</f>
        <v>0</v>
      </c>
      <c r="O809" s="198">
        <v>113570</v>
      </c>
      <c r="P809" s="198">
        <v>9312118.5</v>
      </c>
      <c r="Q809" s="111">
        <f t="shared" si="5096"/>
        <v>0</v>
      </c>
      <c r="R809" s="85">
        <f>+H809-P809</f>
        <v>687881.5</v>
      </c>
      <c r="S809" s="191">
        <f t="shared" si="5097"/>
        <v>113570</v>
      </c>
      <c r="T809" s="191">
        <f t="shared" si="5098"/>
        <v>9312118.5</v>
      </c>
    </row>
    <row r="810" spans="1:20" ht="15" customHeight="1" x14ac:dyDescent="0.25">
      <c r="A810" s="112">
        <v>3130411403</v>
      </c>
      <c r="B810" s="113" t="s">
        <v>1564</v>
      </c>
      <c r="C810" s="85"/>
      <c r="D810" s="191">
        <v>114575779</v>
      </c>
      <c r="E810" s="191">
        <v>0</v>
      </c>
      <c r="F810" s="191">
        <v>0</v>
      </c>
      <c r="G810" s="188">
        <v>0</v>
      </c>
      <c r="H810" s="111">
        <f t="shared" si="5094"/>
        <v>114575779</v>
      </c>
      <c r="I810" s="198">
        <v>30000000</v>
      </c>
      <c r="J810" s="198">
        <v>111664068</v>
      </c>
      <c r="K810" s="111">
        <f t="shared" si="5095"/>
        <v>2911711</v>
      </c>
      <c r="L810" s="198">
        <v>11240800</v>
      </c>
      <c r="M810" s="198">
        <v>63015680</v>
      </c>
      <c r="N810" s="85">
        <f>+J810-M810</f>
        <v>48648388</v>
      </c>
      <c r="O810" s="198">
        <v>0</v>
      </c>
      <c r="P810" s="198">
        <v>114553679</v>
      </c>
      <c r="Q810" s="111">
        <f t="shared" si="5096"/>
        <v>2889611</v>
      </c>
      <c r="R810" s="85">
        <f>+H810-P810</f>
        <v>22100</v>
      </c>
      <c r="S810" s="191">
        <f t="shared" si="5097"/>
        <v>0</v>
      </c>
      <c r="T810" s="191">
        <f t="shared" si="5098"/>
        <v>114553679</v>
      </c>
    </row>
    <row r="811" spans="1:20" ht="15" customHeight="1" x14ac:dyDescent="0.25">
      <c r="A811" s="14">
        <v>31304115</v>
      </c>
      <c r="B811" s="9" t="s">
        <v>1565</v>
      </c>
      <c r="C811" s="10">
        <f t="shared" ref="C811" si="5099">+C812+C813+C814</f>
        <v>0</v>
      </c>
      <c r="D811" s="10">
        <f t="shared" ref="D811" si="5100">+D812+D813+D814</f>
        <v>100000000</v>
      </c>
      <c r="E811" s="10">
        <f t="shared" ref="E811" si="5101">+E812+E813+E814</f>
        <v>0</v>
      </c>
      <c r="F811" s="10">
        <f t="shared" ref="F811" si="5102">+F812+F813+F814</f>
        <v>0</v>
      </c>
      <c r="G811" s="10">
        <f t="shared" ref="G811" si="5103">+G812+G813+G814</f>
        <v>275755</v>
      </c>
      <c r="H811" s="10">
        <f t="shared" ref="H811" si="5104">+H812+H813+H814</f>
        <v>99724245</v>
      </c>
      <c r="I811" s="10">
        <f t="shared" ref="I811" si="5105">+I812+I813+I814</f>
        <v>132150</v>
      </c>
      <c r="J811" s="10">
        <f t="shared" ref="J811" si="5106">+J812+J813+J814</f>
        <v>19725881</v>
      </c>
      <c r="K811" s="10">
        <f t="shared" ref="K811" si="5107">+K812+K813+K814</f>
        <v>79998364</v>
      </c>
      <c r="L811" s="10">
        <f t="shared" ref="L811" si="5108">+L812+L813+L814</f>
        <v>2058550</v>
      </c>
      <c r="M811" s="10">
        <f t="shared" ref="M811" si="5109">+M812+M813+M814</f>
        <v>19725881</v>
      </c>
      <c r="N811" s="10">
        <f t="shared" ref="N811" si="5110">+N812+N813+N814</f>
        <v>0</v>
      </c>
      <c r="O811" s="10">
        <f t="shared" ref="O811" si="5111">+O812+O813+O814</f>
        <v>132150</v>
      </c>
      <c r="P811" s="10">
        <f t="shared" ref="P811" si="5112">+P812+P813+P814</f>
        <v>19750101</v>
      </c>
      <c r="Q811" s="10">
        <f t="shared" ref="Q811" si="5113">+Q812+Q813+Q814</f>
        <v>24220</v>
      </c>
      <c r="R811" s="10">
        <f t="shared" ref="R811" si="5114">+R812+R813+R814</f>
        <v>79974144</v>
      </c>
      <c r="S811" s="10">
        <f t="shared" ref="S811" si="5115">+S812+S813+S814</f>
        <v>132150</v>
      </c>
      <c r="T811" s="10">
        <f t="shared" ref="T811" si="5116">+T812+T813+T814</f>
        <v>19750101</v>
      </c>
    </row>
    <row r="812" spans="1:20" ht="15" customHeight="1" x14ac:dyDescent="0.25">
      <c r="A812" s="112">
        <v>3130411501</v>
      </c>
      <c r="B812" s="113" t="s">
        <v>1566</v>
      </c>
      <c r="C812" s="85"/>
      <c r="D812" s="191">
        <v>5000000</v>
      </c>
      <c r="E812" s="191">
        <v>0</v>
      </c>
      <c r="F812" s="191">
        <v>0</v>
      </c>
      <c r="G812" s="188">
        <v>275755</v>
      </c>
      <c r="H812" s="111">
        <f t="shared" ref="H812:H814" si="5117">+C812+D812-E812+F812-G812</f>
        <v>4724245</v>
      </c>
      <c r="I812" s="198">
        <v>0</v>
      </c>
      <c r="J812" s="198">
        <v>0</v>
      </c>
      <c r="K812" s="111">
        <f t="shared" ref="K812:K814" si="5118">+H812-J812</f>
        <v>4724245</v>
      </c>
      <c r="L812" s="198">
        <v>0</v>
      </c>
      <c r="M812" s="198">
        <v>0</v>
      </c>
      <c r="N812" s="85">
        <f>+J812-M812</f>
        <v>0</v>
      </c>
      <c r="O812" s="198">
        <v>0</v>
      </c>
      <c r="P812" s="198">
        <v>0</v>
      </c>
      <c r="Q812" s="111">
        <f t="shared" ref="Q812:Q814" si="5119">P812-J812</f>
        <v>0</v>
      </c>
      <c r="R812" s="85">
        <f>+H812-P812</f>
        <v>4724245</v>
      </c>
      <c r="S812" s="191">
        <f t="shared" ref="S812:S814" si="5120">O812</f>
        <v>0</v>
      </c>
      <c r="T812" s="191">
        <f t="shared" ref="T812:T814" si="5121">P812</f>
        <v>0</v>
      </c>
    </row>
    <row r="813" spans="1:20" ht="15" customHeight="1" x14ac:dyDescent="0.25">
      <c r="A813" s="29">
        <v>3130411502</v>
      </c>
      <c r="B813" s="113" t="s">
        <v>1567</v>
      </c>
      <c r="C813" s="85"/>
      <c r="D813" s="191">
        <v>10000000</v>
      </c>
      <c r="E813" s="191">
        <v>0</v>
      </c>
      <c r="F813" s="191">
        <v>0</v>
      </c>
      <c r="G813" s="188">
        <v>0</v>
      </c>
      <c r="H813" s="111">
        <f t="shared" si="5117"/>
        <v>10000000</v>
      </c>
      <c r="I813" s="198">
        <v>0</v>
      </c>
      <c r="J813" s="198">
        <v>0</v>
      </c>
      <c r="K813" s="111">
        <f t="shared" si="5118"/>
        <v>10000000</v>
      </c>
      <c r="L813" s="198">
        <v>0</v>
      </c>
      <c r="M813" s="198">
        <v>0</v>
      </c>
      <c r="N813" s="85">
        <f>+J813-M813</f>
        <v>0</v>
      </c>
      <c r="O813" s="198">
        <v>0</v>
      </c>
      <c r="P813" s="198">
        <v>0</v>
      </c>
      <c r="Q813" s="111">
        <f t="shared" si="5119"/>
        <v>0</v>
      </c>
      <c r="R813" s="85">
        <f>+H813-P813</f>
        <v>10000000</v>
      </c>
      <c r="S813" s="191">
        <f t="shared" si="5120"/>
        <v>0</v>
      </c>
      <c r="T813" s="191">
        <f t="shared" si="5121"/>
        <v>0</v>
      </c>
    </row>
    <row r="814" spans="1:20" ht="15" customHeight="1" x14ac:dyDescent="0.25">
      <c r="A814" s="112">
        <v>3130411503</v>
      </c>
      <c r="B814" s="113" t="s">
        <v>1568</v>
      </c>
      <c r="C814" s="85"/>
      <c r="D814" s="191">
        <v>85000000</v>
      </c>
      <c r="E814" s="191">
        <v>0</v>
      </c>
      <c r="F814" s="191">
        <v>0</v>
      </c>
      <c r="G814" s="188">
        <v>0</v>
      </c>
      <c r="H814" s="111">
        <f t="shared" si="5117"/>
        <v>85000000</v>
      </c>
      <c r="I814" s="198">
        <v>132150</v>
      </c>
      <c r="J814" s="198">
        <v>19725881</v>
      </c>
      <c r="K814" s="111">
        <f t="shared" si="5118"/>
        <v>65274119</v>
      </c>
      <c r="L814" s="198">
        <v>2058550</v>
      </c>
      <c r="M814" s="198">
        <v>19725881</v>
      </c>
      <c r="N814" s="85">
        <f>+J814-M814</f>
        <v>0</v>
      </c>
      <c r="O814" s="198">
        <v>132150</v>
      </c>
      <c r="P814" s="198">
        <v>19750101</v>
      </c>
      <c r="Q814" s="111">
        <f t="shared" si="5119"/>
        <v>24220</v>
      </c>
      <c r="R814" s="85">
        <f>+H814-P814</f>
        <v>65249899</v>
      </c>
      <c r="S814" s="191">
        <f t="shared" si="5120"/>
        <v>132150</v>
      </c>
      <c r="T814" s="191">
        <f t="shared" si="5121"/>
        <v>19750101</v>
      </c>
    </row>
    <row r="815" spans="1:20" ht="15" customHeight="1" x14ac:dyDescent="0.25">
      <c r="A815" s="132">
        <v>314</v>
      </c>
      <c r="B815" s="133" t="s">
        <v>1569</v>
      </c>
      <c r="C815" s="94">
        <f t="shared" ref="C815:C817" si="5122">+C816</f>
        <v>0</v>
      </c>
      <c r="D815" s="215">
        <f t="shared" ref="D815:D817" si="5123">+D816</f>
        <v>389324741</v>
      </c>
      <c r="E815" s="94">
        <f t="shared" ref="E815:E817" si="5124">+E816</f>
        <v>0</v>
      </c>
      <c r="F815" s="94">
        <f t="shared" ref="F815:F817" si="5125">+F816</f>
        <v>0</v>
      </c>
      <c r="G815" s="94">
        <f t="shared" ref="G815:G817" si="5126">+G816</f>
        <v>9375615</v>
      </c>
      <c r="H815" s="94">
        <f t="shared" ref="H815:H817" si="5127">+H816</f>
        <v>379949126</v>
      </c>
      <c r="I815" s="94">
        <f t="shared" ref="I815:I817" si="5128">+I816</f>
        <v>1500315</v>
      </c>
      <c r="J815" s="94">
        <f t="shared" ref="J815:J817" si="5129">+J816</f>
        <v>362689641</v>
      </c>
      <c r="K815" s="94">
        <f t="shared" ref="K815:K817" si="5130">+K816</f>
        <v>17259485</v>
      </c>
      <c r="L815" s="94">
        <f t="shared" ref="L815:L817" si="5131">+L816</f>
        <v>19700450</v>
      </c>
      <c r="M815" s="94">
        <f t="shared" ref="M815:M817" si="5132">+M816</f>
        <v>360873462</v>
      </c>
      <c r="N815" s="94">
        <f t="shared" ref="N815:N817" si="5133">+N816</f>
        <v>1816179</v>
      </c>
      <c r="O815" s="94">
        <f t="shared" ref="O815:O817" si="5134">+O816</f>
        <v>8349685</v>
      </c>
      <c r="P815" s="94">
        <f t="shared" ref="P815:P817" si="5135">+P816</f>
        <v>363689641</v>
      </c>
      <c r="Q815" s="94">
        <f t="shared" ref="Q815:Q816" si="5136">+Q816</f>
        <v>1000000</v>
      </c>
      <c r="R815" s="94">
        <f t="shared" ref="R815:R816" si="5137">+R816</f>
        <v>16259485</v>
      </c>
      <c r="S815" s="94">
        <f t="shared" ref="S815:S816" si="5138">+S816</f>
        <v>8349685</v>
      </c>
      <c r="T815" s="94">
        <f t="shared" ref="T815:T817" si="5139">+T816</f>
        <v>363689641</v>
      </c>
    </row>
    <row r="816" spans="1:20" ht="15" customHeight="1" x14ac:dyDescent="0.25">
      <c r="A816" s="132">
        <v>31401</v>
      </c>
      <c r="B816" s="133" t="s">
        <v>1570</v>
      </c>
      <c r="C816" s="94">
        <f t="shared" si="5122"/>
        <v>0</v>
      </c>
      <c r="D816" s="94">
        <f t="shared" si="5123"/>
        <v>389324741</v>
      </c>
      <c r="E816" s="94">
        <f t="shared" si="5124"/>
        <v>0</v>
      </c>
      <c r="F816" s="94">
        <f t="shared" si="5125"/>
        <v>0</v>
      </c>
      <c r="G816" s="94">
        <f t="shared" si="5126"/>
        <v>9375615</v>
      </c>
      <c r="H816" s="94">
        <f t="shared" si="5127"/>
        <v>379949126</v>
      </c>
      <c r="I816" s="94">
        <f t="shared" si="5128"/>
        <v>1500315</v>
      </c>
      <c r="J816" s="94">
        <f t="shared" si="5129"/>
        <v>362689641</v>
      </c>
      <c r="K816" s="94">
        <f t="shared" si="5130"/>
        <v>17259485</v>
      </c>
      <c r="L816" s="94">
        <f t="shared" si="5131"/>
        <v>19700450</v>
      </c>
      <c r="M816" s="94">
        <f t="shared" si="5132"/>
        <v>360873462</v>
      </c>
      <c r="N816" s="94">
        <f t="shared" si="5133"/>
        <v>1816179</v>
      </c>
      <c r="O816" s="94">
        <f t="shared" si="5134"/>
        <v>8349685</v>
      </c>
      <c r="P816" s="94">
        <f t="shared" si="5135"/>
        <v>363689641</v>
      </c>
      <c r="Q816" s="94">
        <f t="shared" si="5136"/>
        <v>1000000</v>
      </c>
      <c r="R816" s="94">
        <f t="shared" si="5137"/>
        <v>16259485</v>
      </c>
      <c r="S816" s="94">
        <f t="shared" si="5138"/>
        <v>8349685</v>
      </c>
      <c r="T816" s="94">
        <f t="shared" si="5139"/>
        <v>363689641</v>
      </c>
    </row>
    <row r="817" spans="1:20" ht="15" customHeight="1" x14ac:dyDescent="0.25">
      <c r="A817" s="132">
        <v>314011</v>
      </c>
      <c r="B817" s="133" t="s">
        <v>1571</v>
      </c>
      <c r="C817" s="94">
        <f t="shared" si="5122"/>
        <v>0</v>
      </c>
      <c r="D817" s="94">
        <f t="shared" si="5123"/>
        <v>389324741</v>
      </c>
      <c r="E817" s="94">
        <f t="shared" si="5124"/>
        <v>0</v>
      </c>
      <c r="F817" s="94">
        <f t="shared" si="5125"/>
        <v>0</v>
      </c>
      <c r="G817" s="94">
        <f t="shared" si="5126"/>
        <v>9375615</v>
      </c>
      <c r="H817" s="94">
        <f t="shared" si="5127"/>
        <v>379949126</v>
      </c>
      <c r="I817" s="94">
        <f t="shared" si="5128"/>
        <v>1500315</v>
      </c>
      <c r="J817" s="94">
        <f t="shared" si="5129"/>
        <v>362689641</v>
      </c>
      <c r="K817" s="94">
        <f t="shared" si="5130"/>
        <v>17259485</v>
      </c>
      <c r="L817" s="94">
        <f t="shared" si="5131"/>
        <v>19700450</v>
      </c>
      <c r="M817" s="94">
        <f t="shared" si="5132"/>
        <v>360873462</v>
      </c>
      <c r="N817" s="94">
        <f t="shared" si="5133"/>
        <v>1816179</v>
      </c>
      <c r="O817" s="94">
        <f t="shared" si="5134"/>
        <v>8349685</v>
      </c>
      <c r="P817" s="94">
        <f t="shared" si="5135"/>
        <v>363689641</v>
      </c>
      <c r="Q817" s="94">
        <f t="shared" ref="Q817" si="5140">+Q818</f>
        <v>1000000</v>
      </c>
      <c r="R817" s="94">
        <f t="shared" ref="R817" si="5141">+R818</f>
        <v>16259485</v>
      </c>
      <c r="S817" s="94">
        <f t="shared" ref="S817" si="5142">+S818</f>
        <v>8349685</v>
      </c>
      <c r="T817" s="94">
        <f t="shared" si="5139"/>
        <v>363689641</v>
      </c>
    </row>
    <row r="818" spans="1:20" ht="15" customHeight="1" x14ac:dyDescent="0.25">
      <c r="A818" s="14">
        <v>31401101</v>
      </c>
      <c r="B818" s="9" t="s">
        <v>608</v>
      </c>
      <c r="C818" s="10">
        <f t="shared" ref="C818" si="5143">+C819+C820</f>
        <v>0</v>
      </c>
      <c r="D818" s="10">
        <f t="shared" ref="D818" si="5144">+D819+D820</f>
        <v>389324741</v>
      </c>
      <c r="E818" s="10">
        <f t="shared" ref="E818" si="5145">+E819+E820</f>
        <v>0</v>
      </c>
      <c r="F818" s="10">
        <f t="shared" ref="F818" si="5146">+F819+F820</f>
        <v>0</v>
      </c>
      <c r="G818" s="10">
        <f t="shared" ref="G818" si="5147">+G819+G820</f>
        <v>9375615</v>
      </c>
      <c r="H818" s="10">
        <f t="shared" ref="H818" si="5148">+H819+H820</f>
        <v>379949126</v>
      </c>
      <c r="I818" s="10">
        <f t="shared" ref="I818" si="5149">+I819+I820</f>
        <v>1500315</v>
      </c>
      <c r="J818" s="10">
        <f t="shared" ref="J818" si="5150">+J819+J820</f>
        <v>362689641</v>
      </c>
      <c r="K818" s="10">
        <f t="shared" ref="K818" si="5151">+K819+K820</f>
        <v>17259485</v>
      </c>
      <c r="L818" s="10">
        <f t="shared" ref="L818" si="5152">+L819+L820</f>
        <v>19700450</v>
      </c>
      <c r="M818" s="10">
        <f t="shared" ref="M818" si="5153">+M819+M820</f>
        <v>360873462</v>
      </c>
      <c r="N818" s="10">
        <f t="shared" ref="N818" si="5154">+N819+N820</f>
        <v>1816179</v>
      </c>
      <c r="O818" s="10">
        <f t="shared" ref="O818" si="5155">+O819+O820</f>
        <v>8349685</v>
      </c>
      <c r="P818" s="10">
        <f t="shared" ref="P818" si="5156">+P819+P820</f>
        <v>363689641</v>
      </c>
      <c r="Q818" s="10">
        <f t="shared" ref="Q818" si="5157">+Q819+Q820</f>
        <v>1000000</v>
      </c>
      <c r="R818" s="10">
        <f t="shared" ref="R818" si="5158">+R819+R820</f>
        <v>16259485</v>
      </c>
      <c r="S818" s="10">
        <f t="shared" ref="S818" si="5159">+S819+S820</f>
        <v>8349685</v>
      </c>
      <c r="T818" s="10">
        <f t="shared" ref="T818" si="5160">+T819+T820</f>
        <v>363689641</v>
      </c>
    </row>
    <row r="819" spans="1:20" ht="15" customHeight="1" x14ac:dyDescent="0.25">
      <c r="A819" s="112">
        <v>3140110101</v>
      </c>
      <c r="B819" s="113" t="s">
        <v>1572</v>
      </c>
      <c r="C819" s="85"/>
      <c r="D819" s="191">
        <v>170000000</v>
      </c>
      <c r="E819" s="191">
        <v>0</v>
      </c>
      <c r="F819" s="191">
        <v>0</v>
      </c>
      <c r="G819" s="188">
        <v>9375615</v>
      </c>
      <c r="H819" s="111">
        <f t="shared" ref="H819:H820" si="5161">+C819+D819-E819+F819-G819</f>
        <v>160624385</v>
      </c>
      <c r="I819" s="198">
        <v>315</v>
      </c>
      <c r="J819" s="198">
        <v>145864900</v>
      </c>
      <c r="K819" s="111">
        <f t="shared" ref="K819:K820" si="5162">+H819-J819</f>
        <v>14759485</v>
      </c>
      <c r="L819" s="198">
        <v>8060355</v>
      </c>
      <c r="M819" s="198">
        <v>144048721</v>
      </c>
      <c r="N819" s="85">
        <f>+J819-M819</f>
        <v>1816179</v>
      </c>
      <c r="O819" s="198">
        <v>6849685</v>
      </c>
      <c r="P819" s="198">
        <v>145864900</v>
      </c>
      <c r="Q819" s="111">
        <f t="shared" ref="Q819:Q820" si="5163">P819-J819</f>
        <v>0</v>
      </c>
      <c r="R819" s="85">
        <f>+H819-P819</f>
        <v>14759485</v>
      </c>
      <c r="S819" s="191">
        <f t="shared" ref="S819:S820" si="5164">O819</f>
        <v>6849685</v>
      </c>
      <c r="T819" s="191">
        <f t="shared" ref="T819:T820" si="5165">P819</f>
        <v>145864900</v>
      </c>
    </row>
    <row r="820" spans="1:20" ht="15" customHeight="1" x14ac:dyDescent="0.25">
      <c r="A820" s="112">
        <v>3140110103</v>
      </c>
      <c r="B820" s="113" t="s">
        <v>1573</v>
      </c>
      <c r="C820" s="85"/>
      <c r="D820" s="191">
        <v>219324741</v>
      </c>
      <c r="E820" s="191">
        <v>0</v>
      </c>
      <c r="F820" s="191">
        <v>0</v>
      </c>
      <c r="G820" s="188">
        <v>0</v>
      </c>
      <c r="H820" s="111">
        <f t="shared" si="5161"/>
        <v>219324741</v>
      </c>
      <c r="I820" s="198">
        <v>1500000</v>
      </c>
      <c r="J820" s="198">
        <v>216824741</v>
      </c>
      <c r="K820" s="111">
        <f t="shared" si="5162"/>
        <v>2500000</v>
      </c>
      <c r="L820" s="198">
        <v>11640095</v>
      </c>
      <c r="M820" s="198">
        <v>216824741</v>
      </c>
      <c r="N820" s="85">
        <f>+J820-M820</f>
        <v>0</v>
      </c>
      <c r="O820" s="198">
        <v>1500000</v>
      </c>
      <c r="P820" s="198">
        <v>217824741</v>
      </c>
      <c r="Q820" s="111">
        <f t="shared" si="5163"/>
        <v>1000000</v>
      </c>
      <c r="R820" s="85">
        <f>+H820-P820</f>
        <v>1500000</v>
      </c>
      <c r="S820" s="191">
        <f t="shared" si="5164"/>
        <v>1500000</v>
      </c>
      <c r="T820" s="191">
        <f t="shared" si="5165"/>
        <v>217824741</v>
      </c>
    </row>
    <row r="821" spans="1:20" ht="15" customHeight="1" x14ac:dyDescent="0.25">
      <c r="A821" s="132">
        <v>315</v>
      </c>
      <c r="B821" s="133" t="s">
        <v>1574</v>
      </c>
      <c r="C821" s="94">
        <f t="shared" ref="C821" si="5166">+C822+C832</f>
        <v>0</v>
      </c>
      <c r="D821" s="94">
        <f t="shared" ref="D821" si="5167">+D822+D832</f>
        <v>5380121088.0200005</v>
      </c>
      <c r="E821" s="94">
        <f t="shared" ref="E821" si="5168">+E822+E832</f>
        <v>0</v>
      </c>
      <c r="F821" s="94">
        <f t="shared" ref="F821" si="5169">+F822+F832</f>
        <v>5155795039.3800001</v>
      </c>
      <c r="G821" s="94">
        <f t="shared" ref="G821" si="5170">+G822+G832</f>
        <v>155327582</v>
      </c>
      <c r="H821" s="94">
        <f t="shared" ref="H821" si="5171">+H822+H832</f>
        <v>10380588545.4</v>
      </c>
      <c r="I821" s="94">
        <f t="shared" ref="I821" si="5172">+I822+I832</f>
        <v>2051929843.79</v>
      </c>
      <c r="J821" s="94">
        <f t="shared" ref="J821" si="5173">+J822+J832</f>
        <v>4558400674.1499996</v>
      </c>
      <c r="K821" s="94">
        <f t="shared" ref="K821" si="5174">+K822+K832</f>
        <v>5822187871.25</v>
      </c>
      <c r="L821" s="94">
        <f t="shared" ref="L821" si="5175">+L822+L832</f>
        <v>732639056.86000001</v>
      </c>
      <c r="M821" s="94">
        <f t="shared" ref="M821" si="5176">+M822+M832</f>
        <v>1849120386.5799999</v>
      </c>
      <c r="N821" s="94">
        <f t="shared" ref="N821" si="5177">+N822+N832</f>
        <v>1770050029.78</v>
      </c>
      <c r="O821" s="94">
        <f t="shared" ref="O821" si="5178">+O822+O832</f>
        <v>1360949112.21</v>
      </c>
      <c r="P821" s="94">
        <f t="shared" ref="P821" si="5179">+P822+P832</f>
        <v>6772209578.8099995</v>
      </c>
      <c r="Q821" s="94">
        <f t="shared" ref="Q821" si="5180">+Q822+Q832</f>
        <v>2213808904.6600003</v>
      </c>
      <c r="R821" s="94">
        <f t="shared" ref="R821" si="5181">+R822+R832</f>
        <v>3608378966.5900002</v>
      </c>
      <c r="S821" s="94">
        <f t="shared" ref="S821" si="5182">+S822+S832</f>
        <v>1360949112.21</v>
      </c>
      <c r="T821" s="94">
        <f t="shared" ref="T821" si="5183">+T822+T832</f>
        <v>6772209578.8099995</v>
      </c>
    </row>
    <row r="822" spans="1:20" ht="15" customHeight="1" x14ac:dyDescent="0.25">
      <c r="A822" s="132">
        <v>31501</v>
      </c>
      <c r="B822" s="133" t="s">
        <v>1575</v>
      </c>
      <c r="C822" s="94">
        <f t="shared" ref="C822" si="5184">+C823+C826+C830</f>
        <v>0</v>
      </c>
      <c r="D822" s="94">
        <f t="shared" ref="D822" si="5185">+D823+D826+D830</f>
        <v>273738740</v>
      </c>
      <c r="E822" s="94">
        <f t="shared" ref="E822" si="5186">+E823+E826+E830</f>
        <v>0</v>
      </c>
      <c r="F822" s="94">
        <f t="shared" ref="F822" si="5187">+F823+F826+F830</f>
        <v>250000000</v>
      </c>
      <c r="G822" s="94">
        <f t="shared" ref="G822" si="5188">+G823+G826+G830</f>
        <v>6066575</v>
      </c>
      <c r="H822" s="94">
        <f t="shared" ref="H822" si="5189">+H823+H826+H830</f>
        <v>517672165</v>
      </c>
      <c r="I822" s="94">
        <f t="shared" ref="I822" si="5190">+I823+I826+I830</f>
        <v>75900000</v>
      </c>
      <c r="J822" s="94">
        <f t="shared" ref="J822" si="5191">+J823+J826+J830</f>
        <v>418752485</v>
      </c>
      <c r="K822" s="94">
        <f t="shared" ref="K822" si="5192">+K823+K826+K830</f>
        <v>98919680</v>
      </c>
      <c r="L822" s="94">
        <f t="shared" ref="L822" si="5193">+L823+L826+L830</f>
        <v>150001941.99000001</v>
      </c>
      <c r="M822" s="94">
        <f t="shared" ref="M822" si="5194">+M823+M826+M830</f>
        <v>285183876</v>
      </c>
      <c r="N822" s="94">
        <f t="shared" ref="N822" si="5195">+N823+N826+N830</f>
        <v>133568609</v>
      </c>
      <c r="O822" s="94">
        <f t="shared" ref="O822" si="5196">+O823+O826+O830</f>
        <v>0</v>
      </c>
      <c r="P822" s="94">
        <f t="shared" ref="P822" si="5197">+P823+P826+P830</f>
        <v>467980965</v>
      </c>
      <c r="Q822" s="94">
        <f t="shared" ref="Q822" si="5198">+Q823+Q826+Q830</f>
        <v>49228480</v>
      </c>
      <c r="R822" s="94">
        <f t="shared" ref="R822" si="5199">+R823+R826+R830</f>
        <v>49691200</v>
      </c>
      <c r="S822" s="94">
        <f t="shared" ref="S822" si="5200">+S823+S826+S830</f>
        <v>0</v>
      </c>
      <c r="T822" s="94">
        <f t="shared" ref="T822" si="5201">+T823+T826+T830</f>
        <v>467980965</v>
      </c>
    </row>
    <row r="823" spans="1:20" ht="15" customHeight="1" x14ac:dyDescent="0.25">
      <c r="A823" s="14">
        <v>31501101</v>
      </c>
      <c r="B823" s="9" t="s">
        <v>1576</v>
      </c>
      <c r="C823" s="10">
        <f t="shared" ref="C823" si="5202">+C824+C825</f>
        <v>0</v>
      </c>
      <c r="D823" s="10">
        <f t="shared" ref="D823" si="5203">+D824+D825</f>
        <v>15000000</v>
      </c>
      <c r="E823" s="10">
        <f t="shared" ref="E823" si="5204">+E824+E825</f>
        <v>0</v>
      </c>
      <c r="F823" s="10">
        <f t="shared" ref="F823" si="5205">+F824+F825</f>
        <v>0</v>
      </c>
      <c r="G823" s="10">
        <f t="shared" ref="G823" si="5206">+G824+G825</f>
        <v>551505</v>
      </c>
      <c r="H823" s="10">
        <f t="shared" ref="H823" si="5207">+H824+H825</f>
        <v>14448495</v>
      </c>
      <c r="I823" s="10">
        <f t="shared" ref="I823" si="5208">+I824+I825</f>
        <v>0</v>
      </c>
      <c r="J823" s="10">
        <f t="shared" ref="J823" si="5209">+J824+J825</f>
        <v>0</v>
      </c>
      <c r="K823" s="10">
        <f t="shared" ref="K823" si="5210">+K824+K825</f>
        <v>14448495</v>
      </c>
      <c r="L823" s="10">
        <f t="shared" ref="L823" si="5211">+L824+L825</f>
        <v>0</v>
      </c>
      <c r="M823" s="10">
        <f t="shared" ref="M823" si="5212">+M824+M825</f>
        <v>0</v>
      </c>
      <c r="N823" s="10">
        <f t="shared" ref="N823" si="5213">+N824+N825</f>
        <v>0</v>
      </c>
      <c r="O823" s="10">
        <f t="shared" ref="O823" si="5214">+O824+O825</f>
        <v>0</v>
      </c>
      <c r="P823" s="10">
        <f t="shared" ref="P823" si="5215">+P824+P825</f>
        <v>0</v>
      </c>
      <c r="Q823" s="10">
        <f t="shared" ref="Q823" si="5216">+Q824+Q825</f>
        <v>0</v>
      </c>
      <c r="R823" s="10">
        <f t="shared" ref="R823" si="5217">+R824+R825</f>
        <v>14448495</v>
      </c>
      <c r="S823" s="10">
        <f t="shared" ref="S823" si="5218">+S824+S825</f>
        <v>0</v>
      </c>
      <c r="T823" s="10">
        <f t="shared" ref="T823" si="5219">+T824+T825</f>
        <v>0</v>
      </c>
    </row>
    <row r="824" spans="1:20" ht="15" customHeight="1" x14ac:dyDescent="0.25">
      <c r="A824" s="112">
        <v>3150110101</v>
      </c>
      <c r="B824" s="113" t="s">
        <v>1577</v>
      </c>
      <c r="C824" s="85"/>
      <c r="D824" s="191">
        <v>10000000</v>
      </c>
      <c r="E824" s="191">
        <v>0</v>
      </c>
      <c r="F824" s="191">
        <v>0</v>
      </c>
      <c r="G824" s="188">
        <v>551505</v>
      </c>
      <c r="H824" s="111">
        <f t="shared" ref="H824:H825" si="5220">+C824+D824-E824+F824-G824</f>
        <v>9448495</v>
      </c>
      <c r="I824" s="198">
        <v>0</v>
      </c>
      <c r="J824" s="198">
        <v>0</v>
      </c>
      <c r="K824" s="111">
        <f t="shared" ref="K824:K825" si="5221">+H824-J824</f>
        <v>9448495</v>
      </c>
      <c r="L824" s="198">
        <v>0</v>
      </c>
      <c r="M824" s="198">
        <v>0</v>
      </c>
      <c r="N824" s="85">
        <f>+J824-M824</f>
        <v>0</v>
      </c>
      <c r="O824" s="198">
        <v>0</v>
      </c>
      <c r="P824" s="198">
        <v>0</v>
      </c>
      <c r="Q824" s="111">
        <f t="shared" ref="Q824:Q825" si="5222">P824-J824</f>
        <v>0</v>
      </c>
      <c r="R824" s="85">
        <f>+H824-P824</f>
        <v>9448495</v>
      </c>
      <c r="S824" s="191">
        <f t="shared" ref="S824:S825" si="5223">O824</f>
        <v>0</v>
      </c>
      <c r="T824" s="191">
        <f t="shared" ref="T824:T825" si="5224">P824</f>
        <v>0</v>
      </c>
    </row>
    <row r="825" spans="1:20" ht="15" customHeight="1" x14ac:dyDescent="0.25">
      <c r="A825" s="29">
        <v>3150110102</v>
      </c>
      <c r="B825" s="113" t="s">
        <v>1650</v>
      </c>
      <c r="C825" s="85"/>
      <c r="D825" s="191">
        <v>5000000</v>
      </c>
      <c r="E825" s="191">
        <v>0</v>
      </c>
      <c r="F825" s="191">
        <v>0</v>
      </c>
      <c r="G825" s="188">
        <v>0</v>
      </c>
      <c r="H825" s="111">
        <f t="shared" si="5220"/>
        <v>5000000</v>
      </c>
      <c r="I825" s="198">
        <v>0</v>
      </c>
      <c r="J825" s="198">
        <v>0</v>
      </c>
      <c r="K825" s="111">
        <f t="shared" si="5221"/>
        <v>5000000</v>
      </c>
      <c r="L825" s="198">
        <v>0</v>
      </c>
      <c r="M825" s="198">
        <v>0</v>
      </c>
      <c r="N825" s="85">
        <f>+J825-M825</f>
        <v>0</v>
      </c>
      <c r="O825" s="198">
        <v>0</v>
      </c>
      <c r="P825" s="198">
        <v>0</v>
      </c>
      <c r="Q825" s="111">
        <f t="shared" si="5222"/>
        <v>0</v>
      </c>
      <c r="R825" s="85">
        <f>+H825-P825</f>
        <v>5000000</v>
      </c>
      <c r="S825" s="191">
        <f t="shared" si="5223"/>
        <v>0</v>
      </c>
      <c r="T825" s="191">
        <f t="shared" si="5224"/>
        <v>0</v>
      </c>
    </row>
    <row r="826" spans="1:20" ht="15" customHeight="1" x14ac:dyDescent="0.25">
      <c r="A826" s="14">
        <v>31501102</v>
      </c>
      <c r="B826" s="9" t="s">
        <v>1578</v>
      </c>
      <c r="C826" s="10">
        <f t="shared" ref="C826" si="5225">+C827+C828+C829</f>
        <v>0</v>
      </c>
      <c r="D826" s="10">
        <f t="shared" ref="D826" si="5226">+D827+D828+D829</f>
        <v>238738740</v>
      </c>
      <c r="E826" s="10">
        <f t="shared" ref="E826" si="5227">+E827+E828+E829</f>
        <v>0</v>
      </c>
      <c r="F826" s="10">
        <f t="shared" ref="F826" si="5228">+F827+F828+F829</f>
        <v>250000000</v>
      </c>
      <c r="G826" s="10">
        <f t="shared" ref="G826" si="5229">+G827+G828+G829</f>
        <v>5515070</v>
      </c>
      <c r="H826" s="10">
        <f t="shared" ref="H826" si="5230">+H827+H828+H829</f>
        <v>483223670</v>
      </c>
      <c r="I826" s="10">
        <f t="shared" ref="I826" si="5231">+I827+I828+I829</f>
        <v>75900000</v>
      </c>
      <c r="J826" s="10">
        <f t="shared" ref="J826" si="5232">+J827+J828+J829</f>
        <v>412421520</v>
      </c>
      <c r="K826" s="10">
        <f t="shared" ref="K826" si="5233">+K827+K828+K829</f>
        <v>70802150</v>
      </c>
      <c r="L826" s="10">
        <f t="shared" ref="L826" si="5234">+L827+L828+L829</f>
        <v>150001941.99000001</v>
      </c>
      <c r="M826" s="10">
        <f t="shared" ref="M826" si="5235">+M827+M828+M829</f>
        <v>278852911</v>
      </c>
      <c r="N826" s="10">
        <f t="shared" ref="N826" si="5236">+N827+N828+N829</f>
        <v>133568609</v>
      </c>
      <c r="O826" s="10">
        <f t="shared" ref="O826" si="5237">+O827+O828+O829</f>
        <v>0</v>
      </c>
      <c r="P826" s="10">
        <f t="shared" ref="P826" si="5238">+P827+P828+P829</f>
        <v>461650000</v>
      </c>
      <c r="Q826" s="10">
        <f t="shared" ref="Q826" si="5239">+Q827+Q828+Q829</f>
        <v>49228480</v>
      </c>
      <c r="R826" s="10">
        <f t="shared" ref="R826" si="5240">+R827+R828+R829</f>
        <v>21573670</v>
      </c>
      <c r="S826" s="10">
        <f t="shared" ref="S826" si="5241">+S827+S828+S829</f>
        <v>0</v>
      </c>
      <c r="T826" s="10">
        <f t="shared" ref="T826" si="5242">+T827+T828+T829</f>
        <v>461650000</v>
      </c>
    </row>
    <row r="827" spans="1:20" ht="15" customHeight="1" x14ac:dyDescent="0.25">
      <c r="A827" s="112">
        <v>3150110201</v>
      </c>
      <c r="B827" s="113" t="s">
        <v>1579</v>
      </c>
      <c r="C827" s="85"/>
      <c r="D827" s="191">
        <v>100000000</v>
      </c>
      <c r="E827" s="191">
        <v>0</v>
      </c>
      <c r="F827" s="191">
        <v>0</v>
      </c>
      <c r="G827" s="188">
        <v>5515070</v>
      </c>
      <c r="H827" s="111">
        <f t="shared" ref="H827:H829" si="5243">+C827+D827-E827+F827-G827</f>
        <v>94484930</v>
      </c>
      <c r="I827" s="198">
        <v>0</v>
      </c>
      <c r="J827" s="198">
        <v>92000000</v>
      </c>
      <c r="K827" s="111">
        <f t="shared" ref="K827:K829" si="5244">+H827-J827</f>
        <v>2484930</v>
      </c>
      <c r="L827" s="198">
        <v>90000000</v>
      </c>
      <c r="M827" s="198">
        <v>92000000</v>
      </c>
      <c r="N827" s="85">
        <f>+J827-M827</f>
        <v>0</v>
      </c>
      <c r="O827" s="198">
        <v>0</v>
      </c>
      <c r="P827" s="198">
        <v>92000000</v>
      </c>
      <c r="Q827" s="111">
        <f t="shared" ref="Q827:Q829" si="5245">P827-J827</f>
        <v>0</v>
      </c>
      <c r="R827" s="85">
        <f>+H827-P827</f>
        <v>2484930</v>
      </c>
      <c r="S827" s="191">
        <f t="shared" ref="S827:S829" si="5246">O827</f>
        <v>0</v>
      </c>
      <c r="T827" s="191">
        <f t="shared" ref="T827:T829" si="5247">P827</f>
        <v>92000000</v>
      </c>
    </row>
    <row r="828" spans="1:20" ht="15" customHeight="1" x14ac:dyDescent="0.25">
      <c r="A828" s="29">
        <v>3150110202</v>
      </c>
      <c r="B828" s="113" t="s">
        <v>1580</v>
      </c>
      <c r="C828" s="85"/>
      <c r="D828" s="191">
        <v>19088740</v>
      </c>
      <c r="E828" s="191">
        <v>0</v>
      </c>
      <c r="F828" s="191">
        <v>0</v>
      </c>
      <c r="G828" s="188">
        <v>0</v>
      </c>
      <c r="H828" s="111">
        <f t="shared" si="5243"/>
        <v>19088740</v>
      </c>
      <c r="I828" s="198">
        <v>0</v>
      </c>
      <c r="J828" s="198">
        <v>0</v>
      </c>
      <c r="K828" s="111">
        <f t="shared" si="5244"/>
        <v>19088740</v>
      </c>
      <c r="L828" s="198">
        <v>0</v>
      </c>
      <c r="M828" s="198">
        <v>0</v>
      </c>
      <c r="N828" s="85">
        <f>+J828-M828</f>
        <v>0</v>
      </c>
      <c r="O828" s="198">
        <v>0</v>
      </c>
      <c r="P828" s="198">
        <v>0</v>
      </c>
      <c r="Q828" s="111">
        <f t="shared" si="5245"/>
        <v>0</v>
      </c>
      <c r="R828" s="85">
        <f>+H828-P828</f>
        <v>19088740</v>
      </c>
      <c r="S828" s="191">
        <f t="shared" si="5246"/>
        <v>0</v>
      </c>
      <c r="T828" s="191">
        <f t="shared" si="5247"/>
        <v>0</v>
      </c>
    </row>
    <row r="829" spans="1:20" ht="15" customHeight="1" x14ac:dyDescent="0.25">
      <c r="A829" s="112">
        <v>3150110203</v>
      </c>
      <c r="B829" s="113" t="s">
        <v>1581</v>
      </c>
      <c r="C829" s="85"/>
      <c r="D829" s="191">
        <v>119650000</v>
      </c>
      <c r="E829" s="191">
        <v>0</v>
      </c>
      <c r="F829" s="191">
        <v>250000000</v>
      </c>
      <c r="G829" s="188">
        <v>0</v>
      </c>
      <c r="H829" s="111">
        <f t="shared" si="5243"/>
        <v>369650000</v>
      </c>
      <c r="I829" s="198">
        <v>75900000</v>
      </c>
      <c r="J829" s="198">
        <v>320421520</v>
      </c>
      <c r="K829" s="111">
        <f t="shared" si="5244"/>
        <v>49228480</v>
      </c>
      <c r="L829" s="198">
        <v>60001941.989999995</v>
      </c>
      <c r="M829" s="198">
        <v>186852911</v>
      </c>
      <c r="N829" s="85">
        <f>+J829-M829</f>
        <v>133568609</v>
      </c>
      <c r="O829" s="198">
        <v>0</v>
      </c>
      <c r="P829" s="198">
        <v>369650000</v>
      </c>
      <c r="Q829" s="111">
        <f t="shared" si="5245"/>
        <v>49228480</v>
      </c>
      <c r="R829" s="85">
        <f>+H829-P829</f>
        <v>0</v>
      </c>
      <c r="S829" s="191">
        <f t="shared" si="5246"/>
        <v>0</v>
      </c>
      <c r="T829" s="191">
        <f t="shared" si="5247"/>
        <v>369650000</v>
      </c>
    </row>
    <row r="830" spans="1:20" ht="15" customHeight="1" x14ac:dyDescent="0.25">
      <c r="A830" s="14">
        <v>31501103</v>
      </c>
      <c r="B830" s="9" t="s">
        <v>1582</v>
      </c>
      <c r="C830" s="10">
        <f t="shared" ref="C830" si="5248">+C831</f>
        <v>0</v>
      </c>
      <c r="D830" s="10">
        <f t="shared" ref="D830" si="5249">+D831</f>
        <v>20000000</v>
      </c>
      <c r="E830" s="10">
        <f t="shared" ref="E830" si="5250">+E831</f>
        <v>0</v>
      </c>
      <c r="F830" s="10">
        <f t="shared" ref="F830" si="5251">+F831</f>
        <v>0</v>
      </c>
      <c r="G830" s="10">
        <f t="shared" ref="G830" si="5252">+G831</f>
        <v>0</v>
      </c>
      <c r="H830" s="10">
        <f t="shared" ref="H830" si="5253">+H831</f>
        <v>20000000</v>
      </c>
      <c r="I830" s="10">
        <f t="shared" ref="I830" si="5254">+I831</f>
        <v>0</v>
      </c>
      <c r="J830" s="10">
        <f t="shared" ref="J830" si="5255">+J831</f>
        <v>6330965</v>
      </c>
      <c r="K830" s="10">
        <f t="shared" ref="K830" si="5256">+K831</f>
        <v>13669035</v>
      </c>
      <c r="L830" s="10">
        <f t="shared" ref="L830" si="5257">+L831</f>
        <v>0</v>
      </c>
      <c r="M830" s="10">
        <f t="shared" ref="M830" si="5258">+M831</f>
        <v>6330965</v>
      </c>
      <c r="N830" s="10">
        <f t="shared" ref="N830" si="5259">+N831</f>
        <v>0</v>
      </c>
      <c r="O830" s="10">
        <f t="shared" ref="O830" si="5260">+O831</f>
        <v>0</v>
      </c>
      <c r="P830" s="10">
        <f t="shared" ref="P830" si="5261">+P831</f>
        <v>6330965</v>
      </c>
      <c r="Q830" s="10">
        <f t="shared" ref="Q830" si="5262">+Q831</f>
        <v>0</v>
      </c>
      <c r="R830" s="10">
        <f t="shared" ref="R830" si="5263">+R831</f>
        <v>13669035</v>
      </c>
      <c r="S830" s="10">
        <f t="shared" ref="S830" si="5264">+S831</f>
        <v>0</v>
      </c>
      <c r="T830" s="10">
        <f t="shared" ref="T830" si="5265">+T831</f>
        <v>6330965</v>
      </c>
    </row>
    <row r="831" spans="1:20" ht="15" customHeight="1" x14ac:dyDescent="0.25">
      <c r="A831" s="29">
        <v>3150110302</v>
      </c>
      <c r="B831" s="113" t="s">
        <v>1583</v>
      </c>
      <c r="C831" s="85"/>
      <c r="D831" s="191">
        <v>20000000</v>
      </c>
      <c r="E831" s="191">
        <v>0</v>
      </c>
      <c r="F831" s="191">
        <v>0</v>
      </c>
      <c r="G831" s="188">
        <v>0</v>
      </c>
      <c r="H831" s="111">
        <f>+C831+D831-E831+F831-G831</f>
        <v>20000000</v>
      </c>
      <c r="I831" s="198">
        <v>0</v>
      </c>
      <c r="J831" s="198">
        <v>6330965</v>
      </c>
      <c r="K831" s="111">
        <f t="shared" ref="K831" si="5266">+H831-J831</f>
        <v>13669035</v>
      </c>
      <c r="L831" s="198">
        <v>0</v>
      </c>
      <c r="M831" s="198">
        <v>6330965</v>
      </c>
      <c r="N831" s="85">
        <f>+J831-M831</f>
        <v>0</v>
      </c>
      <c r="O831" s="198">
        <v>0</v>
      </c>
      <c r="P831" s="198">
        <v>6330965</v>
      </c>
      <c r="Q831" s="111">
        <f>P831-J831</f>
        <v>0</v>
      </c>
      <c r="R831" s="85">
        <f>+H831-P831</f>
        <v>13669035</v>
      </c>
      <c r="S831" s="191">
        <f>O831</f>
        <v>0</v>
      </c>
      <c r="T831" s="191">
        <f>P831</f>
        <v>6330965</v>
      </c>
    </row>
    <row r="832" spans="1:20" ht="15" customHeight="1" x14ac:dyDescent="0.25">
      <c r="A832" s="132">
        <v>31502</v>
      </c>
      <c r="B832" s="133" t="s">
        <v>1584</v>
      </c>
      <c r="C832" s="94">
        <f t="shared" ref="C832" si="5267">+C833+C840+C838</f>
        <v>0</v>
      </c>
      <c r="D832" s="94">
        <f t="shared" ref="D832" si="5268">+D833+D840+D838</f>
        <v>5106382348.0200005</v>
      </c>
      <c r="E832" s="94">
        <f t="shared" ref="E832" si="5269">+E833+E840+E838</f>
        <v>0</v>
      </c>
      <c r="F832" s="94">
        <f t="shared" ref="F832" si="5270">+F833+F840+F838</f>
        <v>4905795039.3800001</v>
      </c>
      <c r="G832" s="94">
        <f t="shared" ref="G832" si="5271">+G833+G840+G838</f>
        <v>149261007</v>
      </c>
      <c r="H832" s="94">
        <f t="shared" ref="H832" si="5272">+H833+H840+H838</f>
        <v>9862916380.3999996</v>
      </c>
      <c r="I832" s="94">
        <f t="shared" ref="I832" si="5273">+I833+I840+I838</f>
        <v>1976029843.79</v>
      </c>
      <c r="J832" s="94">
        <f t="shared" ref="J832" si="5274">+J833+J840+J838</f>
        <v>4139648189.1500001</v>
      </c>
      <c r="K832" s="94">
        <f t="shared" ref="K832" si="5275">+K833+K840+K838</f>
        <v>5723268191.25</v>
      </c>
      <c r="L832" s="94">
        <f t="shared" ref="L832" si="5276">+L833+L840+L838</f>
        <v>582637114.87</v>
      </c>
      <c r="M832" s="94">
        <f t="shared" ref="M832" si="5277">+M833+M840+M838</f>
        <v>1563936510.5799999</v>
      </c>
      <c r="N832" s="94">
        <f t="shared" ref="N832" si="5278">+N833+N840+N838</f>
        <v>1636481420.78</v>
      </c>
      <c r="O832" s="94">
        <f t="shared" ref="O832" si="5279">+O833+O840+O838</f>
        <v>1360949112.21</v>
      </c>
      <c r="P832" s="94">
        <f t="shared" ref="P832" si="5280">+P833+P840+P838</f>
        <v>6304228613.8099995</v>
      </c>
      <c r="Q832" s="94">
        <f t="shared" ref="Q832" si="5281">+Q833+Q840+Q838</f>
        <v>2164580424.6600003</v>
      </c>
      <c r="R832" s="94">
        <f t="shared" ref="R832" si="5282">+R833+R840+R838</f>
        <v>3558687766.5900002</v>
      </c>
      <c r="S832" s="94">
        <f t="shared" ref="S832" si="5283">+S833+S840+S838</f>
        <v>1360949112.21</v>
      </c>
      <c r="T832" s="94">
        <f t="shared" ref="T832" si="5284">+T833+T840+T838</f>
        <v>6304228613.8099995</v>
      </c>
    </row>
    <row r="833" spans="1:20" ht="15" customHeight="1" x14ac:dyDescent="0.25">
      <c r="A833" s="132">
        <v>315021</v>
      </c>
      <c r="B833" s="133" t="s">
        <v>1585</v>
      </c>
      <c r="C833" s="94">
        <f t="shared" ref="C833" si="5285">+C834</f>
        <v>0</v>
      </c>
      <c r="D833" s="94">
        <f t="shared" ref="D833" si="5286">+D834</f>
        <v>2499831880.6999998</v>
      </c>
      <c r="E833" s="94">
        <f t="shared" ref="E833" si="5287">+E834</f>
        <v>0</v>
      </c>
      <c r="F833" s="94">
        <f t="shared" ref="F833" si="5288">+F834</f>
        <v>3105795039.3800001</v>
      </c>
      <c r="G833" s="94">
        <f t="shared" ref="G833" si="5289">+G834</f>
        <v>135473337</v>
      </c>
      <c r="H833" s="94">
        <f t="shared" ref="H833" si="5290">+H834</f>
        <v>5470153583.0799999</v>
      </c>
      <c r="I833" s="94">
        <f t="shared" ref="I833" si="5291">+I834</f>
        <v>1272211318.79</v>
      </c>
      <c r="J833" s="94">
        <f t="shared" ref="J833" si="5292">+J834</f>
        <v>2351999005.79</v>
      </c>
      <c r="K833" s="94">
        <f t="shared" ref="K833" si="5293">+K834</f>
        <v>3118154577.29</v>
      </c>
      <c r="L833" s="94">
        <f t="shared" ref="L833" si="5294">+L834</f>
        <v>418240123.89999998</v>
      </c>
      <c r="M833" s="94">
        <f t="shared" ref="M833" si="5295">+M834</f>
        <v>566677935.14999998</v>
      </c>
      <c r="N833" s="94">
        <f t="shared" ref="N833" si="5296">+N834</f>
        <v>1390720849.8499999</v>
      </c>
      <c r="O833" s="94">
        <f t="shared" ref="O833" si="5297">+O834</f>
        <v>816319075.21000004</v>
      </c>
      <c r="P833" s="94">
        <f t="shared" ref="P833" si="5298">+P834</f>
        <v>2455735779.4899998</v>
      </c>
      <c r="Q833" s="94">
        <f t="shared" ref="Q833" si="5299">+Q834</f>
        <v>103736773.70000005</v>
      </c>
      <c r="R833" s="94">
        <f t="shared" ref="R833" si="5300">+R834</f>
        <v>3014417803.5900002</v>
      </c>
      <c r="S833" s="94">
        <f t="shared" ref="S833" si="5301">+S834</f>
        <v>816319075.21000004</v>
      </c>
      <c r="T833" s="94">
        <f t="shared" ref="T833" si="5302">+T834</f>
        <v>2455735779.4899998</v>
      </c>
    </row>
    <row r="834" spans="1:20" ht="15" customHeight="1" x14ac:dyDescent="0.25">
      <c r="A834" s="14">
        <v>31502101</v>
      </c>
      <c r="B834" s="9" t="s">
        <v>741</v>
      </c>
      <c r="C834" s="10">
        <f t="shared" ref="C834" si="5303">SUM(C835:C837)</f>
        <v>0</v>
      </c>
      <c r="D834" s="10">
        <f t="shared" ref="D834" si="5304">SUM(D835:D837)</f>
        <v>2499831880.6999998</v>
      </c>
      <c r="E834" s="10">
        <f t="shared" ref="E834" si="5305">SUM(E835:E837)</f>
        <v>0</v>
      </c>
      <c r="F834" s="10">
        <f t="shared" ref="F834" si="5306">SUM(F835:F837)</f>
        <v>3105795039.3800001</v>
      </c>
      <c r="G834" s="10">
        <f t="shared" ref="G834" si="5307">SUM(G835:G837)</f>
        <v>135473337</v>
      </c>
      <c r="H834" s="10">
        <f t="shared" ref="H834" si="5308">SUM(H835:H837)</f>
        <v>5470153583.0799999</v>
      </c>
      <c r="I834" s="10">
        <f t="shared" ref="I834" si="5309">SUM(I835:I837)</f>
        <v>1272211318.79</v>
      </c>
      <c r="J834" s="10">
        <f t="shared" ref="J834" si="5310">SUM(J835:J837)</f>
        <v>2351999005.79</v>
      </c>
      <c r="K834" s="10">
        <f t="shared" ref="K834" si="5311">SUM(K835:K837)</f>
        <v>3118154577.29</v>
      </c>
      <c r="L834" s="10">
        <f t="shared" ref="L834" si="5312">SUM(L835:L837)</f>
        <v>418240123.89999998</v>
      </c>
      <c r="M834" s="10">
        <f t="shared" ref="M834" si="5313">SUM(M835:M837)</f>
        <v>566677935.14999998</v>
      </c>
      <c r="N834" s="10">
        <f t="shared" ref="N834" si="5314">SUM(N835:N837)</f>
        <v>1390720849.8499999</v>
      </c>
      <c r="O834" s="10">
        <f t="shared" ref="O834" si="5315">SUM(O835:O837)</f>
        <v>816319075.21000004</v>
      </c>
      <c r="P834" s="10">
        <f t="shared" ref="P834" si="5316">SUM(P835:P837)</f>
        <v>2455735779.4899998</v>
      </c>
      <c r="Q834" s="10">
        <f t="shared" ref="Q834" si="5317">SUM(Q835:Q837)</f>
        <v>103736773.70000005</v>
      </c>
      <c r="R834" s="10">
        <f t="shared" ref="R834" si="5318">SUM(R835:R837)</f>
        <v>3014417803.5900002</v>
      </c>
      <c r="S834" s="10">
        <f t="shared" ref="S834" si="5319">SUM(S835:S837)</f>
        <v>816319075.21000004</v>
      </c>
      <c r="T834" s="10">
        <f t="shared" ref="T834" si="5320">SUM(T835:T837)</f>
        <v>2455735779.4899998</v>
      </c>
    </row>
    <row r="835" spans="1:20" ht="15" customHeight="1" x14ac:dyDescent="0.25">
      <c r="A835" s="112">
        <v>3150210101</v>
      </c>
      <c r="B835" s="113" t="s">
        <v>742</v>
      </c>
      <c r="C835" s="85"/>
      <c r="D835" s="191">
        <v>2456478047</v>
      </c>
      <c r="E835" s="191">
        <v>0</v>
      </c>
      <c r="F835" s="191">
        <v>0</v>
      </c>
      <c r="G835" s="188">
        <v>135473337</v>
      </c>
      <c r="H835" s="111">
        <f t="shared" ref="H835:H837" si="5321">+C835+D835-E835+F835-G835</f>
        <v>2321004710</v>
      </c>
      <c r="I835" s="198">
        <v>216145351</v>
      </c>
      <c r="J835" s="198">
        <v>731855725</v>
      </c>
      <c r="K835" s="111">
        <f t="shared" ref="K835:K837" si="5322">+H835-J835</f>
        <v>1589148985</v>
      </c>
      <c r="L835" s="198">
        <v>174001230.90000001</v>
      </c>
      <c r="M835" s="198">
        <v>174001230.90000001</v>
      </c>
      <c r="N835" s="85">
        <f>+J835-M835</f>
        <v>557854494.10000002</v>
      </c>
      <c r="O835" s="198">
        <v>214262216</v>
      </c>
      <c r="P835" s="198">
        <v>731855725</v>
      </c>
      <c r="Q835" s="111">
        <f t="shared" ref="Q835:Q837" si="5323">P835-J835</f>
        <v>0</v>
      </c>
      <c r="R835" s="85">
        <f>+H835-P835</f>
        <v>1589148985</v>
      </c>
      <c r="S835" s="191">
        <f t="shared" ref="S835:S837" si="5324">O835</f>
        <v>214262216</v>
      </c>
      <c r="T835" s="191">
        <f t="shared" ref="T835:T837" si="5325">P835</f>
        <v>731855725</v>
      </c>
    </row>
    <row r="836" spans="1:20" ht="15" customHeight="1" x14ac:dyDescent="0.25">
      <c r="A836" s="192">
        <v>3150210102</v>
      </c>
      <c r="B836" s="113" t="s">
        <v>743</v>
      </c>
      <c r="C836" s="85"/>
      <c r="D836" s="191">
        <v>0</v>
      </c>
      <c r="E836" s="191">
        <v>0</v>
      </c>
      <c r="F836" s="191">
        <v>1805795039.3800001</v>
      </c>
      <c r="G836" s="188"/>
      <c r="H836" s="111">
        <f t="shared" si="5321"/>
        <v>1805795039.3800001</v>
      </c>
      <c r="I836" s="198">
        <v>394600220.79000002</v>
      </c>
      <c r="J836" s="198">
        <v>394600220.79000002</v>
      </c>
      <c r="K836" s="111">
        <f t="shared" si="5322"/>
        <v>1411194818.5900002</v>
      </c>
      <c r="L836" s="198">
        <v>0</v>
      </c>
      <c r="M836" s="198">
        <v>0</v>
      </c>
      <c r="N836" s="85"/>
      <c r="O836" s="198">
        <v>399779.20999997901</v>
      </c>
      <c r="P836" s="198">
        <v>394600220.79000002</v>
      </c>
      <c r="Q836" s="111">
        <f t="shared" si="5323"/>
        <v>0</v>
      </c>
      <c r="R836" s="85">
        <f>+H836-P836</f>
        <v>1411194818.5900002</v>
      </c>
      <c r="S836" s="191">
        <f t="shared" si="5324"/>
        <v>399779.20999997901</v>
      </c>
      <c r="T836" s="191">
        <f t="shared" si="5325"/>
        <v>394600220.79000002</v>
      </c>
    </row>
    <row r="837" spans="1:20" ht="15" customHeight="1" x14ac:dyDescent="0.25">
      <c r="A837" s="112">
        <v>3150210103</v>
      </c>
      <c r="B837" s="113" t="s">
        <v>744</v>
      </c>
      <c r="C837" s="85"/>
      <c r="D837" s="191">
        <v>43353833.700000003</v>
      </c>
      <c r="E837" s="191">
        <v>0</v>
      </c>
      <c r="F837" s="191">
        <v>1300000000</v>
      </c>
      <c r="G837" s="188">
        <v>0</v>
      </c>
      <c r="H837" s="111">
        <f t="shared" si="5321"/>
        <v>1343353833.7</v>
      </c>
      <c r="I837" s="198">
        <v>661465747</v>
      </c>
      <c r="J837" s="198">
        <v>1225543060</v>
      </c>
      <c r="K837" s="111">
        <f t="shared" si="5322"/>
        <v>117810773.70000005</v>
      </c>
      <c r="L837" s="198">
        <v>244238893</v>
      </c>
      <c r="M837" s="198">
        <v>392676704.25</v>
      </c>
      <c r="N837" s="85">
        <f>+J837-M837</f>
        <v>832866355.75</v>
      </c>
      <c r="O837" s="198">
        <v>601657080</v>
      </c>
      <c r="P837" s="198">
        <v>1329279833.7</v>
      </c>
      <c r="Q837" s="111">
        <f t="shared" si="5323"/>
        <v>103736773.70000005</v>
      </c>
      <c r="R837" s="85">
        <f>+H837-P837</f>
        <v>14074000</v>
      </c>
      <c r="S837" s="191">
        <f t="shared" si="5324"/>
        <v>601657080</v>
      </c>
      <c r="T837" s="191">
        <f t="shared" si="5325"/>
        <v>1329279833.7</v>
      </c>
    </row>
    <row r="838" spans="1:20" ht="15" customHeight="1" x14ac:dyDescent="0.25">
      <c r="A838" s="14">
        <v>31502102</v>
      </c>
      <c r="B838" s="9" t="s">
        <v>753</v>
      </c>
      <c r="C838" s="10">
        <f t="shared" ref="C838" si="5326">+C839</f>
        <v>0</v>
      </c>
      <c r="D838" s="10">
        <f t="shared" ref="D838" si="5327">+D839</f>
        <v>488900000</v>
      </c>
      <c r="E838" s="10">
        <f t="shared" ref="E838" si="5328">+E839</f>
        <v>0</v>
      </c>
      <c r="F838" s="10">
        <f t="shared" ref="F838" si="5329">+F839</f>
        <v>0</v>
      </c>
      <c r="G838" s="10">
        <f t="shared" ref="G838" si="5330">+G839</f>
        <v>0</v>
      </c>
      <c r="H838" s="10">
        <f t="shared" ref="H838" si="5331">+H839</f>
        <v>488900000</v>
      </c>
      <c r="I838" s="10">
        <f t="shared" ref="I838" si="5332">+I839</f>
        <v>0</v>
      </c>
      <c r="J838" s="10">
        <f t="shared" ref="J838" si="5333">+J839</f>
        <v>0</v>
      </c>
      <c r="K838" s="10">
        <f t="shared" ref="K838" si="5334">+K839</f>
        <v>488900000</v>
      </c>
      <c r="L838" s="10">
        <f t="shared" ref="L838" si="5335">+L839</f>
        <v>0</v>
      </c>
      <c r="M838" s="10">
        <f t="shared" ref="M838" si="5336">+M839</f>
        <v>0</v>
      </c>
      <c r="N838" s="10">
        <f t="shared" ref="N838" si="5337">+N839</f>
        <v>0</v>
      </c>
      <c r="O838" s="10">
        <f t="shared" ref="O838" si="5338">+O839</f>
        <v>0</v>
      </c>
      <c r="P838" s="10">
        <f t="shared" ref="P838" si="5339">+P839</f>
        <v>0</v>
      </c>
      <c r="Q838" s="10">
        <f t="shared" ref="Q838" si="5340">+Q839</f>
        <v>0</v>
      </c>
      <c r="R838" s="10">
        <f t="shared" ref="R838" si="5341">+R839</f>
        <v>488900000</v>
      </c>
      <c r="S838" s="10">
        <f t="shared" ref="S838" si="5342">+S839</f>
        <v>0</v>
      </c>
      <c r="T838" s="10">
        <f t="shared" ref="T838" si="5343">+T839</f>
        <v>0</v>
      </c>
    </row>
    <row r="839" spans="1:20" ht="15" customHeight="1" x14ac:dyDescent="0.25">
      <c r="A839" s="112">
        <v>3150210204</v>
      </c>
      <c r="B839" s="113" t="s">
        <v>1651</v>
      </c>
      <c r="C839" s="85"/>
      <c r="D839" s="191">
        <v>488900000</v>
      </c>
      <c r="E839" s="191">
        <v>0</v>
      </c>
      <c r="F839" s="191">
        <v>0</v>
      </c>
      <c r="G839" s="188">
        <v>0</v>
      </c>
      <c r="H839" s="111">
        <f>+C839+D839-E839+F839-G839</f>
        <v>488900000</v>
      </c>
      <c r="I839" s="198">
        <v>0</v>
      </c>
      <c r="J839" s="198">
        <v>0</v>
      </c>
      <c r="K839" s="111">
        <f t="shared" ref="K839" si="5344">+H839-J839</f>
        <v>488900000</v>
      </c>
      <c r="L839" s="198">
        <v>0</v>
      </c>
      <c r="M839" s="198">
        <v>0</v>
      </c>
      <c r="N839" s="85">
        <f>+J839-M839</f>
        <v>0</v>
      </c>
      <c r="O839" s="198">
        <v>0</v>
      </c>
      <c r="P839" s="198">
        <v>0</v>
      </c>
      <c r="Q839" s="111">
        <f>P839-J839</f>
        <v>0</v>
      </c>
      <c r="R839" s="85">
        <f>+H839-P839</f>
        <v>488900000</v>
      </c>
      <c r="S839" s="191">
        <f>O839</f>
        <v>0</v>
      </c>
      <c r="T839" s="191">
        <f>P839</f>
        <v>0</v>
      </c>
    </row>
    <row r="840" spans="1:20" ht="15" customHeight="1" x14ac:dyDescent="0.25">
      <c r="A840" s="132">
        <v>315022</v>
      </c>
      <c r="B840" s="133" t="s">
        <v>1586</v>
      </c>
      <c r="C840" s="94">
        <f t="shared" ref="C840" si="5345">+C841+C844</f>
        <v>0</v>
      </c>
      <c r="D840" s="94">
        <f t="shared" ref="D840" si="5346">+D841+D844</f>
        <v>2117650467.3200002</v>
      </c>
      <c r="E840" s="94">
        <f t="shared" ref="E840" si="5347">+E841+E844</f>
        <v>0</v>
      </c>
      <c r="F840" s="94">
        <f t="shared" ref="F840" si="5348">+F841+F844</f>
        <v>1800000000</v>
      </c>
      <c r="G840" s="94">
        <f t="shared" ref="G840" si="5349">+G841+G844</f>
        <v>13787670</v>
      </c>
      <c r="H840" s="94">
        <f t="shared" ref="H840" si="5350">+H841+H844</f>
        <v>3903862797.3199997</v>
      </c>
      <c r="I840" s="94">
        <f t="shared" ref="I840" si="5351">+I841+I844</f>
        <v>703818525</v>
      </c>
      <c r="J840" s="94">
        <f t="shared" ref="J840" si="5352">+J841+J844</f>
        <v>1787649183.3600001</v>
      </c>
      <c r="K840" s="94">
        <f t="shared" ref="K840" si="5353">+K841+K844</f>
        <v>2116213613.9599998</v>
      </c>
      <c r="L840" s="94">
        <f t="shared" ref="L840" si="5354">+L841+L844</f>
        <v>164396990.97000003</v>
      </c>
      <c r="M840" s="94">
        <f t="shared" ref="M840" si="5355">+M841+M844</f>
        <v>997258575.43000007</v>
      </c>
      <c r="N840" s="94">
        <f t="shared" ref="N840" si="5356">+N841+N844</f>
        <v>245760570.93000004</v>
      </c>
      <c r="O840" s="94">
        <f t="shared" ref="O840" si="5357">+O841+O844</f>
        <v>544630037</v>
      </c>
      <c r="P840" s="94">
        <f t="shared" ref="P840" si="5358">+P841+P844</f>
        <v>3848492834.3200002</v>
      </c>
      <c r="Q840" s="94">
        <f t="shared" ref="Q840" si="5359">+Q841+Q844</f>
        <v>2060843650.9600003</v>
      </c>
      <c r="R840" s="94">
        <f t="shared" ref="R840" si="5360">+R841+R844</f>
        <v>55369963</v>
      </c>
      <c r="S840" s="94">
        <f t="shared" ref="S840" si="5361">+S841+S844</f>
        <v>544630037</v>
      </c>
      <c r="T840" s="94">
        <f t="shared" ref="T840" si="5362">+T841+T844</f>
        <v>3848492834.3200002</v>
      </c>
    </row>
    <row r="841" spans="1:20" ht="15" customHeight="1" x14ac:dyDescent="0.25">
      <c r="A841" s="14">
        <v>31502201</v>
      </c>
      <c r="B841" s="9" t="s">
        <v>745</v>
      </c>
      <c r="C841" s="10">
        <f t="shared" ref="C841" si="5363">+C842+C843</f>
        <v>0</v>
      </c>
      <c r="D841" s="10">
        <f t="shared" ref="D841" si="5364">+D842+D843</f>
        <v>713318762.10000002</v>
      </c>
      <c r="E841" s="10">
        <f t="shared" ref="E841" si="5365">+E842+E843</f>
        <v>0</v>
      </c>
      <c r="F841" s="10">
        <f t="shared" ref="F841" si="5366">+F842+F843</f>
        <v>1200000000</v>
      </c>
      <c r="G841" s="10">
        <f t="shared" ref="G841" si="5367">+G842+G843</f>
        <v>0</v>
      </c>
      <c r="H841" s="10">
        <f t="shared" ref="H841" si="5368">+H842+H843</f>
        <v>1913318762.0999999</v>
      </c>
      <c r="I841" s="10">
        <f t="shared" ref="I841" si="5369">+I842+I843</f>
        <v>39217009</v>
      </c>
      <c r="J841" s="10">
        <f t="shared" ref="J841" si="5370">+J842+J843</f>
        <v>826984369.36000013</v>
      </c>
      <c r="K841" s="10">
        <f t="shared" ref="K841" si="5371">+K842+K843</f>
        <v>1086334392.7399998</v>
      </c>
      <c r="L841" s="10">
        <f t="shared" ref="L841" si="5372">+L842+L843</f>
        <v>76396990.970000029</v>
      </c>
      <c r="M841" s="10">
        <f t="shared" ref="M841" si="5373">+M842+M843</f>
        <v>729436128.43000007</v>
      </c>
      <c r="N841" s="10">
        <f t="shared" ref="N841" si="5374">+N842+N843</f>
        <v>97548240.930000037</v>
      </c>
      <c r="O841" s="10">
        <f t="shared" ref="O841" si="5375">+O842+O843</f>
        <v>0</v>
      </c>
      <c r="P841" s="10">
        <f t="shared" ref="P841" si="5376">+P842+P843</f>
        <v>1913318762.1000001</v>
      </c>
      <c r="Q841" s="10">
        <f t="shared" ref="Q841" si="5377">+Q842+Q843</f>
        <v>1086334392.7400002</v>
      </c>
      <c r="R841" s="10">
        <f t="shared" ref="R841" si="5378">+R842+R843</f>
        <v>0</v>
      </c>
      <c r="S841" s="10">
        <f t="shared" ref="S841" si="5379">+S842+S843</f>
        <v>0</v>
      </c>
      <c r="T841" s="10">
        <f t="shared" ref="T841" si="5380">+T842+T843</f>
        <v>1913318762.1000001</v>
      </c>
    </row>
    <row r="842" spans="1:20" ht="15" customHeight="1" x14ac:dyDescent="0.25">
      <c r="A842" s="29">
        <v>3150220102</v>
      </c>
      <c r="B842" s="113" t="s">
        <v>746</v>
      </c>
      <c r="C842" s="85"/>
      <c r="D842" s="191">
        <v>29584137.100000001</v>
      </c>
      <c r="E842" s="191">
        <v>0</v>
      </c>
      <c r="F842" s="191">
        <v>0</v>
      </c>
      <c r="G842" s="188">
        <v>0</v>
      </c>
      <c r="H842" s="111">
        <f t="shared" ref="H842:H843" si="5381">+C842+D842-E842+F842-G842</f>
        <v>29584137.100000001</v>
      </c>
      <c r="I842" s="198">
        <v>0</v>
      </c>
      <c r="J842" s="198">
        <v>29584137.100000001</v>
      </c>
      <c r="K842" s="111">
        <f t="shared" ref="K842:K843" si="5382">+H842-J842</f>
        <v>0</v>
      </c>
      <c r="L842" s="198">
        <v>0</v>
      </c>
      <c r="M842" s="198">
        <v>0</v>
      </c>
      <c r="N842" s="85">
        <f>+J842-M842</f>
        <v>29584137.100000001</v>
      </c>
      <c r="O842" s="198">
        <v>0</v>
      </c>
      <c r="P842" s="198">
        <v>29584137.100000001</v>
      </c>
      <c r="Q842" s="111">
        <f t="shared" ref="Q842:Q843" si="5383">P842-J842</f>
        <v>0</v>
      </c>
      <c r="R842" s="85">
        <f>+H842-P842</f>
        <v>0</v>
      </c>
      <c r="S842" s="191">
        <f t="shared" ref="S842:S843" si="5384">O842</f>
        <v>0</v>
      </c>
      <c r="T842" s="191">
        <f t="shared" ref="T842:T843" si="5385">P842</f>
        <v>29584137.100000001</v>
      </c>
    </row>
    <row r="843" spans="1:20" s="130" customFormat="1" ht="15" customHeight="1" x14ac:dyDescent="0.25">
      <c r="A843" s="112">
        <v>3150220103</v>
      </c>
      <c r="B843" s="113" t="s">
        <v>747</v>
      </c>
      <c r="C843" s="85"/>
      <c r="D843" s="191">
        <v>683734625</v>
      </c>
      <c r="E843" s="191">
        <v>0</v>
      </c>
      <c r="F843" s="191">
        <v>1200000000</v>
      </c>
      <c r="G843" s="188">
        <v>0</v>
      </c>
      <c r="H843" s="111">
        <f t="shared" si="5381"/>
        <v>1883734625</v>
      </c>
      <c r="I843" s="198">
        <v>39217009</v>
      </c>
      <c r="J843" s="198">
        <v>797400232.26000011</v>
      </c>
      <c r="K843" s="111">
        <f t="shared" si="5382"/>
        <v>1086334392.7399998</v>
      </c>
      <c r="L843" s="198">
        <v>76396990.970000029</v>
      </c>
      <c r="M843" s="198">
        <v>729436128.43000007</v>
      </c>
      <c r="N843" s="85">
        <f>+J843-M843</f>
        <v>67964103.830000043</v>
      </c>
      <c r="O843" s="198">
        <v>0</v>
      </c>
      <c r="P843" s="198">
        <v>1883734625.0000002</v>
      </c>
      <c r="Q843" s="111">
        <f t="shared" si="5383"/>
        <v>1086334392.7400002</v>
      </c>
      <c r="R843" s="85">
        <f>+H843-P843</f>
        <v>0</v>
      </c>
      <c r="S843" s="191">
        <f t="shared" si="5384"/>
        <v>0</v>
      </c>
      <c r="T843" s="191">
        <f t="shared" si="5385"/>
        <v>1883734625.0000002</v>
      </c>
    </row>
    <row r="844" spans="1:20" s="130" customFormat="1" ht="15" customHeight="1" x14ac:dyDescent="0.25">
      <c r="A844" s="14">
        <v>31502202</v>
      </c>
      <c r="B844" s="9" t="s">
        <v>1587</v>
      </c>
      <c r="C844" s="10">
        <f t="shared" ref="C844" si="5386">SUM(C845:C847)</f>
        <v>0</v>
      </c>
      <c r="D844" s="10">
        <f t="shared" ref="D844" si="5387">SUM(D845:D847)</f>
        <v>1404331705.22</v>
      </c>
      <c r="E844" s="10">
        <f t="shared" ref="E844" si="5388">SUM(E845:E847)</f>
        <v>0</v>
      </c>
      <c r="F844" s="10">
        <f t="shared" ref="F844" si="5389">SUM(F845:F847)</f>
        <v>600000000</v>
      </c>
      <c r="G844" s="10">
        <f t="shared" ref="G844" si="5390">SUM(G845:G847)</f>
        <v>13787670</v>
      </c>
      <c r="H844" s="10">
        <f t="shared" ref="H844" si="5391">SUM(H845:H847)</f>
        <v>1990544035.22</v>
      </c>
      <c r="I844" s="10">
        <f t="shared" ref="I844" si="5392">SUM(I845:I847)</f>
        <v>664601516</v>
      </c>
      <c r="J844" s="10">
        <f t="shared" ref="J844" si="5393">SUM(J845:J847)</f>
        <v>960664814</v>
      </c>
      <c r="K844" s="10">
        <f t="shared" ref="K844" si="5394">SUM(K845:K847)</f>
        <v>1029879221.22</v>
      </c>
      <c r="L844" s="10">
        <f t="shared" ref="L844" si="5395">SUM(L845:L847)</f>
        <v>88000000</v>
      </c>
      <c r="M844" s="10">
        <f t="shared" ref="M844" si="5396">SUM(M845:M847)</f>
        <v>267822447</v>
      </c>
      <c r="N844" s="10">
        <f t="shared" ref="N844" si="5397">SUM(N845:N847)</f>
        <v>148212330</v>
      </c>
      <c r="O844" s="10">
        <f t="shared" ref="O844" si="5398">SUM(O845:O847)</f>
        <v>544630037</v>
      </c>
      <c r="P844" s="10">
        <f t="shared" ref="P844" si="5399">SUM(P845:P847)</f>
        <v>1935174072.22</v>
      </c>
      <c r="Q844" s="10">
        <f t="shared" ref="Q844" si="5400">SUM(Q845:Q847)</f>
        <v>974509258.22000003</v>
      </c>
      <c r="R844" s="10">
        <f t="shared" ref="R844" si="5401">SUM(R845:R847)</f>
        <v>55369963</v>
      </c>
      <c r="S844" s="10">
        <f t="shared" ref="S844" si="5402">SUM(S845:S847)</f>
        <v>544630037</v>
      </c>
      <c r="T844" s="10">
        <f t="shared" ref="T844" si="5403">SUM(T845:T847)</f>
        <v>1935174072.22</v>
      </c>
    </row>
    <row r="845" spans="1:20" ht="15" customHeight="1" x14ac:dyDescent="0.25">
      <c r="A845" s="112">
        <v>3150220201</v>
      </c>
      <c r="B845" s="113" t="s">
        <v>1588</v>
      </c>
      <c r="C845" s="85"/>
      <c r="D845" s="191">
        <v>250000000</v>
      </c>
      <c r="E845" s="191">
        <v>0</v>
      </c>
      <c r="F845" s="191">
        <v>0</v>
      </c>
      <c r="G845" s="188">
        <v>13787670</v>
      </c>
      <c r="H845" s="111">
        <f t="shared" ref="H845:H847" si="5404">+C845+D845-E845+F845-G845</f>
        <v>236212330</v>
      </c>
      <c r="I845" s="198">
        <v>119971479</v>
      </c>
      <c r="J845" s="198">
        <v>236212330</v>
      </c>
      <c r="K845" s="111">
        <f t="shared" ref="K845:K847" si="5405">+H845-J845</f>
        <v>0</v>
      </c>
      <c r="L845" s="198">
        <v>88000000</v>
      </c>
      <c r="M845" s="198">
        <v>88000000</v>
      </c>
      <c r="N845" s="85">
        <f>+J845-M845</f>
        <v>148212330</v>
      </c>
      <c r="O845" s="198">
        <v>0</v>
      </c>
      <c r="P845" s="198">
        <v>236212330</v>
      </c>
      <c r="Q845" s="111">
        <f t="shared" ref="Q845:Q847" si="5406">P845-J845</f>
        <v>0</v>
      </c>
      <c r="R845" s="85">
        <f>+H845-P845</f>
        <v>0</v>
      </c>
      <c r="S845" s="191">
        <f t="shared" ref="S845:S847" si="5407">O845</f>
        <v>0</v>
      </c>
      <c r="T845" s="191">
        <f t="shared" ref="T845:T847" si="5408">P845</f>
        <v>236212330</v>
      </c>
    </row>
    <row r="846" spans="1:20" ht="15" customHeight="1" x14ac:dyDescent="0.25">
      <c r="A846" s="192">
        <v>3150220202</v>
      </c>
      <c r="B846" s="190" t="s">
        <v>1649</v>
      </c>
      <c r="C846" s="85"/>
      <c r="D846" s="191">
        <v>0</v>
      </c>
      <c r="E846" s="191">
        <v>0</v>
      </c>
      <c r="F846" s="191">
        <v>600000000</v>
      </c>
      <c r="G846" s="188"/>
      <c r="H846" s="111">
        <f t="shared" si="5404"/>
        <v>600000000</v>
      </c>
      <c r="I846" s="198">
        <v>544630037</v>
      </c>
      <c r="J846" s="198">
        <v>544630037</v>
      </c>
      <c r="K846" s="111">
        <f t="shared" si="5405"/>
        <v>55369963</v>
      </c>
      <c r="L846" s="198">
        <v>0</v>
      </c>
      <c r="M846" s="198">
        <v>0</v>
      </c>
      <c r="N846" s="85"/>
      <c r="O846" s="198">
        <v>544630037</v>
      </c>
      <c r="P846" s="198">
        <v>544630037</v>
      </c>
      <c r="Q846" s="111">
        <f t="shared" si="5406"/>
        <v>0</v>
      </c>
      <c r="R846" s="85">
        <f>+H846-P846</f>
        <v>55369963</v>
      </c>
      <c r="S846" s="191">
        <f t="shared" si="5407"/>
        <v>544630037</v>
      </c>
      <c r="T846" s="191">
        <f t="shared" si="5408"/>
        <v>544630037</v>
      </c>
    </row>
    <row r="847" spans="1:20" ht="15" customHeight="1" x14ac:dyDescent="0.25">
      <c r="A847" s="112">
        <v>3150220203</v>
      </c>
      <c r="B847" s="113" t="s">
        <v>1589</v>
      </c>
      <c r="C847" s="85"/>
      <c r="D847" s="191">
        <v>1154331705.22</v>
      </c>
      <c r="E847" s="191">
        <v>0</v>
      </c>
      <c r="F847" s="191">
        <v>0</v>
      </c>
      <c r="G847" s="188">
        <v>0</v>
      </c>
      <c r="H847" s="111">
        <f t="shared" si="5404"/>
        <v>1154331705.22</v>
      </c>
      <c r="I847" s="198">
        <v>0</v>
      </c>
      <c r="J847" s="198">
        <v>179822447</v>
      </c>
      <c r="K847" s="111">
        <f t="shared" si="5405"/>
        <v>974509258.22000003</v>
      </c>
      <c r="L847" s="198">
        <v>0</v>
      </c>
      <c r="M847" s="198">
        <v>179822447</v>
      </c>
      <c r="N847" s="85">
        <f>+J847-M847</f>
        <v>0</v>
      </c>
      <c r="O847" s="198">
        <v>0</v>
      </c>
      <c r="P847" s="198">
        <v>1154331705.22</v>
      </c>
      <c r="Q847" s="111">
        <f t="shared" si="5406"/>
        <v>974509258.22000003</v>
      </c>
      <c r="R847" s="85">
        <f>+H847-P847</f>
        <v>0</v>
      </c>
      <c r="S847" s="191">
        <f t="shared" si="5407"/>
        <v>0</v>
      </c>
      <c r="T847" s="191">
        <f t="shared" si="5408"/>
        <v>1154331705.22</v>
      </c>
    </row>
    <row r="848" spans="1:20" ht="15" customHeight="1" x14ac:dyDescent="0.25">
      <c r="C848" s="169"/>
      <c r="D848" s="169"/>
      <c r="E848" s="169"/>
      <c r="F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T848" s="169"/>
    </row>
    <row r="849" spans="1:20" ht="15" customHeight="1" x14ac:dyDescent="0.25">
      <c r="D849" s="169"/>
      <c r="E849" s="169"/>
      <c r="F849" s="169"/>
      <c r="H849" s="169"/>
      <c r="I849" s="169"/>
      <c r="J849" s="169"/>
      <c r="K849" s="169"/>
      <c r="L849" s="169"/>
      <c r="M849" s="169"/>
      <c r="N849" s="169"/>
      <c r="O849" s="169"/>
      <c r="P849" s="169"/>
      <c r="Q849" s="169"/>
      <c r="R849" s="169"/>
      <c r="T849" s="169"/>
    </row>
    <row r="850" spans="1:20" ht="15" customHeight="1" x14ac:dyDescent="0.25">
      <c r="D850" s="160"/>
    </row>
    <row r="851" spans="1:20" ht="15" customHeight="1" x14ac:dyDescent="0.35">
      <c r="B851" s="357"/>
      <c r="C851" s="357"/>
      <c r="D851" s="357"/>
      <c r="E851" s="357"/>
      <c r="F851" s="357"/>
      <c r="G851" s="357"/>
      <c r="H851" s="357"/>
      <c r="I851" s="357"/>
      <c r="J851" s="357"/>
      <c r="K851" s="357"/>
      <c r="L851" s="357"/>
      <c r="M851" s="357"/>
      <c r="N851" s="357"/>
      <c r="O851" s="357"/>
      <c r="P851" s="357"/>
      <c r="Q851" s="357"/>
      <c r="R851" s="357"/>
      <c r="S851" s="357"/>
      <c r="T851" s="357"/>
    </row>
    <row r="852" spans="1:20" ht="15" customHeight="1" x14ac:dyDescent="0.25">
      <c r="A852" s="161"/>
      <c r="B852" s="59"/>
      <c r="C852" s="145">
        <f>+C853-C855</f>
        <v>0</v>
      </c>
      <c r="D852" s="145">
        <f t="shared" ref="D852:T852" si="5409">+D853-D855</f>
        <v>0</v>
      </c>
      <c r="E852" s="145">
        <f t="shared" si="5409"/>
        <v>0</v>
      </c>
      <c r="F852" s="145">
        <f>+F853-F855</f>
        <v>0</v>
      </c>
      <c r="G852" s="145"/>
      <c r="H852" s="145">
        <f t="shared" si="5409"/>
        <v>0</v>
      </c>
      <c r="I852" s="145">
        <f t="shared" si="5409"/>
        <v>0</v>
      </c>
      <c r="J852" s="145">
        <f t="shared" si="5409"/>
        <v>0</v>
      </c>
      <c r="K852" s="145">
        <f t="shared" si="5409"/>
        <v>0</v>
      </c>
      <c r="L852" s="145">
        <f t="shared" si="5409"/>
        <v>0</v>
      </c>
      <c r="M852" s="145">
        <f t="shared" si="5409"/>
        <v>0</v>
      </c>
      <c r="N852" s="145">
        <f t="shared" si="5409"/>
        <v>0</v>
      </c>
      <c r="O852" s="145">
        <f t="shared" si="5409"/>
        <v>0</v>
      </c>
      <c r="P852" s="145">
        <f t="shared" si="5409"/>
        <v>0</v>
      </c>
      <c r="Q852" s="145">
        <f t="shared" si="5409"/>
        <v>0</v>
      </c>
      <c r="R852" s="145">
        <f t="shared" si="5409"/>
        <v>0</v>
      </c>
      <c r="S852" s="145">
        <f t="shared" ref="S852" si="5410">+S853-S855</f>
        <v>0</v>
      </c>
      <c r="T852" s="145">
        <f t="shared" si="5409"/>
        <v>0</v>
      </c>
    </row>
    <row r="853" spans="1:20" ht="15" customHeight="1" x14ac:dyDescent="0.25">
      <c r="A853" s="161"/>
      <c r="B853" s="169"/>
      <c r="C853" s="145">
        <f>+C10</f>
        <v>185591302309.49719</v>
      </c>
      <c r="D853" s="145">
        <f>+D10</f>
        <v>25698056167.130001</v>
      </c>
      <c r="E853" s="145">
        <f>+E10</f>
        <v>25698056167.130001</v>
      </c>
      <c r="F853" s="145">
        <f>+F10</f>
        <v>53601223576.709999</v>
      </c>
      <c r="G853" s="145"/>
      <c r="H853" s="292">
        <f t="shared" ref="H853:T853" si="5411">+H10</f>
        <v>238482773819.04718</v>
      </c>
      <c r="I853" s="145">
        <f t="shared" si="5411"/>
        <v>24727504407.529999</v>
      </c>
      <c r="J853" s="145">
        <f t="shared" si="5411"/>
        <v>210599020942.60239</v>
      </c>
      <c r="K853" s="145">
        <f t="shared" si="5411"/>
        <v>27883752876.444771</v>
      </c>
      <c r="L853" s="145">
        <f t="shared" si="5411"/>
        <v>34403997215.076996</v>
      </c>
      <c r="M853" s="145">
        <f t="shared" si="5411"/>
        <v>194922078361.02802</v>
      </c>
      <c r="N853" s="145">
        <f t="shared" si="5411"/>
        <v>13885373670.784405</v>
      </c>
      <c r="O853" s="145">
        <f t="shared" si="5411"/>
        <v>19924321013.989998</v>
      </c>
      <c r="P853" s="145">
        <f t="shared" si="5411"/>
        <v>219647644153.23441</v>
      </c>
      <c r="Q853" s="145">
        <f t="shared" si="5411"/>
        <v>9048623210.6320038</v>
      </c>
      <c r="R853" s="145">
        <f t="shared" si="5411"/>
        <v>18835129665.812771</v>
      </c>
      <c r="S853" s="145">
        <f t="shared" si="5411"/>
        <v>19924321013.989998</v>
      </c>
      <c r="T853" s="145">
        <f t="shared" si="5411"/>
        <v>219647644153.23441</v>
      </c>
    </row>
    <row r="854" spans="1:20" ht="15" customHeight="1" x14ac:dyDescent="0.25">
      <c r="B854" s="202" t="s">
        <v>1</v>
      </c>
      <c r="C854" s="203" t="s">
        <v>757</v>
      </c>
      <c r="D854" s="203" t="s">
        <v>2</v>
      </c>
      <c r="E854" s="203" t="s">
        <v>3</v>
      </c>
      <c r="F854" s="203" t="s">
        <v>5</v>
      </c>
      <c r="G854" s="203" t="s">
        <v>4</v>
      </c>
      <c r="H854" s="203" t="s">
        <v>758</v>
      </c>
      <c r="I854" s="203" t="s">
        <v>759</v>
      </c>
      <c r="J854" s="203" t="s">
        <v>760</v>
      </c>
      <c r="K854" s="203" t="s">
        <v>761</v>
      </c>
      <c r="L854" s="203" t="s">
        <v>762</v>
      </c>
      <c r="M854" s="203" t="s">
        <v>763</v>
      </c>
      <c r="N854" s="203" t="s">
        <v>764</v>
      </c>
      <c r="O854" s="203" t="s">
        <v>765</v>
      </c>
      <c r="P854" s="203" t="s">
        <v>766</v>
      </c>
      <c r="Q854" s="203" t="s">
        <v>767</v>
      </c>
      <c r="R854" s="203" t="s">
        <v>768</v>
      </c>
      <c r="S854" s="203" t="s">
        <v>1638</v>
      </c>
      <c r="T854" s="203" t="s">
        <v>769</v>
      </c>
    </row>
    <row r="855" spans="1:20" ht="15" customHeight="1" x14ac:dyDescent="0.25">
      <c r="B855" s="204" t="s">
        <v>770</v>
      </c>
      <c r="C855" s="205">
        <f>+C856+C876</f>
        <v>185591302309.49716</v>
      </c>
      <c r="D855" s="205">
        <f t="shared" ref="D855:T855" si="5412">+D856+D876</f>
        <v>25698056167.130001</v>
      </c>
      <c r="E855" s="205">
        <f t="shared" si="5412"/>
        <v>25698056167.130001</v>
      </c>
      <c r="F855" s="205">
        <f t="shared" si="5412"/>
        <v>53601223576.709999</v>
      </c>
      <c r="G855" s="205">
        <f t="shared" si="5412"/>
        <v>709752067.15999997</v>
      </c>
      <c r="H855" s="205">
        <f t="shared" si="5412"/>
        <v>238482773819.04718</v>
      </c>
      <c r="I855" s="205">
        <f t="shared" si="5412"/>
        <v>24727504407.529999</v>
      </c>
      <c r="J855" s="205">
        <f t="shared" si="5412"/>
        <v>210599020942.60239</v>
      </c>
      <c r="K855" s="205">
        <f t="shared" si="5412"/>
        <v>27883752876.444771</v>
      </c>
      <c r="L855" s="205">
        <f t="shared" si="5412"/>
        <v>34403997215.076996</v>
      </c>
      <c r="M855" s="205">
        <f t="shared" si="5412"/>
        <v>194922078361.02802</v>
      </c>
      <c r="N855" s="205">
        <f t="shared" si="5412"/>
        <v>13885373670.784405</v>
      </c>
      <c r="O855" s="205">
        <f t="shared" si="5412"/>
        <v>19924321013.989998</v>
      </c>
      <c r="P855" s="205">
        <f t="shared" si="5412"/>
        <v>219647644153.23441</v>
      </c>
      <c r="Q855" s="205">
        <f t="shared" si="5412"/>
        <v>9048623210.6320038</v>
      </c>
      <c r="R855" s="205">
        <f t="shared" si="5412"/>
        <v>18835129665.812771</v>
      </c>
      <c r="S855" s="205">
        <f t="shared" si="5412"/>
        <v>19924321013.989998</v>
      </c>
      <c r="T855" s="205">
        <f t="shared" si="5412"/>
        <v>219647644153.23441</v>
      </c>
    </row>
    <row r="856" spans="1:20" ht="15" customHeight="1" x14ac:dyDescent="0.25">
      <c r="B856" s="204" t="s">
        <v>771</v>
      </c>
      <c r="C856" s="206">
        <f>+C857+C860+C875</f>
        <v>164903437254.39716</v>
      </c>
      <c r="D856" s="206">
        <f t="shared" ref="D856:T856" si="5413">+D857+D860+D875</f>
        <v>8085670150.6599998</v>
      </c>
      <c r="E856" s="206">
        <f t="shared" si="5413"/>
        <v>11073111984.880001</v>
      </c>
      <c r="F856" s="206">
        <f t="shared" si="5413"/>
        <v>7314774394</v>
      </c>
      <c r="G856" s="206">
        <f t="shared" si="5413"/>
        <v>315065921.15999997</v>
      </c>
      <c r="H856" s="206">
        <f t="shared" si="5413"/>
        <v>168915703893.01718</v>
      </c>
      <c r="I856" s="206">
        <f t="shared" si="5413"/>
        <v>18086310544.07</v>
      </c>
      <c r="J856" s="206">
        <f t="shared" si="5413"/>
        <v>164243511282.40237</v>
      </c>
      <c r="K856" s="206">
        <f t="shared" si="5413"/>
        <v>4672192610.6147747</v>
      </c>
      <c r="L856" s="206">
        <f t="shared" si="5413"/>
        <v>27897199956.446999</v>
      </c>
      <c r="M856" s="206">
        <f t="shared" si="5413"/>
        <v>161580593679.388</v>
      </c>
      <c r="N856" s="206">
        <f t="shared" si="5413"/>
        <v>1994201792.0144033</v>
      </c>
      <c r="O856" s="206">
        <f t="shared" si="5413"/>
        <v>17349659933.009998</v>
      </c>
      <c r="P856" s="206">
        <f t="shared" si="5413"/>
        <v>166801536081.99442</v>
      </c>
      <c r="Q856" s="206">
        <f t="shared" si="5413"/>
        <v>2558024799.5920038</v>
      </c>
      <c r="R856" s="206">
        <f t="shared" si="5413"/>
        <v>2114167811.0227702</v>
      </c>
      <c r="S856" s="206">
        <f t="shared" si="5413"/>
        <v>17349659933.009998</v>
      </c>
      <c r="T856" s="206">
        <f t="shared" si="5413"/>
        <v>166801536081.99442</v>
      </c>
    </row>
    <row r="857" spans="1:20" ht="15" customHeight="1" x14ac:dyDescent="0.25">
      <c r="B857" s="207" t="s">
        <v>7</v>
      </c>
      <c r="C857" s="208">
        <f>+C858+C859</f>
        <v>149371443996.14218</v>
      </c>
      <c r="D857" s="208">
        <f t="shared" ref="D857:T857" si="5414">+D858+D859</f>
        <v>5370329628.0299997</v>
      </c>
      <c r="E857" s="208">
        <f t="shared" si="5414"/>
        <v>8694769778.5900002</v>
      </c>
      <c r="F857" s="208">
        <f t="shared" si="5414"/>
        <v>5011633676</v>
      </c>
      <c r="G857" s="208">
        <f t="shared" si="5414"/>
        <v>0</v>
      </c>
      <c r="H857" s="208">
        <f t="shared" si="5414"/>
        <v>151058637521.58218</v>
      </c>
      <c r="I857" s="208">
        <f t="shared" si="5414"/>
        <v>17044611193.6</v>
      </c>
      <c r="J857" s="208">
        <f t="shared" si="5414"/>
        <v>147201497589.92841</v>
      </c>
      <c r="K857" s="208">
        <f t="shared" si="5414"/>
        <v>3857139931.6537752</v>
      </c>
      <c r="L857" s="208">
        <f t="shared" si="5414"/>
        <v>25345162124.599998</v>
      </c>
      <c r="M857" s="208">
        <f t="shared" si="5414"/>
        <v>146082364746.68402</v>
      </c>
      <c r="N857" s="208">
        <f t="shared" si="5414"/>
        <v>1119132843.2444029</v>
      </c>
      <c r="O857" s="208">
        <f t="shared" si="5414"/>
        <v>17023534886</v>
      </c>
      <c r="P857" s="208">
        <f t="shared" si="5414"/>
        <v>149267325805.80841</v>
      </c>
      <c r="Q857" s="208">
        <f t="shared" si="5414"/>
        <v>2065828215.8800039</v>
      </c>
      <c r="R857" s="208">
        <f t="shared" si="5414"/>
        <v>1791311715.7737708</v>
      </c>
      <c r="S857" s="208">
        <f t="shared" si="5414"/>
        <v>17023534886</v>
      </c>
      <c r="T857" s="208">
        <f t="shared" si="5414"/>
        <v>149267325805.80841</v>
      </c>
    </row>
    <row r="858" spans="1:20" ht="15" customHeight="1" x14ac:dyDescent="0.25">
      <c r="B858" s="200" t="s">
        <v>9</v>
      </c>
      <c r="C858" s="199">
        <f>+C12</f>
        <v>101403084626.47878</v>
      </c>
      <c r="D858" s="199">
        <f>+D12</f>
        <v>5370329628.0299997</v>
      </c>
      <c r="E858" s="199">
        <f t="shared" ref="E858:T858" si="5415">+E12</f>
        <v>8029413372.5900002</v>
      </c>
      <c r="F858" s="199">
        <f t="shared" si="5415"/>
        <v>3204167631</v>
      </c>
      <c r="G858" s="199">
        <f t="shared" si="5415"/>
        <v>0</v>
      </c>
      <c r="H858" s="199">
        <f>C858+D858-E858+F858-G858</f>
        <v>101948168512.91878</v>
      </c>
      <c r="I858" s="199">
        <f t="shared" si="5415"/>
        <v>16728390243.6</v>
      </c>
      <c r="J858" s="199">
        <f t="shared" si="5415"/>
        <v>100384489384.55402</v>
      </c>
      <c r="K858" s="199">
        <f t="shared" si="5415"/>
        <v>1563679128.3647747</v>
      </c>
      <c r="L858" s="199">
        <f t="shared" si="5415"/>
        <v>16706929298.6</v>
      </c>
      <c r="M858" s="199">
        <f t="shared" si="5415"/>
        <v>100022058773.55402</v>
      </c>
      <c r="N858" s="199">
        <f t="shared" si="5415"/>
        <v>362430611</v>
      </c>
      <c r="O858" s="199">
        <f t="shared" si="5415"/>
        <v>16568010002</v>
      </c>
      <c r="P858" s="199">
        <f t="shared" si="5415"/>
        <v>100419855530.25401</v>
      </c>
      <c r="Q858" s="199">
        <f t="shared" si="5415"/>
        <v>35366145.699999809</v>
      </c>
      <c r="R858" s="199">
        <f t="shared" si="5415"/>
        <v>1528312982.6647749</v>
      </c>
      <c r="S858" s="199">
        <f t="shared" si="5415"/>
        <v>16568010002</v>
      </c>
      <c r="T858" s="199">
        <f t="shared" si="5415"/>
        <v>100419855530.25401</v>
      </c>
    </row>
    <row r="859" spans="1:20" s="32" customFormat="1" ht="15" customHeight="1" x14ac:dyDescent="0.25">
      <c r="A859" s="3"/>
      <c r="B859" s="200" t="s">
        <v>772</v>
      </c>
      <c r="C859" s="199">
        <f>+C49</f>
        <v>47968359369.663406</v>
      </c>
      <c r="D859" s="199">
        <f>+D49</f>
        <v>0</v>
      </c>
      <c r="E859" s="199">
        <f t="shared" ref="E859:T859" si="5416">+E49</f>
        <v>665356406</v>
      </c>
      <c r="F859" s="199">
        <f t="shared" si="5416"/>
        <v>1807466045</v>
      </c>
      <c r="G859" s="199">
        <f t="shared" si="5416"/>
        <v>0</v>
      </c>
      <c r="H859" s="199">
        <f>C859+D859-E859+F859-G859</f>
        <v>49110469008.663406</v>
      </c>
      <c r="I859" s="199">
        <f t="shared" si="5416"/>
        <v>316220950</v>
      </c>
      <c r="J859" s="199">
        <f t="shared" si="5416"/>
        <v>46817008205.374405</v>
      </c>
      <c r="K859" s="199">
        <f t="shared" si="5416"/>
        <v>2293460803.2890005</v>
      </c>
      <c r="L859" s="199">
        <f t="shared" si="5416"/>
        <v>8638232826</v>
      </c>
      <c r="M859" s="199">
        <f t="shared" si="5416"/>
        <v>46060305973.130005</v>
      </c>
      <c r="N859" s="199">
        <f t="shared" si="5416"/>
        <v>756702232.24440277</v>
      </c>
      <c r="O859" s="199">
        <f t="shared" si="5416"/>
        <v>455524884</v>
      </c>
      <c r="P859" s="199">
        <f t="shared" si="5416"/>
        <v>48847470275.554405</v>
      </c>
      <c r="Q859" s="199">
        <f t="shared" si="5416"/>
        <v>2030462070.1800041</v>
      </c>
      <c r="R859" s="199">
        <f t="shared" si="5416"/>
        <v>262998733.10899603</v>
      </c>
      <c r="S859" s="199">
        <f t="shared" si="5416"/>
        <v>455524884</v>
      </c>
      <c r="T859" s="199">
        <f t="shared" si="5416"/>
        <v>48847470275.554405</v>
      </c>
    </row>
    <row r="860" spans="1:20" s="32" customFormat="1" ht="15" customHeight="1" x14ac:dyDescent="0.25">
      <c r="A860" s="3"/>
      <c r="B860" s="207" t="s">
        <v>773</v>
      </c>
      <c r="C860" s="208">
        <f>SUM(C861:C874)</f>
        <v>14948523434.432997</v>
      </c>
      <c r="D860" s="208">
        <f t="shared" ref="D860:T860" si="5417">SUM(D861:D874)</f>
        <v>2549992200.7799997</v>
      </c>
      <c r="E860" s="208">
        <f t="shared" si="5417"/>
        <v>2354691419.29</v>
      </c>
      <c r="F860" s="208">
        <f t="shared" si="5417"/>
        <v>2303140718</v>
      </c>
      <c r="G860" s="208">
        <f t="shared" si="5417"/>
        <v>315065921.15999997</v>
      </c>
      <c r="H860" s="208">
        <f t="shared" si="5417"/>
        <v>17131899012.762999</v>
      </c>
      <c r="I860" s="208">
        <f t="shared" si="5417"/>
        <v>1041699350.4700001</v>
      </c>
      <c r="J860" s="208">
        <f t="shared" si="5417"/>
        <v>16354588905.363997</v>
      </c>
      <c r="K860" s="208">
        <f t="shared" si="5417"/>
        <v>777310107.39899933</v>
      </c>
      <c r="L860" s="208">
        <f t="shared" si="5417"/>
        <v>2552037831.8470006</v>
      </c>
      <c r="M860" s="208">
        <f t="shared" si="5417"/>
        <v>14830117417.593998</v>
      </c>
      <c r="N860" s="208">
        <f t="shared" si="5417"/>
        <v>855755676.77000058</v>
      </c>
      <c r="O860" s="208">
        <f t="shared" si="5417"/>
        <v>326125047.00999999</v>
      </c>
      <c r="P860" s="208">
        <f t="shared" si="5417"/>
        <v>16840794020.926001</v>
      </c>
      <c r="Q860" s="208">
        <f t="shared" si="5417"/>
        <v>486205115.56199992</v>
      </c>
      <c r="R860" s="208">
        <f t="shared" si="5417"/>
        <v>291104991.83699954</v>
      </c>
      <c r="S860" s="208">
        <f t="shared" si="5417"/>
        <v>326125047.00999999</v>
      </c>
      <c r="T860" s="208">
        <f t="shared" si="5417"/>
        <v>16840794020.926001</v>
      </c>
    </row>
    <row r="861" spans="1:20" ht="15" customHeight="1" x14ac:dyDescent="0.25">
      <c r="B861" s="200" t="s">
        <v>774</v>
      </c>
      <c r="C861" s="199">
        <f>C103+C144</f>
        <v>3056874527.7799988</v>
      </c>
      <c r="D861" s="199">
        <f t="shared" ref="D861:F861" si="5418">D103+D144</f>
        <v>124180000</v>
      </c>
      <c r="E861" s="199">
        <f t="shared" si="5418"/>
        <v>940386630.44000006</v>
      </c>
      <c r="F861" s="199">
        <f t="shared" si="5418"/>
        <v>783500000</v>
      </c>
      <c r="G861" s="199">
        <f t="shared" ref="G861:T861" si="5419">G103+G144</f>
        <v>253467181.06999999</v>
      </c>
      <c r="H861" s="199">
        <f>C861+D861-E861+F861-G861</f>
        <v>2770700716.2699986</v>
      </c>
      <c r="I861" s="199">
        <f t="shared" si="5419"/>
        <v>35727400</v>
      </c>
      <c r="J861" s="199">
        <f t="shared" si="5419"/>
        <v>2591316012.77</v>
      </c>
      <c r="K861" s="199">
        <f t="shared" si="5419"/>
        <v>179384703.49999949</v>
      </c>
      <c r="L861" s="199">
        <f t="shared" si="5419"/>
        <v>1012523147.6100001</v>
      </c>
      <c r="M861" s="199">
        <f t="shared" si="5419"/>
        <v>2425068606.3499994</v>
      </c>
      <c r="N861" s="199">
        <f t="shared" si="5419"/>
        <v>166247406.42000061</v>
      </c>
      <c r="O861" s="199">
        <f t="shared" si="5419"/>
        <v>10757239.880000003</v>
      </c>
      <c r="P861" s="199">
        <f t="shared" si="5419"/>
        <v>2730288006.1099997</v>
      </c>
      <c r="Q861" s="199">
        <f t="shared" si="5419"/>
        <v>138971993.33999997</v>
      </c>
      <c r="R861" s="199">
        <f t="shared" si="5419"/>
        <v>40412710.159999497</v>
      </c>
      <c r="S861" s="199">
        <f t="shared" si="5419"/>
        <v>10757239.880000003</v>
      </c>
      <c r="T861" s="199">
        <f t="shared" si="5419"/>
        <v>2730288006.1099997</v>
      </c>
    </row>
    <row r="862" spans="1:20" ht="15" customHeight="1" x14ac:dyDescent="0.25">
      <c r="B862" s="200" t="s">
        <v>775</v>
      </c>
      <c r="C862" s="199">
        <f>+C236+C237+C278+C279+C288+C310+C311</f>
        <v>1476059236.5680001</v>
      </c>
      <c r="D862" s="199">
        <f t="shared" ref="D862:F862" si="5420">+D236+D237+D278+D279+D288+D310+D311</f>
        <v>170000000</v>
      </c>
      <c r="E862" s="199">
        <f t="shared" si="5420"/>
        <v>26079731</v>
      </c>
      <c r="F862" s="199">
        <f t="shared" si="5420"/>
        <v>538869991.25999999</v>
      </c>
      <c r="G862" s="199">
        <f t="shared" ref="G862:T862" si="5421">+G236+G237+G278+G279+G288+G310+G311</f>
        <v>0</v>
      </c>
      <c r="H862" s="199">
        <f t="shared" ref="H862:H874" si="5422">C862+D862-E862+F862-G862</f>
        <v>2158849496.8280001</v>
      </c>
      <c r="I862" s="199">
        <f t="shared" si="5421"/>
        <v>142401759</v>
      </c>
      <c r="J862" s="199">
        <f t="shared" si="5421"/>
        <v>1993209804.21</v>
      </c>
      <c r="K862" s="199">
        <f t="shared" si="5421"/>
        <v>165639692.61800003</v>
      </c>
      <c r="L862" s="199">
        <f t="shared" si="5421"/>
        <v>151281565</v>
      </c>
      <c r="M862" s="199">
        <f t="shared" si="5421"/>
        <v>1900233633.6099999</v>
      </c>
      <c r="N862" s="199">
        <f t="shared" si="5421"/>
        <v>92976170.600000024</v>
      </c>
      <c r="O862" s="199">
        <f t="shared" si="5421"/>
        <v>127583197</v>
      </c>
      <c r="P862" s="199">
        <f t="shared" si="5421"/>
        <v>2026149861.21</v>
      </c>
      <c r="Q862" s="199">
        <f t="shared" si="5421"/>
        <v>32940057</v>
      </c>
      <c r="R862" s="199">
        <f t="shared" si="5421"/>
        <v>132699635.61800003</v>
      </c>
      <c r="S862" s="199">
        <f t="shared" si="5421"/>
        <v>127583197</v>
      </c>
      <c r="T862" s="199">
        <f t="shared" si="5421"/>
        <v>2026149861.21</v>
      </c>
    </row>
    <row r="863" spans="1:20" ht="15" customHeight="1" x14ac:dyDescent="0.25">
      <c r="B863" s="200" t="s">
        <v>776</v>
      </c>
      <c r="C863" s="199">
        <f>+C275+C302</f>
        <v>294473263.72500002</v>
      </c>
      <c r="D863" s="199">
        <f t="shared" ref="D863:F863" si="5423">+D275+D302</f>
        <v>0</v>
      </c>
      <c r="E863" s="199">
        <f t="shared" si="5423"/>
        <v>25350650</v>
      </c>
      <c r="F863" s="199">
        <f t="shared" si="5423"/>
        <v>2000000</v>
      </c>
      <c r="G863" s="199">
        <f t="shared" ref="G863:T863" si="5424">+G275+G302</f>
        <v>0</v>
      </c>
      <c r="H863" s="199">
        <f t="shared" si="5422"/>
        <v>271122613.72500002</v>
      </c>
      <c r="I863" s="199">
        <f t="shared" si="5424"/>
        <v>0</v>
      </c>
      <c r="J863" s="199">
        <f t="shared" si="5424"/>
        <v>263062370</v>
      </c>
      <c r="K863" s="199">
        <f t="shared" si="5424"/>
        <v>8060243.724999994</v>
      </c>
      <c r="L863" s="199">
        <f t="shared" si="5424"/>
        <v>4742388</v>
      </c>
      <c r="M863" s="199">
        <f t="shared" si="5424"/>
        <v>263062370</v>
      </c>
      <c r="N863" s="199">
        <f t="shared" si="5424"/>
        <v>0</v>
      </c>
      <c r="O863" s="199">
        <f t="shared" si="5424"/>
        <v>0</v>
      </c>
      <c r="P863" s="199">
        <f t="shared" si="5424"/>
        <v>267141450</v>
      </c>
      <c r="Q863" s="199">
        <f t="shared" si="5424"/>
        <v>4079080</v>
      </c>
      <c r="R863" s="199">
        <f t="shared" si="5424"/>
        <v>3981163.724999994</v>
      </c>
      <c r="S863" s="199">
        <f t="shared" si="5424"/>
        <v>0</v>
      </c>
      <c r="T863" s="199">
        <f t="shared" si="5424"/>
        <v>267141450</v>
      </c>
    </row>
    <row r="864" spans="1:20" ht="15" customHeight="1" x14ac:dyDescent="0.25">
      <c r="B864" s="200" t="s">
        <v>777</v>
      </c>
      <c r="C864" s="199">
        <f>+C315</f>
        <v>386883923.94</v>
      </c>
      <c r="D864" s="199">
        <f t="shared" ref="D864:F864" si="5425">+D315</f>
        <v>193848500.78</v>
      </c>
      <c r="E864" s="199">
        <f t="shared" si="5425"/>
        <v>0</v>
      </c>
      <c r="F864" s="199">
        <f t="shared" si="5425"/>
        <v>100000000</v>
      </c>
      <c r="G864" s="199">
        <f t="shared" ref="G864:T864" si="5426">+G315</f>
        <v>0</v>
      </c>
      <c r="H864" s="199">
        <f t="shared" si="5422"/>
        <v>680732424.72000003</v>
      </c>
      <c r="I864" s="199">
        <f t="shared" si="5426"/>
        <v>19459421.5</v>
      </c>
      <c r="J864" s="199">
        <f t="shared" si="5426"/>
        <v>628536825.50399995</v>
      </c>
      <c r="K864" s="199">
        <f t="shared" si="5426"/>
        <v>52195599.21600008</v>
      </c>
      <c r="L864" s="199">
        <f t="shared" si="5426"/>
        <v>19896986.5</v>
      </c>
      <c r="M864" s="199">
        <f t="shared" si="5426"/>
        <v>599189344.50399995</v>
      </c>
      <c r="N864" s="199">
        <f t="shared" si="5426"/>
        <v>29347481</v>
      </c>
      <c r="O864" s="199">
        <f t="shared" si="5426"/>
        <v>17883674.5</v>
      </c>
      <c r="P864" s="199">
        <f t="shared" si="5426"/>
        <v>630512228.50399995</v>
      </c>
      <c r="Q864" s="199">
        <f t="shared" si="5426"/>
        <v>1975403</v>
      </c>
      <c r="R864" s="199">
        <f t="shared" si="5426"/>
        <v>50220196.21600008</v>
      </c>
      <c r="S864" s="199">
        <f t="shared" si="5426"/>
        <v>17883674.5</v>
      </c>
      <c r="T864" s="199">
        <f t="shared" si="5426"/>
        <v>630512228.50399995</v>
      </c>
    </row>
    <row r="865" spans="1:20" ht="15" customHeight="1" x14ac:dyDescent="0.25">
      <c r="B865" s="200" t="s">
        <v>778</v>
      </c>
      <c r="C865" s="199">
        <f>+C291+C292+C293+C294+C295+C297+C298+C300</f>
        <v>290119587.52499998</v>
      </c>
      <c r="D865" s="199">
        <f t="shared" ref="D865:F865" si="5427">+D291+D292+D293+D294+D295+D297+D298+D300</f>
        <v>167000000</v>
      </c>
      <c r="E865" s="199">
        <f t="shared" si="5427"/>
        <v>146388353.84999999</v>
      </c>
      <c r="F865" s="199">
        <f t="shared" si="5427"/>
        <v>53763366.740000002</v>
      </c>
      <c r="G865" s="199">
        <f t="shared" ref="G865:T865" si="5428">+G291+G292+G293+G294+G295+G297+G298+G300</f>
        <v>61598740.090000004</v>
      </c>
      <c r="H865" s="199">
        <f t="shared" si="5422"/>
        <v>302895860.32499993</v>
      </c>
      <c r="I865" s="199">
        <f t="shared" si="5428"/>
        <v>0</v>
      </c>
      <c r="J865" s="199">
        <f t="shared" si="5428"/>
        <v>270863188.96000004</v>
      </c>
      <c r="K865" s="199">
        <f t="shared" si="5428"/>
        <v>32032671.365000002</v>
      </c>
      <c r="L865" s="199">
        <f t="shared" si="5428"/>
        <v>0</v>
      </c>
      <c r="M865" s="199">
        <f t="shared" si="5428"/>
        <v>109773188.96000001</v>
      </c>
      <c r="N865" s="199">
        <f t="shared" si="5428"/>
        <v>161090000</v>
      </c>
      <c r="O865" s="199">
        <f t="shared" si="5428"/>
        <v>23000000</v>
      </c>
      <c r="P865" s="199">
        <f t="shared" si="5428"/>
        <v>280205708.96000004</v>
      </c>
      <c r="Q865" s="199">
        <f t="shared" si="5428"/>
        <v>9342520</v>
      </c>
      <c r="R865" s="199">
        <f t="shared" si="5428"/>
        <v>22690151.365000002</v>
      </c>
      <c r="S865" s="199">
        <f t="shared" si="5428"/>
        <v>23000000</v>
      </c>
      <c r="T865" s="199">
        <f t="shared" si="5428"/>
        <v>280205708.96000004</v>
      </c>
    </row>
    <row r="866" spans="1:20" s="177" customFormat="1" ht="15" customHeight="1" x14ac:dyDescent="0.25">
      <c r="A866" s="3"/>
      <c r="B866" s="200" t="s">
        <v>779</v>
      </c>
      <c r="C866" s="199">
        <f>+C267+C270+C271+C272+C273+C274+C276+C284+C305+C306+C283</f>
        <v>4563786805.5699997</v>
      </c>
      <c r="D866" s="199">
        <f t="shared" ref="D866:F866" si="5429">+D267+D270+D271+D272+D273+D274+D276+D284+D305+D306+D283</f>
        <v>826000000</v>
      </c>
      <c r="E866" s="199">
        <f t="shared" si="5429"/>
        <v>181062723</v>
      </c>
      <c r="F866" s="199">
        <f t="shared" si="5429"/>
        <v>450000000</v>
      </c>
      <c r="G866" s="199">
        <f t="shared" ref="G866:T866" si="5430">+G267+G270+G271+G272+G273+G274+G276+G284+G305+G306+G283</f>
        <v>0</v>
      </c>
      <c r="H866" s="199">
        <f t="shared" si="5422"/>
        <v>5658724082.5699997</v>
      </c>
      <c r="I866" s="199">
        <f t="shared" si="5430"/>
        <v>56132075.00000006</v>
      </c>
      <c r="J866" s="199">
        <f t="shared" si="5430"/>
        <v>5558749839.7399998</v>
      </c>
      <c r="K866" s="199">
        <f t="shared" si="5430"/>
        <v>99974242.829999745</v>
      </c>
      <c r="L866" s="199">
        <f t="shared" si="5430"/>
        <v>830995520.84000039</v>
      </c>
      <c r="M866" s="199">
        <f t="shared" si="5430"/>
        <v>5293722724.6499996</v>
      </c>
      <c r="N866" s="199">
        <f t="shared" si="5430"/>
        <v>265027115.09000003</v>
      </c>
      <c r="O866" s="199">
        <f t="shared" si="5430"/>
        <v>7463313</v>
      </c>
      <c r="P866" s="199">
        <f t="shared" si="5430"/>
        <v>5639238755.5699997</v>
      </c>
      <c r="Q866" s="199">
        <f t="shared" si="5430"/>
        <v>80488915.829999983</v>
      </c>
      <c r="R866" s="199">
        <f t="shared" si="5430"/>
        <v>19485327</v>
      </c>
      <c r="S866" s="199">
        <f t="shared" si="5430"/>
        <v>7463313</v>
      </c>
      <c r="T866" s="199">
        <f t="shared" si="5430"/>
        <v>5639238755.5699997</v>
      </c>
    </row>
    <row r="867" spans="1:20" ht="15" customHeight="1" x14ac:dyDescent="0.25">
      <c r="B867" s="200" t="s">
        <v>780</v>
      </c>
      <c r="C867" s="199">
        <f>+C245+C247+C248+C249+C250+C251+C252+C253+C254+C255</f>
        <v>1447080451.605</v>
      </c>
      <c r="D867" s="199">
        <f t="shared" ref="D867:F867" si="5431">+D245+D247+D248+D249+D250+D251+D252+D253+D254+D255</f>
        <v>0</v>
      </c>
      <c r="E867" s="199">
        <f t="shared" si="5431"/>
        <v>219930603</v>
      </c>
      <c r="F867" s="199">
        <f t="shared" si="5431"/>
        <v>165000000</v>
      </c>
      <c r="G867" s="199">
        <f t="shared" ref="G867:T867" si="5432">+G245+G247+G248+G249+G250+G251+G252+G253+G254+G255</f>
        <v>0</v>
      </c>
      <c r="H867" s="199">
        <f t="shared" si="5422"/>
        <v>1392149848.605</v>
      </c>
      <c r="I867" s="199">
        <f t="shared" si="5432"/>
        <v>0</v>
      </c>
      <c r="J867" s="199">
        <f t="shared" si="5432"/>
        <v>1384550634.9450002</v>
      </c>
      <c r="K867" s="199">
        <f t="shared" si="5432"/>
        <v>7599213.6600000011</v>
      </c>
      <c r="L867" s="199">
        <f t="shared" si="5432"/>
        <v>1029500.0300000012</v>
      </c>
      <c r="M867" s="199">
        <f t="shared" si="5432"/>
        <v>1367980911.9549999</v>
      </c>
      <c r="N867" s="199">
        <f t="shared" si="5432"/>
        <v>16569722.990000039</v>
      </c>
      <c r="O867" s="199">
        <f t="shared" si="5432"/>
        <v>0</v>
      </c>
      <c r="P867" s="199">
        <f t="shared" si="5432"/>
        <v>1392149848.0050001</v>
      </c>
      <c r="Q867" s="199">
        <f t="shared" si="5432"/>
        <v>7599213.0599999996</v>
      </c>
      <c r="R867" s="199">
        <f t="shared" si="5432"/>
        <v>0.60000000149011612</v>
      </c>
      <c r="S867" s="199">
        <f t="shared" si="5432"/>
        <v>0</v>
      </c>
      <c r="T867" s="199">
        <f t="shared" si="5432"/>
        <v>1392149848.0050001</v>
      </c>
    </row>
    <row r="868" spans="1:20" ht="15" customHeight="1" x14ac:dyDescent="0.25">
      <c r="B868" s="200" t="s">
        <v>781</v>
      </c>
      <c r="C868" s="199">
        <f>+C282+C337</f>
        <v>813758755</v>
      </c>
      <c r="D868" s="199">
        <f t="shared" ref="D868:F868" si="5433">+D282+D337</f>
        <v>0</v>
      </c>
      <c r="E868" s="199">
        <f t="shared" si="5433"/>
        <v>126671067</v>
      </c>
      <c r="F868" s="199">
        <f t="shared" si="5433"/>
        <v>0</v>
      </c>
      <c r="G868" s="199">
        <f t="shared" ref="G868:T868" si="5434">+G282+G337</f>
        <v>0</v>
      </c>
      <c r="H868" s="199">
        <f t="shared" si="5422"/>
        <v>687087688</v>
      </c>
      <c r="I868" s="199">
        <f t="shared" si="5434"/>
        <v>0</v>
      </c>
      <c r="J868" s="199">
        <f t="shared" si="5434"/>
        <v>671376584</v>
      </c>
      <c r="K868" s="199">
        <f t="shared" si="5434"/>
        <v>15711104</v>
      </c>
      <c r="L868" s="199">
        <f t="shared" si="5434"/>
        <v>0</v>
      </c>
      <c r="M868" s="199">
        <f t="shared" si="5434"/>
        <v>671214688</v>
      </c>
      <c r="N868" s="199">
        <f t="shared" si="5434"/>
        <v>161896</v>
      </c>
      <c r="O868" s="199">
        <f t="shared" si="5434"/>
        <v>0</v>
      </c>
      <c r="P868" s="199">
        <f t="shared" si="5434"/>
        <v>676618628</v>
      </c>
      <c r="Q868" s="199">
        <f t="shared" si="5434"/>
        <v>5242044</v>
      </c>
      <c r="R868" s="199">
        <f t="shared" si="5434"/>
        <v>10469060</v>
      </c>
      <c r="S868" s="199">
        <f t="shared" si="5434"/>
        <v>0</v>
      </c>
      <c r="T868" s="199">
        <f t="shared" si="5434"/>
        <v>676618628</v>
      </c>
    </row>
    <row r="869" spans="1:20" ht="15" customHeight="1" x14ac:dyDescent="0.25">
      <c r="B869" s="200" t="s">
        <v>782</v>
      </c>
      <c r="C869" s="199">
        <f>+C259+C261+C263</f>
        <v>1899016970.8699999</v>
      </c>
      <c r="D869" s="199">
        <f t="shared" ref="D869:F869" si="5435">+D259+D261+D263</f>
        <v>0</v>
      </c>
      <c r="E869" s="199">
        <f t="shared" si="5435"/>
        <v>544261928</v>
      </c>
      <c r="F869" s="199">
        <f t="shared" si="5435"/>
        <v>205007360</v>
      </c>
      <c r="G869" s="199">
        <f t="shared" ref="G869:T869" si="5436">+G259+G261+G263</f>
        <v>0</v>
      </c>
      <c r="H869" s="199">
        <f t="shared" si="5422"/>
        <v>1559762402.8699999</v>
      </c>
      <c r="I869" s="199">
        <f t="shared" si="5436"/>
        <v>0</v>
      </c>
      <c r="J869" s="199">
        <f t="shared" si="5436"/>
        <v>1403322401</v>
      </c>
      <c r="K869" s="199">
        <f t="shared" si="5436"/>
        <v>156440001.86999995</v>
      </c>
      <c r="L869" s="199">
        <f t="shared" si="5436"/>
        <v>311854465</v>
      </c>
      <c r="M869" s="199">
        <f t="shared" si="5436"/>
        <v>1366669044</v>
      </c>
      <c r="N869" s="199">
        <f t="shared" si="5436"/>
        <v>36653357</v>
      </c>
      <c r="O869" s="199">
        <f t="shared" si="5436"/>
        <v>0</v>
      </c>
      <c r="P869" s="199">
        <f t="shared" si="5436"/>
        <v>1559762401.0020001</v>
      </c>
      <c r="Q869" s="199">
        <f t="shared" si="5436"/>
        <v>156440000.00200003</v>
      </c>
      <c r="R869" s="199">
        <f t="shared" si="5436"/>
        <v>1.8679999113082886</v>
      </c>
      <c r="S869" s="199">
        <f t="shared" si="5436"/>
        <v>0</v>
      </c>
      <c r="T869" s="199">
        <f t="shared" si="5436"/>
        <v>1559762401.0020001</v>
      </c>
    </row>
    <row r="870" spans="1:20" ht="15" customHeight="1" x14ac:dyDescent="0.25">
      <c r="B870" s="200" t="s">
        <v>783</v>
      </c>
      <c r="C870" s="199">
        <f>+C224+C225+C226+C227</f>
        <v>153400118.03999999</v>
      </c>
      <c r="D870" s="199">
        <f t="shared" ref="D870:F870" si="5437">+D224+D225+D226+D227</f>
        <v>7301574</v>
      </c>
      <c r="E870" s="199">
        <f t="shared" si="5437"/>
        <v>1738686</v>
      </c>
      <c r="F870" s="199">
        <f t="shared" si="5437"/>
        <v>0</v>
      </c>
      <c r="G870" s="199">
        <f t="shared" ref="G870:T870" si="5438">+G224+G225+G226+G227</f>
        <v>0</v>
      </c>
      <c r="H870" s="199">
        <f t="shared" si="5422"/>
        <v>158963006.03999999</v>
      </c>
      <c r="I870" s="199">
        <f t="shared" si="5438"/>
        <v>0</v>
      </c>
      <c r="J870" s="199">
        <f t="shared" si="5438"/>
        <v>158464732</v>
      </c>
      <c r="K870" s="199">
        <f t="shared" si="5438"/>
        <v>498274.03999999911</v>
      </c>
      <c r="L870" s="199">
        <f t="shared" si="5438"/>
        <v>0</v>
      </c>
      <c r="M870" s="199">
        <f t="shared" si="5438"/>
        <v>158464732</v>
      </c>
      <c r="N870" s="199">
        <f t="shared" si="5438"/>
        <v>0</v>
      </c>
      <c r="O870" s="199">
        <f t="shared" si="5438"/>
        <v>0</v>
      </c>
      <c r="P870" s="199">
        <f t="shared" si="5438"/>
        <v>158464732</v>
      </c>
      <c r="Q870" s="199">
        <f t="shared" si="5438"/>
        <v>0</v>
      </c>
      <c r="R870" s="199">
        <f t="shared" si="5438"/>
        <v>498274.03999999911</v>
      </c>
      <c r="S870" s="199">
        <f t="shared" si="5438"/>
        <v>0</v>
      </c>
      <c r="T870" s="199">
        <f t="shared" si="5438"/>
        <v>158464732</v>
      </c>
    </row>
    <row r="871" spans="1:20" ht="15" customHeight="1" x14ac:dyDescent="0.25">
      <c r="A871"/>
      <c r="B871" s="200" t="s">
        <v>784</v>
      </c>
      <c r="C871" s="199">
        <f>+C232+C233+C234+C230+C229</f>
        <v>105461798.77500001</v>
      </c>
      <c r="D871" s="199">
        <f t="shared" ref="D871:F871" si="5439">+D232+D233+D234+D230+D229</f>
        <v>30000000</v>
      </c>
      <c r="E871" s="199">
        <f t="shared" si="5439"/>
        <v>35399518</v>
      </c>
      <c r="F871" s="199">
        <f t="shared" si="5439"/>
        <v>5000000</v>
      </c>
      <c r="G871" s="199">
        <f t="shared" ref="G871:T871" si="5440">+G232+G233+G234+G230+G229</f>
        <v>0</v>
      </c>
      <c r="H871" s="199">
        <f t="shared" si="5422"/>
        <v>105062280.77500001</v>
      </c>
      <c r="I871" s="199">
        <f t="shared" si="5440"/>
        <v>22407147.539999999</v>
      </c>
      <c r="J871" s="199">
        <f t="shared" si="5440"/>
        <v>105062280</v>
      </c>
      <c r="K871" s="199">
        <f t="shared" si="5440"/>
        <v>0.77499999850988388</v>
      </c>
      <c r="L871" s="199">
        <f t="shared" si="5440"/>
        <v>42903396.539999999</v>
      </c>
      <c r="M871" s="199">
        <f t="shared" si="5440"/>
        <v>83036167</v>
      </c>
      <c r="N871" s="199">
        <f t="shared" si="5440"/>
        <v>22026113</v>
      </c>
      <c r="O871" s="199">
        <f t="shared" si="5440"/>
        <v>22407148</v>
      </c>
      <c r="P871" s="199">
        <f t="shared" si="5440"/>
        <v>105062280</v>
      </c>
      <c r="Q871" s="199">
        <f t="shared" si="5440"/>
        <v>0</v>
      </c>
      <c r="R871" s="199">
        <f t="shared" si="5440"/>
        <v>0.77499999850988388</v>
      </c>
      <c r="S871" s="199">
        <f t="shared" si="5440"/>
        <v>22407148</v>
      </c>
      <c r="T871" s="199">
        <f t="shared" si="5440"/>
        <v>105062280</v>
      </c>
    </row>
    <row r="872" spans="1:20" ht="15" customHeight="1" x14ac:dyDescent="0.25">
      <c r="A872"/>
      <c r="B872" s="200" t="s">
        <v>785</v>
      </c>
      <c r="C872" s="199">
        <f>+C241+C243+C242+C256</f>
        <v>207577883.30000001</v>
      </c>
      <c r="D872" s="199">
        <f t="shared" ref="D872:F872" si="5441">+D241+D243+D242+D256</f>
        <v>728715811</v>
      </c>
      <c r="E872" s="199">
        <f t="shared" si="5441"/>
        <v>28508000</v>
      </c>
      <c r="F872" s="199">
        <f t="shared" si="5441"/>
        <v>0</v>
      </c>
      <c r="G872" s="199">
        <f t="shared" ref="G872:T872" si="5442">+G241+G243+G242+G256</f>
        <v>0</v>
      </c>
      <c r="H872" s="199">
        <f t="shared" si="5422"/>
        <v>907785694.29999995</v>
      </c>
      <c r="I872" s="199">
        <f t="shared" si="5442"/>
        <v>708661447.43000007</v>
      </c>
      <c r="J872" s="199">
        <f t="shared" si="5442"/>
        <v>854469205.56000006</v>
      </c>
      <c r="K872" s="199">
        <f t="shared" si="5442"/>
        <v>53316488.73999998</v>
      </c>
      <c r="L872" s="199">
        <f t="shared" si="5442"/>
        <v>39825171.800000012</v>
      </c>
      <c r="M872" s="199">
        <f t="shared" si="5442"/>
        <v>183982928.04000002</v>
      </c>
      <c r="N872" s="199">
        <f t="shared" si="5442"/>
        <v>1770466.5200000107</v>
      </c>
      <c r="O872" s="199">
        <f t="shared" si="5442"/>
        <v>60120374.629999995</v>
      </c>
      <c r="P872" s="199">
        <f t="shared" si="5442"/>
        <v>897966911.88999999</v>
      </c>
      <c r="Q872" s="199">
        <f t="shared" si="5442"/>
        <v>43497706.329999954</v>
      </c>
      <c r="R872" s="199">
        <f t="shared" si="5442"/>
        <v>9818782.4100000262</v>
      </c>
      <c r="S872" s="199">
        <f t="shared" si="5442"/>
        <v>60120374.629999995</v>
      </c>
      <c r="T872" s="199">
        <f t="shared" si="5442"/>
        <v>897966911.88999999</v>
      </c>
    </row>
    <row r="873" spans="1:20" ht="15" customHeight="1" x14ac:dyDescent="0.25">
      <c r="A873" s="177"/>
      <c r="B873" s="201" t="s">
        <v>1639</v>
      </c>
      <c r="C873" s="199">
        <f>+C313</f>
        <v>468235.52699997998</v>
      </c>
      <c r="D873" s="199">
        <f t="shared" ref="D873:F873" si="5443">+D313</f>
        <v>125000000</v>
      </c>
      <c r="E873" s="199">
        <f t="shared" si="5443"/>
        <v>27313529</v>
      </c>
      <c r="F873" s="199">
        <f t="shared" si="5443"/>
        <v>0</v>
      </c>
      <c r="G873" s="199">
        <f t="shared" ref="G873:T873" si="5444">+G313</f>
        <v>0</v>
      </c>
      <c r="H873" s="199">
        <f t="shared" si="5422"/>
        <v>98154706.52699998</v>
      </c>
      <c r="I873" s="199">
        <f t="shared" si="5444"/>
        <v>0</v>
      </c>
      <c r="J873" s="199">
        <f t="shared" si="5444"/>
        <v>98154245.676999986</v>
      </c>
      <c r="K873" s="199">
        <f t="shared" si="5444"/>
        <v>460.84999999403954</v>
      </c>
      <c r="L873" s="199">
        <f t="shared" si="5444"/>
        <v>80075590.52699998</v>
      </c>
      <c r="M873" s="199">
        <f t="shared" si="5444"/>
        <v>80075590.52699998</v>
      </c>
      <c r="N873" s="199">
        <f t="shared" si="5444"/>
        <v>18078655.150000006</v>
      </c>
      <c r="O873" s="199">
        <f t="shared" si="5444"/>
        <v>0</v>
      </c>
      <c r="P873" s="199">
        <f t="shared" si="5444"/>
        <v>98154705.676999986</v>
      </c>
      <c r="Q873" s="199">
        <f t="shared" si="5444"/>
        <v>460</v>
      </c>
      <c r="R873" s="199">
        <f t="shared" si="5444"/>
        <v>0.84999999403953552</v>
      </c>
      <c r="S873" s="199">
        <f t="shared" si="5444"/>
        <v>0</v>
      </c>
      <c r="T873" s="199">
        <f t="shared" si="5444"/>
        <v>98154705.676999986</v>
      </c>
    </row>
    <row r="874" spans="1:20" ht="15" customHeight="1" x14ac:dyDescent="0.25">
      <c r="A874"/>
      <c r="B874" s="200" t="s">
        <v>786</v>
      </c>
      <c r="C874" s="199">
        <f>+C264+C280+C287+C308+C320+C323</f>
        <v>253561876.208</v>
      </c>
      <c r="D874" s="199">
        <f t="shared" ref="D874:F874" si="5445">+D264+D280+D287+D308+D320+D323</f>
        <v>177946315</v>
      </c>
      <c r="E874" s="199">
        <f t="shared" si="5445"/>
        <v>51600000</v>
      </c>
      <c r="F874" s="199">
        <f t="shared" si="5445"/>
        <v>0</v>
      </c>
      <c r="G874" s="199">
        <f t="shared" ref="G874:T874" si="5446">+G264+G280+G287+G308+G320+G323</f>
        <v>0</v>
      </c>
      <c r="H874" s="199">
        <f t="shared" si="5422"/>
        <v>379908191.208</v>
      </c>
      <c r="I874" s="199">
        <f t="shared" si="5446"/>
        <v>56910100</v>
      </c>
      <c r="J874" s="199">
        <f t="shared" si="5446"/>
        <v>373450780.99800009</v>
      </c>
      <c r="K874" s="199">
        <f t="shared" si="5446"/>
        <v>6457410.2099999189</v>
      </c>
      <c r="L874" s="199">
        <f t="shared" si="5446"/>
        <v>56910100</v>
      </c>
      <c r="M874" s="199">
        <f t="shared" si="5446"/>
        <v>327643487.99800009</v>
      </c>
      <c r="N874" s="199">
        <f t="shared" si="5446"/>
        <v>45807293</v>
      </c>
      <c r="O874" s="199">
        <f t="shared" si="5446"/>
        <v>56910100</v>
      </c>
      <c r="P874" s="199">
        <f t="shared" si="5446"/>
        <v>379078503.99800009</v>
      </c>
      <c r="Q874" s="199">
        <f t="shared" si="5446"/>
        <v>5627723</v>
      </c>
      <c r="R874" s="199">
        <f t="shared" si="5446"/>
        <v>829687.20999991894</v>
      </c>
      <c r="S874" s="199">
        <f t="shared" si="5446"/>
        <v>56910100</v>
      </c>
      <c r="T874" s="199">
        <f t="shared" si="5446"/>
        <v>379078503.99800009</v>
      </c>
    </row>
    <row r="875" spans="1:20" s="32" customFormat="1" ht="15" customHeight="1" x14ac:dyDescent="0.25">
      <c r="A875"/>
      <c r="B875" s="207" t="s">
        <v>787</v>
      </c>
      <c r="C875" s="208">
        <f>+C328+C332+C335</f>
        <v>583469823.82200003</v>
      </c>
      <c r="D875" s="208">
        <f t="shared" ref="D875:T875" si="5447">+D328+D332+D335</f>
        <v>165348321.84999999</v>
      </c>
      <c r="E875" s="208">
        <f t="shared" si="5447"/>
        <v>23650787</v>
      </c>
      <c r="F875" s="208">
        <f t="shared" si="5447"/>
        <v>0</v>
      </c>
      <c r="G875" s="208">
        <f t="shared" si="5447"/>
        <v>0</v>
      </c>
      <c r="H875" s="208">
        <f t="shared" si="5447"/>
        <v>725167358.67200005</v>
      </c>
      <c r="I875" s="208">
        <f t="shared" si="5447"/>
        <v>0</v>
      </c>
      <c r="J875" s="208">
        <f t="shared" si="5447"/>
        <v>687424787.11000001</v>
      </c>
      <c r="K875" s="208">
        <f t="shared" si="5447"/>
        <v>37742571.562000006</v>
      </c>
      <c r="L875" s="208">
        <f t="shared" si="5447"/>
        <v>0</v>
      </c>
      <c r="M875" s="208">
        <f t="shared" si="5447"/>
        <v>668111515.11000001</v>
      </c>
      <c r="N875" s="208">
        <f t="shared" si="5447"/>
        <v>19313272</v>
      </c>
      <c r="O875" s="208">
        <f t="shared" si="5447"/>
        <v>0</v>
      </c>
      <c r="P875" s="208">
        <f t="shared" si="5447"/>
        <v>693416255.25999999</v>
      </c>
      <c r="Q875" s="208">
        <f t="shared" si="5447"/>
        <v>5991468.1499999762</v>
      </c>
      <c r="R875" s="208">
        <f t="shared" si="5447"/>
        <v>31751103.41200003</v>
      </c>
      <c r="S875" s="208">
        <f t="shared" si="5447"/>
        <v>0</v>
      </c>
      <c r="T875" s="208">
        <f t="shared" si="5447"/>
        <v>693416255.25999999</v>
      </c>
    </row>
    <row r="876" spans="1:20" s="32" customFormat="1" ht="15" customHeight="1" x14ac:dyDescent="0.25">
      <c r="A876"/>
      <c r="B876" s="207" t="str">
        <f>+B338</f>
        <v>GASTOS DE INVERSION</v>
      </c>
      <c r="C876" s="209">
        <f>+C338</f>
        <v>20687865055.099998</v>
      </c>
      <c r="D876" s="209">
        <f t="shared" ref="D876:T876" si="5448">+D338</f>
        <v>17612386016.470001</v>
      </c>
      <c r="E876" s="209">
        <f t="shared" si="5448"/>
        <v>14624944182.25</v>
      </c>
      <c r="F876" s="209">
        <f t="shared" si="5448"/>
        <v>46286449182.709999</v>
      </c>
      <c r="G876" s="209">
        <f t="shared" si="5448"/>
        <v>394686146</v>
      </c>
      <c r="H876" s="209">
        <f t="shared" si="5448"/>
        <v>69567069926.029999</v>
      </c>
      <c r="I876" s="209">
        <f t="shared" si="5448"/>
        <v>6641193863.46</v>
      </c>
      <c r="J876" s="209">
        <f t="shared" si="5448"/>
        <v>46355509660.200005</v>
      </c>
      <c r="K876" s="209">
        <f t="shared" si="5448"/>
        <v>23211560265.829998</v>
      </c>
      <c r="L876" s="209">
        <f t="shared" si="5448"/>
        <v>6506797258.6300001</v>
      </c>
      <c r="M876" s="209">
        <f t="shared" si="5448"/>
        <v>33341484681.640007</v>
      </c>
      <c r="N876" s="209">
        <f t="shared" si="5448"/>
        <v>11891171878.77</v>
      </c>
      <c r="O876" s="209">
        <f t="shared" si="5448"/>
        <v>2574661080.98</v>
      </c>
      <c r="P876" s="209">
        <f t="shared" si="5448"/>
        <v>52846108071.239998</v>
      </c>
      <c r="Q876" s="209">
        <f t="shared" si="5448"/>
        <v>6490598411.04</v>
      </c>
      <c r="R876" s="209">
        <f t="shared" si="5448"/>
        <v>16720961854.790001</v>
      </c>
      <c r="S876" s="209">
        <f t="shared" si="5448"/>
        <v>2574661080.98</v>
      </c>
      <c r="T876" s="209">
        <f t="shared" si="5448"/>
        <v>52846108071.239998</v>
      </c>
    </row>
    <row r="877" spans="1:20" s="143" customFormat="1" ht="15" customHeight="1" x14ac:dyDescent="0.25">
      <c r="A877"/>
      <c r="B877" s="207" t="str">
        <f>+B339</f>
        <v>EJE 1. EXCELENCIA ACADEMICA</v>
      </c>
      <c r="C877" s="209">
        <f>+C339</f>
        <v>6881297847</v>
      </c>
      <c r="D877" s="209">
        <f t="shared" ref="D877:T877" si="5449">+D339</f>
        <v>0</v>
      </c>
      <c r="E877" s="209">
        <f t="shared" si="5449"/>
        <v>4284978039.6399999</v>
      </c>
      <c r="F877" s="209">
        <f t="shared" si="5449"/>
        <v>2510638845.6399999</v>
      </c>
      <c r="G877" s="209">
        <f t="shared" si="5449"/>
        <v>0</v>
      </c>
      <c r="H877" s="209">
        <f t="shared" si="5449"/>
        <v>5106958653</v>
      </c>
      <c r="I877" s="209">
        <f t="shared" si="5449"/>
        <v>104919011</v>
      </c>
      <c r="J877" s="209">
        <f t="shared" si="5449"/>
        <v>4384068515</v>
      </c>
      <c r="K877" s="209">
        <f t="shared" si="5449"/>
        <v>722890138</v>
      </c>
      <c r="L877" s="209">
        <f t="shared" si="5449"/>
        <v>130980698</v>
      </c>
      <c r="M877" s="209">
        <f t="shared" si="5449"/>
        <v>4034821058.0000005</v>
      </c>
      <c r="N877" s="209">
        <f t="shared" si="5449"/>
        <v>349247456.99999952</v>
      </c>
      <c r="O877" s="209">
        <f t="shared" si="5449"/>
        <v>117869151</v>
      </c>
      <c r="P877" s="209">
        <f t="shared" si="5449"/>
        <v>4947618268</v>
      </c>
      <c r="Q877" s="209">
        <f t="shared" si="5449"/>
        <v>563549753</v>
      </c>
      <c r="R877" s="209">
        <f t="shared" si="5449"/>
        <v>159340385</v>
      </c>
      <c r="S877" s="209">
        <f t="shared" si="5449"/>
        <v>117869151</v>
      </c>
      <c r="T877" s="209">
        <f t="shared" si="5449"/>
        <v>4947618268</v>
      </c>
    </row>
    <row r="878" spans="1:20" s="130" customFormat="1" ht="15" customHeight="1" x14ac:dyDescent="0.25">
      <c r="A878"/>
      <c r="B878" s="200" t="s">
        <v>788</v>
      </c>
      <c r="C878" s="199">
        <f>+C342+C347+C351+C357+C361+C363+C368+C374+C379+C383</f>
        <v>2550000000</v>
      </c>
      <c r="D878" s="199">
        <f>+D342+D347+D351+D357+D361+D363+D368+D374+D379+D383</f>
        <v>0</v>
      </c>
      <c r="E878" s="199">
        <f>+E342+E347+E351+E357+E361+E363+E368+E374+E379+E383</f>
        <v>2550000000</v>
      </c>
      <c r="F878" s="199">
        <f>+F342+F347+F351+F357+F361+F363+F368+F374+F379+F383</f>
        <v>0</v>
      </c>
      <c r="G878" s="199"/>
      <c r="H878" s="199">
        <f t="shared" ref="H878:H893" si="5450">C878+D878-E878+F878-G878</f>
        <v>0</v>
      </c>
      <c r="I878" s="199">
        <f>+I342+I347+I351+I357+I361+I363+I368+I374+I379+I383</f>
        <v>0</v>
      </c>
      <c r="J878" s="199">
        <f>+J342+J347+J351+J357+J361+J363+J368+J374+J379+J383</f>
        <v>0</v>
      </c>
      <c r="K878" s="199">
        <f t="shared" ref="K878:K901" si="5451">+H878-J878</f>
        <v>0</v>
      </c>
      <c r="L878" s="199">
        <f>+L342+L347+L351+L357+L361+L363+L368+L374+L379+L383</f>
        <v>0</v>
      </c>
      <c r="M878" s="199">
        <f>+M342+M347+M351+M357+M361+M363+M368+M374+M379+M383</f>
        <v>0</v>
      </c>
      <c r="N878" s="199">
        <f>+J878-M878</f>
        <v>0</v>
      </c>
      <c r="O878" s="199">
        <f>+O342+O347+O351+O357+O361+O363+O368+O374+O379+O383</f>
        <v>0</v>
      </c>
      <c r="P878" s="199">
        <f>+P342+P347+P351+P357+P361+P363+P368+P374+P379+P383</f>
        <v>0</v>
      </c>
      <c r="Q878" s="199">
        <f>+P878-J878</f>
        <v>0</v>
      </c>
      <c r="R878" s="199">
        <f>+H878-P878</f>
        <v>0</v>
      </c>
      <c r="S878" s="199">
        <f>+S342+S347+S351+S357+S361+S363+S368+S374+S379+S383</f>
        <v>0</v>
      </c>
      <c r="T878" s="199">
        <f>+T342+T347+T351+T357+T361+T363+T368+T374+T379+T383</f>
        <v>0</v>
      </c>
    </row>
    <row r="879" spans="1:20" s="130" customFormat="1" ht="15" customHeight="1" x14ac:dyDescent="0.25">
      <c r="A879"/>
      <c r="B879" s="200" t="s">
        <v>789</v>
      </c>
      <c r="C879" s="199">
        <f>+C343+C348+C358+C369+C375</f>
        <v>1092000000</v>
      </c>
      <c r="D879" s="199">
        <f>+D343+D348+D358+D369+D375</f>
        <v>0</v>
      </c>
      <c r="E879" s="199">
        <f>+E343+E348+E358+E369+E375</f>
        <v>393155000</v>
      </c>
      <c r="F879" s="199">
        <f>+F343+F348+F358+F369+F375</f>
        <v>0</v>
      </c>
      <c r="G879" s="199"/>
      <c r="H879" s="199">
        <f t="shared" si="5450"/>
        <v>698845000</v>
      </c>
      <c r="I879" s="199">
        <f>+I343+I348+I358+I369+I375</f>
        <v>0</v>
      </c>
      <c r="J879" s="199">
        <f>+J343+J348+J358+J369+J375</f>
        <v>279754830</v>
      </c>
      <c r="K879" s="199">
        <f t="shared" si="5451"/>
        <v>419090170</v>
      </c>
      <c r="L879" s="199">
        <f>+L343+L348+L358+L369+L375</f>
        <v>0</v>
      </c>
      <c r="M879" s="194">
        <f>+J879</f>
        <v>279754830</v>
      </c>
      <c r="N879" s="199">
        <f>+J879-M879</f>
        <v>0</v>
      </c>
      <c r="O879" s="199">
        <f>+O343+O348+O358+O369+O375</f>
        <v>116090170</v>
      </c>
      <c r="P879" s="199">
        <f>+P343+P348+P358+P369+P375</f>
        <v>582754830</v>
      </c>
      <c r="Q879" s="199">
        <f>+P879-J879</f>
        <v>303000000</v>
      </c>
      <c r="R879" s="199">
        <f>+H879-P879</f>
        <v>116090170</v>
      </c>
      <c r="S879" s="199">
        <f>+S343+S348+S358+S369+S375</f>
        <v>116090170</v>
      </c>
      <c r="T879" s="199">
        <f>+T343+T348+T358+T369+T375</f>
        <v>582754830</v>
      </c>
    </row>
    <row r="880" spans="1:20" s="143" customFormat="1" ht="15" customHeight="1" x14ac:dyDescent="0.25">
      <c r="A880"/>
      <c r="B880" s="200" t="s">
        <v>790</v>
      </c>
      <c r="C880" s="199">
        <f>+C344+C349+C352+C359+C364+C370+C380</f>
        <v>3239297847</v>
      </c>
      <c r="D880" s="199">
        <f>+D344+D349+D352+D359+D364+D370+D380</f>
        <v>0</v>
      </c>
      <c r="E880" s="199">
        <f>+E344+E349+E352+E359+E364+E370+E380</f>
        <v>1341823039.6399999</v>
      </c>
      <c r="F880" s="199">
        <f>+F344+F349+F352+F359+F364+F370+F380</f>
        <v>2510638845.6399999</v>
      </c>
      <c r="G880" s="199"/>
      <c r="H880" s="199">
        <f t="shared" si="5450"/>
        <v>4408113653</v>
      </c>
      <c r="I880" s="199">
        <f>+I344+I349+I352+I359+I364+I370+I380</f>
        <v>104919011</v>
      </c>
      <c r="J880" s="199">
        <f>+J344+J349+J352+J359+J364+J370+J380</f>
        <v>4104313685</v>
      </c>
      <c r="K880" s="199">
        <f t="shared" si="5451"/>
        <v>303799968</v>
      </c>
      <c r="L880" s="199">
        <f>+L344+L349+L352+L359+L364+L370+L380</f>
        <v>130980698</v>
      </c>
      <c r="M880" s="199">
        <f>+M344+M349+M352+M359+M364+M370+M380</f>
        <v>3768676228.0000005</v>
      </c>
      <c r="N880" s="199">
        <f>+J880-M880</f>
        <v>335637456.99999952</v>
      </c>
      <c r="O880" s="199">
        <f>+O344+O349+O352+O359+O364+O370+O380</f>
        <v>1778981</v>
      </c>
      <c r="P880" s="199">
        <f>+P344+P349+P352+P359+P364+P370+P380</f>
        <v>4364863438</v>
      </c>
      <c r="Q880" s="199">
        <f>+P880-J880</f>
        <v>260549753</v>
      </c>
      <c r="R880" s="199">
        <f>+H880-P880</f>
        <v>43250215</v>
      </c>
      <c r="S880" s="199">
        <f>+S344+S349+S352+S359+S364+S370+S380</f>
        <v>1778981</v>
      </c>
      <c r="T880" s="199">
        <f>+T344+T349+T352+T359+T364+T370+T380</f>
        <v>4364863438</v>
      </c>
    </row>
    <row r="881" spans="1:20" s="143" customFormat="1" ht="15" customHeight="1" x14ac:dyDescent="0.25">
      <c r="A881"/>
      <c r="B881" s="207" t="str">
        <f>+B384</f>
        <v>EJE 2. COMPROMISO SOCIAL.</v>
      </c>
      <c r="C881" s="208">
        <f>+C882+C883+C884</f>
        <v>8773077896</v>
      </c>
      <c r="D881" s="208">
        <f t="shared" ref="D881:T881" si="5452">+D882+D883+D884</f>
        <v>0</v>
      </c>
      <c r="E881" s="208">
        <f t="shared" si="5452"/>
        <v>4741412126.04</v>
      </c>
      <c r="F881" s="208">
        <f t="shared" si="5452"/>
        <v>1200000000</v>
      </c>
      <c r="G881" s="208">
        <f t="shared" si="5452"/>
        <v>0</v>
      </c>
      <c r="H881" s="208">
        <f t="shared" si="5452"/>
        <v>5231665769.96</v>
      </c>
      <c r="I881" s="208">
        <f t="shared" si="5452"/>
        <v>9000000</v>
      </c>
      <c r="J881" s="208">
        <f t="shared" si="5452"/>
        <v>4996332771.29</v>
      </c>
      <c r="K881" s="208">
        <f t="shared" si="5452"/>
        <v>235332998.67000008</v>
      </c>
      <c r="L881" s="208">
        <f t="shared" si="5452"/>
        <v>80965593.029999971</v>
      </c>
      <c r="M881" s="208">
        <f t="shared" si="5452"/>
        <v>3731225308.54</v>
      </c>
      <c r="N881" s="208">
        <f t="shared" si="5452"/>
        <v>1265107462.75</v>
      </c>
      <c r="O881" s="208">
        <f t="shared" si="5452"/>
        <v>2225000</v>
      </c>
      <c r="P881" s="208">
        <f t="shared" si="5452"/>
        <v>5210765807.3600006</v>
      </c>
      <c r="Q881" s="208">
        <f t="shared" si="5452"/>
        <v>214433036.07000065</v>
      </c>
      <c r="R881" s="208">
        <f t="shared" si="5452"/>
        <v>20899962.599999428</v>
      </c>
      <c r="S881" s="208">
        <f t="shared" si="5452"/>
        <v>2225000</v>
      </c>
      <c r="T881" s="208">
        <f t="shared" si="5452"/>
        <v>5210765807.3600006</v>
      </c>
    </row>
    <row r="882" spans="1:20" s="143" customFormat="1" ht="15" customHeight="1" x14ac:dyDescent="0.25">
      <c r="A882"/>
      <c r="B882" s="200" t="s">
        <v>788</v>
      </c>
      <c r="C882" s="199">
        <f>+C389+C393+C397+C404+C408+C412+C416+C424+C428+C433+C437+C444+C448+C452+C456+C463+C467+C474+C480+C483+C488</f>
        <v>1774528424</v>
      </c>
      <c r="D882" s="199">
        <f>+D389+D393+D397+D404+D408+D412+D416+D424+D428+D433+D437+D444+D448+D452+D456+D463+D467+D474+D480+D483+D488</f>
        <v>0</v>
      </c>
      <c r="E882" s="199">
        <f>+E389+E393+E397+E404+E408+E412+E416+E424+E428+E433+E437+E444+E448+E452+E456+E463+E467+E474+E480+E483+E488</f>
        <v>1774528424</v>
      </c>
      <c r="F882" s="199">
        <f>+F389+F393+F397+F404+F408+F412+F416+F424+F428+F433+F437+F444+F448+F452+F456+F463+F467+F474+F480+F483+F488</f>
        <v>0</v>
      </c>
      <c r="G882" s="199"/>
      <c r="H882" s="199">
        <f t="shared" si="5450"/>
        <v>0</v>
      </c>
      <c r="I882" s="199">
        <f>+I389+I393+I397+I404+I408+I412+I416+I424+I428+I433+I437+I444+I448+I452+I456+I463+I467+I474+I480+I483+I488</f>
        <v>0</v>
      </c>
      <c r="J882" s="199">
        <f>+J389+J393+J397+J404+J408+J412+J416+J424+J428+J433+J437+J444+J448+J452+J456+J463+J467+J474+J480+J483+J488</f>
        <v>0</v>
      </c>
      <c r="K882" s="199">
        <f t="shared" si="5451"/>
        <v>0</v>
      </c>
      <c r="L882" s="199">
        <f>+L389+L393+L397+L404+L408+L412+L416+L424+L428+L433+L437+L444+L448+L452+L456+L463+L467+L474+L480+L483+L488</f>
        <v>0</v>
      </c>
      <c r="M882" s="199">
        <f>+M389+M393+M397+M404+M408+M412+M416+M424+M428+M433+M437+M444+M448+M452+M456+M463+M467+M474+M480+M483+M488</f>
        <v>0</v>
      </c>
      <c r="N882" s="199">
        <f>+J882-M882</f>
        <v>0</v>
      </c>
      <c r="O882" s="199">
        <f>+O389+O393+O397+O404+O408+O412+O416+O424+O428+O433+O437+O444+O448+O452+O456+O463+O467+O474+O480+O483+O488</f>
        <v>0</v>
      </c>
      <c r="P882" s="199">
        <f>+P389+P393+P397+P404+P408+P412+P416+P424+P428+P433+P437+P444+P448+P452+P456+P463+P467+P474+P480+P483+P488</f>
        <v>0</v>
      </c>
      <c r="Q882" s="199">
        <f>+P882-J882</f>
        <v>0</v>
      </c>
      <c r="R882" s="199">
        <f>+H882-P882</f>
        <v>0</v>
      </c>
      <c r="S882" s="199">
        <f>+S389+S393+S397+S404+S408+S412+S416+S424+S428+S433+S437+S444+S448+S452+S456+S463+S467+S474+S480+S483+S488</f>
        <v>0</v>
      </c>
      <c r="T882" s="199">
        <f>+T389+T393+T397+T404+T408+T412+T416+T424+T428+T433+T437+T444+T448+T452+T456+T463+T467+T474+T480+T483+T488</f>
        <v>0</v>
      </c>
    </row>
    <row r="883" spans="1:20" ht="15" customHeight="1" x14ac:dyDescent="0.25">
      <c r="A883"/>
      <c r="B883" s="200" t="s">
        <v>789</v>
      </c>
      <c r="C883" s="199">
        <f>+C390+C394+C398+C401+C405+C409+C413+C418+C421+C425+C434+C438+C441+C445+C449+C453+C457+C464+C468+C471+C475</f>
        <v>924669038</v>
      </c>
      <c r="D883" s="199">
        <f>+D390+D394+D398+D401+D405+D409+D413+D418+D421+D425+D434+D438+D441+D445+D449+D453+D457+D464+D468+D471+D475</f>
        <v>0</v>
      </c>
      <c r="E883" s="199">
        <f>+E390+E394+E398+E401+E405+E409+E413+E418+E421+E425+E434+E438+E441+E445+E449+E453+E457+E464+E468+E471+E475</f>
        <v>727887581</v>
      </c>
      <c r="F883" s="199">
        <f>+F390+F394+F398+F401+F405+F409+F413+F418+F421+F425+F434+F438+F441+F445+F449+F453+F457+F464+F468+F471+F475</f>
        <v>0</v>
      </c>
      <c r="G883" s="199"/>
      <c r="H883" s="199">
        <f t="shared" si="5450"/>
        <v>196781457</v>
      </c>
      <c r="I883" s="199">
        <f>+I390+I394+I398+I401+I405+I409+I413+I418+I421+I425+I434+I438+I441+I445+I449+I453+I457+I464+I468+I471+I475</f>
        <v>0</v>
      </c>
      <c r="J883" s="199">
        <f>+J390+J394+J398+J401+J405+J409+J413+J418+J421+J425+J434+J438+J441+J445+J449+J453+J457+J464+J468+J471+J475</f>
        <v>194711611</v>
      </c>
      <c r="K883" s="199">
        <f t="shared" si="5451"/>
        <v>2069846</v>
      </c>
      <c r="L883" s="199">
        <f>+L390+L394+L398+L401+L405+L409+L413+L418+L421+L425+L434+L438+L441+L445+L449+L453+L457+L464+L468+L471+L475</f>
        <v>0</v>
      </c>
      <c r="M883" s="199">
        <f>+M390+M394+M398+M401+M405+M409+M413+M418+M421+M425+M434+M438+M441+M445+M449+M453+M457+M464+M468+M471+M475</f>
        <v>187930154</v>
      </c>
      <c r="N883" s="199">
        <f>+J883-M883</f>
        <v>6781457</v>
      </c>
      <c r="O883" s="199">
        <f>+O390+O394+O398+O401+O405+O409+O413+O418+O421+O425+O434+O438+O441+O445+O449+O453+O457+O464+O468+O471+O475</f>
        <v>2000000</v>
      </c>
      <c r="P883" s="199">
        <f>+P390+P394+P398+P401+P405+P409+P413+P418+P421+P425+P434+P438+P441+P445+P449+P453+P457+P464+P468+P471+P475</f>
        <v>194711611</v>
      </c>
      <c r="Q883" s="199">
        <f>+P883-J883</f>
        <v>0</v>
      </c>
      <c r="R883" s="199">
        <f>+H883-P883</f>
        <v>2069846</v>
      </c>
      <c r="S883" s="199">
        <f>+S390+S394+S398+S401+S405+S409+S413+S418+S421+S425+S434+S438+S441+S445+S449+S453+S457+S464+S468+S471+S475</f>
        <v>2000000</v>
      </c>
      <c r="T883" s="199">
        <f>+T390+T394+T398+T401+T405+T409+T413+T418+T421+T425+T434+T438+T441+T445+T449+T453+T457+T464+T468+T471+T475</f>
        <v>194711611</v>
      </c>
    </row>
    <row r="884" spans="1:20" ht="15" customHeight="1" x14ac:dyDescent="0.25">
      <c r="A884"/>
      <c r="B884" s="200" t="s">
        <v>790</v>
      </c>
      <c r="C884" s="199">
        <f>+C391+C395+C399+C402+C406+C410+C414+C419+C422+C426+C429+C430+C435+C439+C446+C450+C454+C458+C460+C465+C469+C472+C476+C481+C484+C489</f>
        <v>6073880434</v>
      </c>
      <c r="D884" s="199">
        <f>+D391+D395+D399+D402+D406+D410+D414+D419+D422+D426+D429+D430+D435+D439+D446+D450+D454+D458+D460+D465+D469+D472+D476+D481+D484+D489</f>
        <v>0</v>
      </c>
      <c r="E884" s="199">
        <f>+E391+E395+E399+E402+E406+E410+E414+E419+E422+E426+E429+E430+E435+E439+E446+E450+E454+E458+E460+E465+E469+E472+E476+E481+E484+E489</f>
        <v>2238996121.04</v>
      </c>
      <c r="F884" s="199">
        <f>+F391+F395+F399+F402+F406+F410+F414+F419+F422+F426+F429+F430+F435+F439+F446+F450+F454+F458+F460+F465+F469+F472+F476+F481+F484+F489</f>
        <v>1200000000</v>
      </c>
      <c r="G884" s="199"/>
      <c r="H884" s="199">
        <f t="shared" si="5450"/>
        <v>5034884312.96</v>
      </c>
      <c r="I884" s="199">
        <f>+I391+I395+I399+I402+I406+I410+I414+I419+I422+I426+I429+I430+I435+I439+I446+I450+I454+I458+I460+I465+I469+I472+I476+I481+I484+I489</f>
        <v>9000000</v>
      </c>
      <c r="J884" s="199">
        <f>+J391+J395+J399+J402+J406+J410+J414+J419+J422+J426+J429+J430+J435+J439+J446+J450+J454+J458+J460+J465+J469+J472+J476+J481+J484+J489</f>
        <v>4801621160.29</v>
      </c>
      <c r="K884" s="199">
        <f t="shared" si="5451"/>
        <v>233263152.67000008</v>
      </c>
      <c r="L884" s="199">
        <f>+L391+L395+L399+L402+L406+L410+L414+L419+L422+L426+L429+L430+L435+L439+L446+L450+L454+L458+L460+L465+L469+L472+L476+L481+L484+L489</f>
        <v>80965593.029999971</v>
      </c>
      <c r="M884" s="199">
        <f>+M391+M395+M399+M402+M406+M410+M414+M419+M422+M426+M429+M430+M435+M439+M446+M450+M454+M458+M460+M465+M469+M472+M476+M481+M484+M489</f>
        <v>3543295154.54</v>
      </c>
      <c r="N884" s="199">
        <f>+J884-M884</f>
        <v>1258326005.75</v>
      </c>
      <c r="O884" s="199">
        <f>+O391+O395+O399+O402+O406+O410+O414+O419+O422+O426+O429+O430+O435+O439+O446+O450+O454+O458+O460+O465+O469+O472+O476+O481+O484+O489</f>
        <v>225000</v>
      </c>
      <c r="P884" s="199">
        <f>+P391+P395+P399+P402+P406+P410+P414+P419+P422+P426+P429+P430+P435+P439+P446+P450+P454+P458+P460+P465+P469+P472+P476+P481+P484+P489</f>
        <v>5016054196.3600006</v>
      </c>
      <c r="Q884" s="199">
        <f>+P884-J884</f>
        <v>214433036.07000065</v>
      </c>
      <c r="R884" s="199">
        <f>+H884-P884</f>
        <v>18830116.599999428</v>
      </c>
      <c r="S884" s="199">
        <f>+S391+S395+S399+S402+S406+S410+S414+S419+S422+S426+S429+S430+S435+S439+S446+S450+S454+S458+S460+S465+S469+S472+S476+S481+S484+S489</f>
        <v>225000</v>
      </c>
      <c r="T884" s="199">
        <f>+T391+T395+T399+T402+T406+T410+T414+T419+T422+T426+T429+T430+T435+T439+T446+T450+T454+T458+T460+T465+T469+T472+T476+T481+T484+T489</f>
        <v>5016054196.3600006</v>
      </c>
    </row>
    <row r="885" spans="1:20" ht="15" customHeight="1" x14ac:dyDescent="0.25">
      <c r="A885"/>
      <c r="B885" s="207" t="str">
        <f>+B490</f>
        <v>EJE 3. COMPROMISO AMBIENTAL</v>
      </c>
      <c r="C885" s="208">
        <f>+C886+C887+C888</f>
        <v>967500000</v>
      </c>
      <c r="D885" s="208">
        <f t="shared" ref="D885:T885" si="5453">+D886+D887+D888</f>
        <v>0</v>
      </c>
      <c r="E885" s="208">
        <f t="shared" si="5453"/>
        <v>715928089</v>
      </c>
      <c r="F885" s="208">
        <f t="shared" si="5453"/>
        <v>0</v>
      </c>
      <c r="G885" s="208">
        <f t="shared" si="5453"/>
        <v>0</v>
      </c>
      <c r="H885" s="208">
        <f t="shared" si="5453"/>
        <v>251571911</v>
      </c>
      <c r="I885" s="208">
        <f t="shared" si="5453"/>
        <v>0</v>
      </c>
      <c r="J885" s="208">
        <f t="shared" si="5453"/>
        <v>251571911</v>
      </c>
      <c r="K885" s="208">
        <f t="shared" si="5453"/>
        <v>0</v>
      </c>
      <c r="L885" s="208">
        <f t="shared" si="5453"/>
        <v>34665299</v>
      </c>
      <c r="M885" s="208">
        <f t="shared" si="5453"/>
        <v>206220373</v>
      </c>
      <c r="N885" s="208">
        <f t="shared" si="5453"/>
        <v>45351538</v>
      </c>
      <c r="O885" s="208">
        <f t="shared" si="5453"/>
        <v>0</v>
      </c>
      <c r="P885" s="208">
        <f t="shared" si="5453"/>
        <v>251571911</v>
      </c>
      <c r="Q885" s="208">
        <f t="shared" si="5453"/>
        <v>0</v>
      </c>
      <c r="R885" s="208">
        <f t="shared" si="5453"/>
        <v>0</v>
      </c>
      <c r="S885" s="208">
        <f t="shared" si="5453"/>
        <v>0</v>
      </c>
      <c r="T885" s="208">
        <f t="shared" si="5453"/>
        <v>251571911</v>
      </c>
    </row>
    <row r="886" spans="1:20" ht="15" customHeight="1" x14ac:dyDescent="0.25">
      <c r="A886"/>
      <c r="B886" s="200" t="s">
        <v>788</v>
      </c>
      <c r="C886" s="199">
        <f>+C494+C497</f>
        <v>15500000</v>
      </c>
      <c r="D886" s="199">
        <f>+D494+D497</f>
        <v>0</v>
      </c>
      <c r="E886" s="199">
        <f>+E494+E497</f>
        <v>15500000</v>
      </c>
      <c r="F886" s="199">
        <f>+F494+F497</f>
        <v>0</v>
      </c>
      <c r="G886" s="199"/>
      <c r="H886" s="199">
        <f t="shared" si="5450"/>
        <v>0</v>
      </c>
      <c r="I886" s="199">
        <f>+I494+I497</f>
        <v>0</v>
      </c>
      <c r="J886" s="199">
        <f>+J494+J497</f>
        <v>0</v>
      </c>
      <c r="K886" s="199">
        <f t="shared" si="5451"/>
        <v>0</v>
      </c>
      <c r="L886" s="199">
        <f>+L494+L497</f>
        <v>0</v>
      </c>
      <c r="M886" s="199">
        <f>+M494+M497</f>
        <v>0</v>
      </c>
      <c r="N886" s="199">
        <f>+J886-M886</f>
        <v>0</v>
      </c>
      <c r="O886" s="199">
        <f>+O494+O497</f>
        <v>0</v>
      </c>
      <c r="P886" s="199">
        <f>+P494+P497</f>
        <v>0</v>
      </c>
      <c r="Q886" s="199">
        <f>+P886-J886</f>
        <v>0</v>
      </c>
      <c r="R886" s="199">
        <f>+H886-P886</f>
        <v>0</v>
      </c>
      <c r="S886" s="199">
        <f>+S494+S497</f>
        <v>0</v>
      </c>
      <c r="T886" s="199">
        <f>+T494+T497</f>
        <v>0</v>
      </c>
    </row>
    <row r="887" spans="1:20" ht="15" customHeight="1" x14ac:dyDescent="0.25">
      <c r="A887"/>
      <c r="B887" s="200" t="s">
        <v>789</v>
      </c>
      <c r="C887" s="199">
        <f t="shared" ref="C887:F888" si="5454">+C498</f>
        <v>10000000</v>
      </c>
      <c r="D887" s="199">
        <f t="shared" si="5454"/>
        <v>0</v>
      </c>
      <c r="E887" s="199">
        <f t="shared" si="5454"/>
        <v>10000000</v>
      </c>
      <c r="F887" s="199">
        <f t="shared" si="5454"/>
        <v>0</v>
      </c>
      <c r="G887" s="199"/>
      <c r="H887" s="199">
        <f t="shared" si="5450"/>
        <v>0</v>
      </c>
      <c r="I887" s="199">
        <f>+I498</f>
        <v>0</v>
      </c>
      <c r="J887" s="199">
        <f>+J498</f>
        <v>0</v>
      </c>
      <c r="K887" s="199">
        <f t="shared" si="5451"/>
        <v>0</v>
      </c>
      <c r="L887" s="199">
        <f>+L498</f>
        <v>0</v>
      </c>
      <c r="M887" s="199">
        <f>+M498</f>
        <v>0</v>
      </c>
      <c r="N887" s="199">
        <f>+J887-M887</f>
        <v>0</v>
      </c>
      <c r="O887" s="199">
        <f>+O498</f>
        <v>0</v>
      </c>
      <c r="P887" s="199">
        <f>+P498</f>
        <v>0</v>
      </c>
      <c r="Q887" s="199">
        <f>+P887-J887</f>
        <v>0</v>
      </c>
      <c r="R887" s="199">
        <f>+H887-P887</f>
        <v>0</v>
      </c>
      <c r="S887" s="199">
        <f>+S498</f>
        <v>0</v>
      </c>
      <c r="T887" s="199">
        <f>+T498</f>
        <v>0</v>
      </c>
    </row>
    <row r="888" spans="1:20" ht="15" customHeight="1" x14ac:dyDescent="0.25">
      <c r="A888"/>
      <c r="B888" s="200" t="s">
        <v>790</v>
      </c>
      <c r="C888" s="199">
        <f t="shared" si="5454"/>
        <v>942000000</v>
      </c>
      <c r="D888" s="199">
        <f t="shared" si="5454"/>
        <v>0</v>
      </c>
      <c r="E888" s="199">
        <f t="shared" si="5454"/>
        <v>690428089</v>
      </c>
      <c r="F888" s="199">
        <f t="shared" si="5454"/>
        <v>0</v>
      </c>
      <c r="G888" s="199"/>
      <c r="H888" s="199">
        <f t="shared" si="5450"/>
        <v>251571911</v>
      </c>
      <c r="I888" s="199">
        <f>+I499</f>
        <v>0</v>
      </c>
      <c r="J888" s="199">
        <f>+J499</f>
        <v>251571911</v>
      </c>
      <c r="K888" s="199">
        <f t="shared" si="5451"/>
        <v>0</v>
      </c>
      <c r="L888" s="199">
        <f>+L499</f>
        <v>34665299</v>
      </c>
      <c r="M888" s="199">
        <f>+M499</f>
        <v>206220373</v>
      </c>
      <c r="N888" s="199">
        <f>+J888-M888</f>
        <v>45351538</v>
      </c>
      <c r="O888" s="199">
        <f>+O499</f>
        <v>0</v>
      </c>
      <c r="P888" s="199">
        <f>+P499</f>
        <v>251571911</v>
      </c>
      <c r="Q888" s="199">
        <f>+P888-J888</f>
        <v>0</v>
      </c>
      <c r="R888" s="199">
        <f>+H888-P888</f>
        <v>0</v>
      </c>
      <c r="S888" s="199">
        <f>+S499</f>
        <v>0</v>
      </c>
      <c r="T888" s="199">
        <f>+T499</f>
        <v>251571911</v>
      </c>
    </row>
    <row r="889" spans="1:20" ht="15" customHeight="1" x14ac:dyDescent="0.25">
      <c r="A889"/>
      <c r="B889" s="207" t="str">
        <f>+B500</f>
        <v>EJE 4. EFICIENCIA Y TRANSPARENCIA ADMINISTRATIVA</v>
      </c>
      <c r="C889" s="208">
        <f>+C890+C891+C892+C893</f>
        <v>4065989312.0999999</v>
      </c>
      <c r="D889" s="208">
        <f t="shared" ref="D889:T889" si="5455">+D890+D891+D892+D893</f>
        <v>500000000</v>
      </c>
      <c r="E889" s="208">
        <f t="shared" si="5455"/>
        <v>4687149382.8000002</v>
      </c>
      <c r="F889" s="208">
        <f t="shared" si="5455"/>
        <v>3865000000</v>
      </c>
      <c r="G889" s="208">
        <f t="shared" si="5455"/>
        <v>0</v>
      </c>
      <c r="H889" s="208">
        <f t="shared" si="5455"/>
        <v>3743839929.3000002</v>
      </c>
      <c r="I889" s="208">
        <f t="shared" si="5455"/>
        <v>400595249.65999997</v>
      </c>
      <c r="J889" s="208">
        <f t="shared" si="5455"/>
        <v>3027125862.46</v>
      </c>
      <c r="K889" s="208">
        <f t="shared" si="5455"/>
        <v>716714066.84000003</v>
      </c>
      <c r="L889" s="208">
        <f t="shared" si="5455"/>
        <v>216225000</v>
      </c>
      <c r="M889" s="208">
        <f t="shared" si="5455"/>
        <v>2414721687.27</v>
      </c>
      <c r="N889" s="208">
        <f t="shared" si="5455"/>
        <v>612404175.18999994</v>
      </c>
      <c r="O889" s="208">
        <f t="shared" si="5455"/>
        <v>434650.89999997598</v>
      </c>
      <c r="P889" s="208">
        <f t="shared" si="5455"/>
        <v>3743405278.4000001</v>
      </c>
      <c r="Q889" s="208">
        <f t="shared" si="5455"/>
        <v>716279415.94000006</v>
      </c>
      <c r="R889" s="208">
        <f t="shared" si="5455"/>
        <v>434650.89999997616</v>
      </c>
      <c r="S889" s="208">
        <f t="shared" si="5455"/>
        <v>434650.89999997598</v>
      </c>
      <c r="T889" s="208">
        <f t="shared" si="5455"/>
        <v>3743405278.4000001</v>
      </c>
    </row>
    <row r="890" spans="1:20" ht="15" customHeight="1" x14ac:dyDescent="0.25">
      <c r="A890"/>
      <c r="B890" s="200" t="s">
        <v>788</v>
      </c>
      <c r="C890" s="199">
        <f>+C504+C507+C513+C520</f>
        <v>2816478047</v>
      </c>
      <c r="D890" s="199">
        <f>+D504+D507+D513+D520</f>
        <v>0</v>
      </c>
      <c r="E890" s="214">
        <f>+E504+E507+E513+E520</f>
        <v>2816478047</v>
      </c>
      <c r="F890" s="214">
        <f>+F504+F507+F513+F520</f>
        <v>0</v>
      </c>
      <c r="G890" s="199"/>
      <c r="H890" s="199">
        <f t="shared" si="5450"/>
        <v>0</v>
      </c>
      <c r="I890" s="199">
        <f>+I504+I507+I513+I520</f>
        <v>0</v>
      </c>
      <c r="J890" s="199">
        <f>+J504+J507+J513+J520</f>
        <v>0</v>
      </c>
      <c r="K890" s="199">
        <f t="shared" si="5451"/>
        <v>0</v>
      </c>
      <c r="L890" s="199">
        <f>+L504+L507+L513+L520</f>
        <v>0</v>
      </c>
      <c r="M890" s="199">
        <f>+M504+M507+M513+M520</f>
        <v>0</v>
      </c>
      <c r="N890" s="199">
        <f>+J890-M890</f>
        <v>0</v>
      </c>
      <c r="O890" s="199">
        <f>+O504+O507+O513+O520</f>
        <v>0</v>
      </c>
      <c r="P890" s="199">
        <f>+P504+P507+P513+P520</f>
        <v>0</v>
      </c>
      <c r="Q890" s="199">
        <f>+P890-J890</f>
        <v>0</v>
      </c>
      <c r="R890" s="199">
        <f>+H890-P890</f>
        <v>0</v>
      </c>
      <c r="S890" s="199">
        <f>+S504+S507+S513+S520</f>
        <v>0</v>
      </c>
      <c r="T890" s="199">
        <f>+T504+T507+T513+T520</f>
        <v>0</v>
      </c>
    </row>
    <row r="891" spans="1:20" ht="15" customHeight="1" x14ac:dyDescent="0.25">
      <c r="A891"/>
      <c r="B891" s="200" t="s">
        <v>789</v>
      </c>
      <c r="C891" s="199">
        <f>+C505+C508+C511+C514+C517</f>
        <v>595000000</v>
      </c>
      <c r="D891" s="199">
        <f>+D505+D508+D511+D514+D517</f>
        <v>0</v>
      </c>
      <c r="E891" s="214">
        <f>+E505+E508+E511+E514+E517</f>
        <v>73672877.099999994</v>
      </c>
      <c r="F891" s="214">
        <f>+F505+F508+F511+F514+F517</f>
        <v>0</v>
      </c>
      <c r="G891" s="199"/>
      <c r="H891" s="199">
        <f t="shared" si="5450"/>
        <v>521327122.89999998</v>
      </c>
      <c r="I891" s="199">
        <f>+I505+I508+I511+I514+I517</f>
        <v>0</v>
      </c>
      <c r="J891" s="199">
        <f>+J505+J508+J511+J514+J517</f>
        <v>520892472</v>
      </c>
      <c r="K891" s="199">
        <f t="shared" si="5451"/>
        <v>434650.89999997616</v>
      </c>
      <c r="L891" s="199">
        <f>+L505+L508+L511+L514+L517</f>
        <v>64910000</v>
      </c>
      <c r="M891" s="199">
        <f>+M505+M508+M511+M514+M517</f>
        <v>520892471.47000003</v>
      </c>
      <c r="N891" s="199">
        <f>+J891-M891</f>
        <v>0.52999997138977051</v>
      </c>
      <c r="O891" s="199">
        <f>+O505+O508+O511+O514+O517</f>
        <v>434650.89999997598</v>
      </c>
      <c r="P891" s="199">
        <f>+P505+P508+P511+P514+P517</f>
        <v>520892472</v>
      </c>
      <c r="Q891" s="199">
        <f>+P891-J891</f>
        <v>0</v>
      </c>
      <c r="R891" s="199">
        <f>+H891-P891</f>
        <v>434650.89999997616</v>
      </c>
      <c r="S891" s="199">
        <f>+S505+S508+S511+S514+S517</f>
        <v>434650.89999997598</v>
      </c>
      <c r="T891" s="199">
        <f>+T505+T508+T511+T514+T517</f>
        <v>520892472</v>
      </c>
    </row>
    <row r="892" spans="1:20" ht="15" customHeight="1" x14ac:dyDescent="0.25">
      <c r="A892"/>
      <c r="B892" s="200" t="s">
        <v>790</v>
      </c>
      <c r="C892" s="199">
        <f>+C515+C518+C515+C521</f>
        <v>108611265.09999999</v>
      </c>
      <c r="D892" s="199">
        <f>+D515+D518+D521</f>
        <v>500000000</v>
      </c>
      <c r="E892" s="214">
        <f>+E515+E518+E521+E509</f>
        <v>1308098458.7</v>
      </c>
      <c r="F892" s="214">
        <f>+F515+F518+F521+F509</f>
        <v>3865000000</v>
      </c>
      <c r="G892" s="199">
        <f t="shared" ref="G892:T892" si="5456">+G515+G518+G521+G509</f>
        <v>0</v>
      </c>
      <c r="H892" s="199">
        <f t="shared" si="5456"/>
        <v>3165512806.4000001</v>
      </c>
      <c r="I892" s="199">
        <f t="shared" si="5456"/>
        <v>400595249.65999997</v>
      </c>
      <c r="J892" s="199">
        <f t="shared" si="5456"/>
        <v>2449233390.46</v>
      </c>
      <c r="K892" s="199">
        <f t="shared" si="5456"/>
        <v>716279415.94000006</v>
      </c>
      <c r="L892" s="199">
        <f t="shared" si="5456"/>
        <v>151315000</v>
      </c>
      <c r="M892" s="199">
        <f t="shared" si="5456"/>
        <v>1836829215.8</v>
      </c>
      <c r="N892" s="199">
        <f t="shared" si="5456"/>
        <v>612404174.65999997</v>
      </c>
      <c r="O892" s="199">
        <f t="shared" si="5456"/>
        <v>0</v>
      </c>
      <c r="P892" s="199">
        <f t="shared" si="5456"/>
        <v>3165512806.4000001</v>
      </c>
      <c r="Q892" s="199">
        <f t="shared" si="5456"/>
        <v>716279415.94000006</v>
      </c>
      <c r="R892" s="199">
        <f t="shared" si="5456"/>
        <v>0</v>
      </c>
      <c r="S892" s="199">
        <f t="shared" si="5456"/>
        <v>0</v>
      </c>
      <c r="T892" s="199">
        <f t="shared" si="5456"/>
        <v>3165512806.4000001</v>
      </c>
    </row>
    <row r="893" spans="1:20" ht="15" customHeight="1" x14ac:dyDescent="0.25">
      <c r="A893"/>
      <c r="B893" s="200" t="s">
        <v>791</v>
      </c>
      <c r="C893" s="199">
        <f>+C525</f>
        <v>545900000</v>
      </c>
      <c r="D893" s="199">
        <f>+D525</f>
        <v>0</v>
      </c>
      <c r="E893" s="214">
        <f>+E525</f>
        <v>488900000</v>
      </c>
      <c r="F893" s="214">
        <f>+F525</f>
        <v>0</v>
      </c>
      <c r="G893" s="199"/>
      <c r="H893" s="199">
        <f t="shared" si="5450"/>
        <v>57000000</v>
      </c>
      <c r="I893" s="199">
        <f>+I525</f>
        <v>0</v>
      </c>
      <c r="J893" s="199">
        <f>+J525</f>
        <v>57000000</v>
      </c>
      <c r="K893" s="199">
        <f t="shared" si="5451"/>
        <v>0</v>
      </c>
      <c r="L893" s="199">
        <f>+L525</f>
        <v>0</v>
      </c>
      <c r="M893" s="199">
        <f>+M525</f>
        <v>57000000</v>
      </c>
      <c r="N893" s="199">
        <f>+J893-M893</f>
        <v>0</v>
      </c>
      <c r="O893" s="199">
        <f>+O525</f>
        <v>0</v>
      </c>
      <c r="P893" s="199">
        <f>+P525</f>
        <v>57000000</v>
      </c>
      <c r="Q893" s="199">
        <f>+P893-J893</f>
        <v>0</v>
      </c>
      <c r="R893" s="199">
        <f>+H893-P893</f>
        <v>0</v>
      </c>
      <c r="S893" s="199">
        <f>+S525</f>
        <v>0</v>
      </c>
      <c r="T893" s="199">
        <f>+T525</f>
        <v>57000000</v>
      </c>
    </row>
    <row r="894" spans="1:20" ht="15" customHeight="1" x14ac:dyDescent="0.25">
      <c r="A894"/>
      <c r="B894" s="207" t="s">
        <v>792</v>
      </c>
      <c r="C894" s="208">
        <f>+C895+C896+C897+C898+C899+C900+C901</f>
        <v>0</v>
      </c>
      <c r="D894" s="208">
        <f t="shared" ref="D894:T894" si="5457">+D895+D896+D897+D898+D899+D900+D901</f>
        <v>1364439999.77</v>
      </c>
      <c r="E894" s="208">
        <f t="shared" si="5457"/>
        <v>183304680.76999998</v>
      </c>
      <c r="F894" s="208">
        <f t="shared" si="5457"/>
        <v>13579829355.99</v>
      </c>
      <c r="G894" s="208">
        <f t="shared" si="5457"/>
        <v>0</v>
      </c>
      <c r="H894" s="208">
        <f t="shared" si="5457"/>
        <v>14760964674.99</v>
      </c>
      <c r="I894" s="208">
        <f t="shared" si="5457"/>
        <v>855765387.40999985</v>
      </c>
      <c r="J894" s="208">
        <f t="shared" si="5457"/>
        <v>8356145969.2000008</v>
      </c>
      <c r="K894" s="208">
        <f t="shared" si="5457"/>
        <v>6404818705.79</v>
      </c>
      <c r="L894" s="208">
        <f t="shared" si="5457"/>
        <v>1967037296.1199999</v>
      </c>
      <c r="M894" s="208">
        <f t="shared" si="5457"/>
        <v>6146539572.7700005</v>
      </c>
      <c r="N894" s="208">
        <f t="shared" si="5457"/>
        <v>4413612792.8599997</v>
      </c>
      <c r="O894" s="208">
        <f t="shared" si="5457"/>
        <v>496992000.11000001</v>
      </c>
      <c r="P894" s="208">
        <f t="shared" si="5457"/>
        <v>9034964175.1900005</v>
      </c>
      <c r="Q894" s="208">
        <f t="shared" si="5457"/>
        <v>1347534283.98</v>
      </c>
      <c r="R894" s="208">
        <f t="shared" si="5457"/>
        <v>11361641690.599998</v>
      </c>
      <c r="S894" s="208">
        <f t="shared" si="5457"/>
        <v>0</v>
      </c>
      <c r="T894" s="208">
        <f t="shared" si="5457"/>
        <v>14915565184.960001</v>
      </c>
    </row>
    <row r="895" spans="1:20" ht="15" customHeight="1" x14ac:dyDescent="0.25">
      <c r="A895"/>
      <c r="B895" s="210" t="s">
        <v>793</v>
      </c>
      <c r="C895" s="211">
        <f>+C616+C534+C533+C532+C531</f>
        <v>0</v>
      </c>
      <c r="D895" s="211">
        <f>+D616+D534+D533+D532+D531</f>
        <v>0</v>
      </c>
      <c r="E895" s="211">
        <f>+E616+E534+E533+E532+E531</f>
        <v>0</v>
      </c>
      <c r="F895" s="211">
        <f>+F616+F534+F533+F532+F531</f>
        <v>1396732438</v>
      </c>
      <c r="G895" s="211">
        <f>+G616+G534+G533+G532+G531</f>
        <v>0</v>
      </c>
      <c r="H895" s="211">
        <f t="shared" ref="H895:H899" si="5458">+C895+D895-E895+F895</f>
        <v>1396732438</v>
      </c>
      <c r="I895" s="211">
        <f>+I616+I534+I533+I532+I531</f>
        <v>119051017</v>
      </c>
      <c r="J895" s="211">
        <f>+J616+J534+J533+J532+J531</f>
        <v>522345113.69999999</v>
      </c>
      <c r="K895" s="211">
        <f t="shared" si="5451"/>
        <v>874387324.29999995</v>
      </c>
      <c r="L895" s="211">
        <f>+L616+L534+L533+L532+L531</f>
        <v>154175254</v>
      </c>
      <c r="M895" s="211">
        <f>+M616+M534+M533+M532+M531</f>
        <v>229255924</v>
      </c>
      <c r="N895" s="211">
        <f t="shared" ref="N895:N900" si="5459">+J895-M895</f>
        <v>293089189.69999999</v>
      </c>
      <c r="O895" s="211">
        <f>+O616+O534+O533+O532+O531</f>
        <v>124687324.3</v>
      </c>
      <c r="P895" s="211">
        <f>+P616+P534+P533+P532+P531</f>
        <v>522345113.69999999</v>
      </c>
      <c r="Q895" s="211">
        <f t="shared" ref="Q895:Q900" si="5460">+P895-J895</f>
        <v>0</v>
      </c>
      <c r="R895" s="211">
        <f t="shared" ref="R895:R900" si="5461">+H895-P895</f>
        <v>874387324.29999995</v>
      </c>
      <c r="S895" s="211"/>
      <c r="T895" s="211">
        <f t="shared" ref="T895:T900" si="5462">+M895</f>
        <v>229255924</v>
      </c>
    </row>
    <row r="896" spans="1:20" ht="15" customHeight="1" x14ac:dyDescent="0.25">
      <c r="A896"/>
      <c r="B896" s="210" t="s">
        <v>791</v>
      </c>
      <c r="C896" s="211">
        <f>+C535+C536</f>
        <v>0</v>
      </c>
      <c r="D896" s="211">
        <f>+D535+D536</f>
        <v>0</v>
      </c>
      <c r="E896" s="211">
        <f>+E535+E536</f>
        <v>0</v>
      </c>
      <c r="F896" s="211">
        <f>+F535+F536</f>
        <v>236210833.78</v>
      </c>
      <c r="G896" s="211">
        <f>+G535+G536</f>
        <v>0</v>
      </c>
      <c r="H896" s="211">
        <f t="shared" si="5458"/>
        <v>236210833.78</v>
      </c>
      <c r="I896" s="211">
        <f>+I535+I536</f>
        <v>0</v>
      </c>
      <c r="J896" s="211">
        <f>+J535+J536</f>
        <v>0</v>
      </c>
      <c r="K896" s="211">
        <f t="shared" si="5451"/>
        <v>236210833.78</v>
      </c>
      <c r="L896" s="211">
        <f>+L535+L536</f>
        <v>0</v>
      </c>
      <c r="M896" s="211">
        <f>+M535+M536</f>
        <v>0</v>
      </c>
      <c r="N896" s="211">
        <f t="shared" si="5459"/>
        <v>0</v>
      </c>
      <c r="O896" s="211">
        <f>+O535+O536</f>
        <v>0</v>
      </c>
      <c r="P896" s="211">
        <f>+P535+P536</f>
        <v>0</v>
      </c>
      <c r="Q896" s="211">
        <f t="shared" si="5460"/>
        <v>0</v>
      </c>
      <c r="R896" s="211">
        <f t="shared" si="5461"/>
        <v>236210833.78</v>
      </c>
      <c r="S896" s="211"/>
      <c r="T896" s="211">
        <f t="shared" si="5462"/>
        <v>0</v>
      </c>
    </row>
    <row r="897" spans="1:20" ht="15" customHeight="1" x14ac:dyDescent="0.25">
      <c r="A897"/>
      <c r="B897" s="210" t="s">
        <v>789</v>
      </c>
      <c r="C897" s="211">
        <f>+C615+C563+C562+C561+C560+C559+C558+C557+C556+C555+C554+C553+C552+C551+C550+C549+C548+C547+C546+C545+C544+C543+C542+C541+C540+C539+C538+C537</f>
        <v>0</v>
      </c>
      <c r="D897" s="211">
        <f>+D615+D563+D562+D561+D560+D559+D558+D557+D556+D555+D554+D553+D552+D551+D550+D549+D548+D547+D546+D545+D544+D543+D542+D541+D540+D539+D538+D537</f>
        <v>183304680.77000001</v>
      </c>
      <c r="E897" s="211">
        <f>+E615+E563+E562+E561+E560+E559+E558+E557+E556+E555+E554+E553+E552+E551+E550+E549+E548+E547+E546+E545+E544+E543+E542+E541+E540+E539+E538+E537</f>
        <v>183304680.76999998</v>
      </c>
      <c r="F897" s="211">
        <f>+F615+F563+F562+F561+F560+F559+F558+F557+F556+F555+F554+F553+F552+F551+F550+F549+F548+F547+F546+F545+F544+F543+F542+F541+F540+F539+F538+F537</f>
        <v>322930588.17000002</v>
      </c>
      <c r="G897" s="211">
        <f>+G615+G563+G562+G561+G560+G559+G558+G557+G556+G555+G554+G553+G552+G551+G550+G549+G548+G547+G546+G545+G544+G543+G542+G541+G540+G539+G538+G537</f>
        <v>0</v>
      </c>
      <c r="H897" s="211">
        <f t="shared" si="5458"/>
        <v>322930588.17000008</v>
      </c>
      <c r="I897" s="211">
        <f>+I615+I563+I562+I561+I560+I559+I558+I557+I556+I555+I554+I553+I552+I551+I550+I549+I548+I547+I546+I545+I544+I543+I542+I541+I540+I539+I538+I537</f>
        <v>34335284</v>
      </c>
      <c r="J897" s="211">
        <f>+J615+J563+J562+J561+J560+J559+J558+J557+J556+J555+J554+J553+J552+J551+J550+J549+J548+J547+J546+J545+J544+J543+J542+J541+J540+J539+J538+J537</f>
        <v>284788745.76999998</v>
      </c>
      <c r="K897" s="211">
        <f t="shared" si="5451"/>
        <v>38141842.400000095</v>
      </c>
      <c r="L897" s="211">
        <f>+L615+L563+L562+L561+L560+L559+L558+L557+L556+L555+L554+L553+L552+L551+L550+L549+L548+L547+L546+L545+L544+L543+L542+L541+L540+L539+L538+L537</f>
        <v>36928050</v>
      </c>
      <c r="M897" s="211">
        <f>+M615+M563+M562+M561+M560+M559+M558+M557+M556+M555+M554+M553+M552+M551+M550+M549+M548+M547+M546+M545+M544+M543+M542+M541+M540+M539+M538+M537</f>
        <v>226768954</v>
      </c>
      <c r="N897" s="211">
        <f t="shared" si="5459"/>
        <v>58019791.769999981</v>
      </c>
      <c r="O897" s="211">
        <f>+O615+O563+O562+O561+O560+O559+O558+O557+O556+O555+O554+O553+O552+O551+O550+O549+O548+O547+O546+O545+O544+O543+O542+O541+O540+O539+O538+O537</f>
        <v>30467553</v>
      </c>
      <c r="P897" s="211">
        <f>+P615+P563+P562+P561+P560+P559+P558+P557+P556+P555+P554+P553+P552+P551+P550+P549+P548+P547+P546+P545+P544+P543+P542+P541+P540+P539+P538+P537</f>
        <v>284788745.76999998</v>
      </c>
      <c r="Q897" s="211">
        <f t="shared" si="5460"/>
        <v>0</v>
      </c>
      <c r="R897" s="211">
        <f t="shared" si="5461"/>
        <v>38141842.400000095</v>
      </c>
      <c r="S897" s="211"/>
      <c r="T897" s="211">
        <f t="shared" si="5462"/>
        <v>226768954</v>
      </c>
    </row>
    <row r="898" spans="1:20" ht="15" customHeight="1" x14ac:dyDescent="0.25">
      <c r="A898"/>
      <c r="B898" s="210" t="s">
        <v>788</v>
      </c>
      <c r="C898" s="211">
        <f>SUM(C564:C601)</f>
        <v>0</v>
      </c>
      <c r="D898" s="211">
        <f>SUM(D564:D601)</f>
        <v>0</v>
      </c>
      <c r="E898" s="211">
        <f>SUM(E564:E601)</f>
        <v>0</v>
      </c>
      <c r="F898" s="211">
        <f>SUM(F564:F601)</f>
        <v>808922030.83000004</v>
      </c>
      <c r="G898" s="211">
        <f>SUM(G564:G601)</f>
        <v>0</v>
      </c>
      <c r="H898" s="211">
        <f t="shared" si="5458"/>
        <v>808922030.83000004</v>
      </c>
      <c r="I898" s="211">
        <f>SUM(I564:I601)</f>
        <v>74373088.719999999</v>
      </c>
      <c r="J898" s="211">
        <f>SUM(J564:J601)</f>
        <v>647857529.20999992</v>
      </c>
      <c r="K898" s="211">
        <f t="shared" si="5451"/>
        <v>161064501.62000012</v>
      </c>
      <c r="L898" s="211">
        <f>SUM(L564:L601)</f>
        <v>188694706</v>
      </c>
      <c r="M898" s="211">
        <f>SUM(M564:M601)</f>
        <v>528022962.77999997</v>
      </c>
      <c r="N898" s="211">
        <f t="shared" si="5459"/>
        <v>119834566.42999995</v>
      </c>
      <c r="O898" s="211">
        <f>SUM(O564:O601)</f>
        <v>74601899.519999996</v>
      </c>
      <c r="P898" s="211">
        <f>SUM(P564:P601)</f>
        <v>712569230.21000004</v>
      </c>
      <c r="Q898" s="211">
        <f t="shared" si="5460"/>
        <v>64711701.000000119</v>
      </c>
      <c r="R898" s="211">
        <f t="shared" si="5461"/>
        <v>96352800.620000005</v>
      </c>
      <c r="S898" s="211"/>
      <c r="T898" s="211">
        <f t="shared" si="5462"/>
        <v>528022962.77999997</v>
      </c>
    </row>
    <row r="899" spans="1:20" ht="15" customHeight="1" x14ac:dyDescent="0.25">
      <c r="A899"/>
      <c r="B899" s="210" t="s">
        <v>790</v>
      </c>
      <c r="C899" s="211">
        <f>SUM(C603:C614)</f>
        <v>0</v>
      </c>
      <c r="D899" s="211">
        <f>SUM(D603:D614)</f>
        <v>1181135319</v>
      </c>
      <c r="E899" s="211">
        <f>SUM(E603:E614)</f>
        <v>0</v>
      </c>
      <c r="F899" s="211">
        <f>SUM(F603:F614)</f>
        <v>2222103879.6999998</v>
      </c>
      <c r="G899" s="211">
        <f>SUM(G603:G614)</f>
        <v>0</v>
      </c>
      <c r="H899" s="211">
        <f t="shared" si="5458"/>
        <v>3403239198.6999998</v>
      </c>
      <c r="I899" s="211">
        <f>SUM(I603:I614)</f>
        <v>240649439.79999995</v>
      </c>
      <c r="J899" s="211">
        <f>SUM(J603:J614)</f>
        <v>2955081725.2600002</v>
      </c>
      <c r="K899" s="211">
        <f t="shared" si="5451"/>
        <v>448157473.43999958</v>
      </c>
      <c r="L899" s="211">
        <f>SUM(L603:L614)</f>
        <v>715042012.17999995</v>
      </c>
      <c r="M899" s="211">
        <f>SUM(M603:M614)</f>
        <v>2477448745.54</v>
      </c>
      <c r="N899" s="211">
        <f t="shared" si="5459"/>
        <v>477632979.72000027</v>
      </c>
      <c r="O899" s="211">
        <f>SUM(O603:O614)</f>
        <v>193177658</v>
      </c>
      <c r="P899" s="211">
        <f>SUM(P603:P614)</f>
        <v>3189368628.6300001</v>
      </c>
      <c r="Q899" s="211">
        <f t="shared" si="5460"/>
        <v>234286903.36999989</v>
      </c>
      <c r="R899" s="211">
        <f t="shared" si="5461"/>
        <v>213870570.06999969</v>
      </c>
      <c r="S899" s="211"/>
      <c r="T899" s="211">
        <f t="shared" si="5462"/>
        <v>2477448745.54</v>
      </c>
    </row>
    <row r="900" spans="1:20" ht="15" customHeight="1" x14ac:dyDescent="0.25">
      <c r="A900"/>
      <c r="B900" s="212" t="s">
        <v>794</v>
      </c>
      <c r="C900" s="199">
        <f>+C617</f>
        <v>0</v>
      </c>
      <c r="D900" s="199">
        <f>+D617</f>
        <v>0</v>
      </c>
      <c r="E900" s="199">
        <f>+E617</f>
        <v>0</v>
      </c>
      <c r="F900" s="199">
        <f>+F617</f>
        <v>8220929585.5100002</v>
      </c>
      <c r="G900" s="199"/>
      <c r="H900" s="199">
        <f t="shared" ref="H900:H901" si="5463">C900+D900-E900+F900-G900</f>
        <v>8220929585.5100002</v>
      </c>
      <c r="I900" s="199">
        <f>+I617</f>
        <v>263458685.88999993</v>
      </c>
      <c r="J900" s="199">
        <f>+J617</f>
        <v>3674534292.2600002</v>
      </c>
      <c r="K900" s="199">
        <f t="shared" si="5451"/>
        <v>4546395293.25</v>
      </c>
      <c r="L900" s="199">
        <f>+L617</f>
        <v>748299401.94000006</v>
      </c>
      <c r="M900" s="199">
        <f>+M617</f>
        <v>2419104423.4500008</v>
      </c>
      <c r="N900" s="199">
        <f t="shared" si="5459"/>
        <v>1255429868.8099995</v>
      </c>
      <c r="O900" s="199">
        <f>+O617</f>
        <v>74057565.290000007</v>
      </c>
      <c r="P900" s="199">
        <f>+P617</f>
        <v>4044251765.8800001</v>
      </c>
      <c r="Q900" s="199">
        <f t="shared" si="5460"/>
        <v>369717473.61999989</v>
      </c>
      <c r="R900" s="199">
        <f t="shared" si="5461"/>
        <v>4176677819.6300001</v>
      </c>
      <c r="S900" s="199"/>
      <c r="T900" s="199">
        <f t="shared" si="5462"/>
        <v>2419104423.4500008</v>
      </c>
    </row>
    <row r="901" spans="1:20" ht="15" customHeight="1" x14ac:dyDescent="0.25">
      <c r="A901"/>
      <c r="B901" s="213" t="s">
        <v>1305</v>
      </c>
      <c r="C901" s="199">
        <f>+C528+C529+C530</f>
        <v>0</v>
      </c>
      <c r="D901" s="199">
        <f>+D528+D529+D530</f>
        <v>0</v>
      </c>
      <c r="E901" s="199">
        <f>+E528+E529+E530</f>
        <v>0</v>
      </c>
      <c r="F901" s="199">
        <f>+F528+F529+F530</f>
        <v>372000000</v>
      </c>
      <c r="G901" s="199"/>
      <c r="H901" s="199">
        <f t="shared" si="5463"/>
        <v>372000000</v>
      </c>
      <c r="I901" s="199">
        <f>+I528+I529+I530</f>
        <v>123897872</v>
      </c>
      <c r="J901" s="199">
        <f>+J528+J529+J530</f>
        <v>271538563</v>
      </c>
      <c r="K901" s="199">
        <f t="shared" si="5451"/>
        <v>100461437</v>
      </c>
      <c r="L901" s="199">
        <f>+L528+L529+L530</f>
        <v>123897872</v>
      </c>
      <c r="M901" s="199">
        <f>+M528+M529+M530</f>
        <v>265938563</v>
      </c>
      <c r="N901" s="199">
        <f>+N526</f>
        <v>2209606396.4300003</v>
      </c>
      <c r="O901" s="199">
        <f>+O528+O529+O530</f>
        <v>0</v>
      </c>
      <c r="P901" s="199">
        <f>+P528+P529+P530</f>
        <v>281640691</v>
      </c>
      <c r="Q901" s="199">
        <f>+Q526</f>
        <v>678818205.99000001</v>
      </c>
      <c r="R901" s="199">
        <f>+R526</f>
        <v>5726000499.8000002</v>
      </c>
      <c r="S901" s="199"/>
      <c r="T901" s="199">
        <f>+T526</f>
        <v>9034964175.1900005</v>
      </c>
    </row>
    <row r="902" spans="1:20" ht="15" customHeight="1" x14ac:dyDescent="0.25">
      <c r="A902"/>
      <c r="B902" s="207" t="s">
        <v>1299</v>
      </c>
      <c r="C902" s="208">
        <f>+C630</f>
        <v>0</v>
      </c>
      <c r="D902" s="208">
        <f t="shared" ref="D902:T902" si="5464">+D630</f>
        <v>0</v>
      </c>
      <c r="E902" s="208">
        <f t="shared" si="5464"/>
        <v>0</v>
      </c>
      <c r="F902" s="208">
        <f t="shared" si="5464"/>
        <v>12697290779.700001</v>
      </c>
      <c r="G902" s="208">
        <f t="shared" si="5464"/>
        <v>0</v>
      </c>
      <c r="H902" s="208">
        <f t="shared" si="5464"/>
        <v>12697290779.700001</v>
      </c>
      <c r="I902" s="208">
        <f t="shared" si="5464"/>
        <v>1628964789.6000001</v>
      </c>
      <c r="J902" s="208">
        <f t="shared" si="5464"/>
        <v>7984830476.25</v>
      </c>
      <c r="K902" s="208">
        <f t="shared" si="5464"/>
        <v>4712460303.4499998</v>
      </c>
      <c r="L902" s="208">
        <f t="shared" si="5464"/>
        <v>1218369168.47</v>
      </c>
      <c r="M902" s="208">
        <f t="shared" si="5464"/>
        <v>4468405704.8299999</v>
      </c>
      <c r="N902" s="208">
        <f t="shared" si="5464"/>
        <v>3516424771.4200001</v>
      </c>
      <c r="O902" s="208">
        <f t="shared" si="5464"/>
        <v>53086763</v>
      </c>
      <c r="P902" s="208">
        <f t="shared" si="5464"/>
        <v>8863823042.7799988</v>
      </c>
      <c r="Q902" s="208">
        <f t="shared" si="5464"/>
        <v>878992566.52999985</v>
      </c>
      <c r="R902" s="208">
        <f t="shared" si="5464"/>
        <v>3833467736.9200001</v>
      </c>
      <c r="S902" s="208">
        <f t="shared" si="5464"/>
        <v>53086763</v>
      </c>
      <c r="T902" s="208">
        <f t="shared" si="5464"/>
        <v>8863823042.7799988</v>
      </c>
    </row>
    <row r="903" spans="1:20" ht="15" customHeight="1" x14ac:dyDescent="0.25">
      <c r="A903"/>
      <c r="B903" s="130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</row>
    <row r="904" spans="1:20" ht="15" customHeight="1" x14ac:dyDescent="0.25">
      <c r="B904" s="130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</row>
    <row r="905" spans="1:20" s="130" customFormat="1" ht="15" customHeight="1" x14ac:dyDescent="0.25">
      <c r="A905" s="3"/>
      <c r="B905"/>
      <c r="C905" s="2"/>
      <c r="D905" s="2"/>
      <c r="E905" s="2"/>
      <c r="F905" s="2"/>
      <c r="G905" s="16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169"/>
      <c r="T905" s="2"/>
    </row>
    <row r="906" spans="1:20" s="130" customFormat="1" ht="15" customHeight="1" x14ac:dyDescent="0.25">
      <c r="A906" s="3"/>
      <c r="B906" s="362" t="s">
        <v>1619</v>
      </c>
      <c r="C906" s="362"/>
      <c r="D906" s="362"/>
      <c r="E906" s="362"/>
      <c r="F906" s="362"/>
      <c r="G906" s="362"/>
      <c r="H906" s="362"/>
      <c r="I906" s="362"/>
      <c r="J906" s="362"/>
      <c r="K906" s="362"/>
      <c r="L906" s="362"/>
      <c r="M906" s="2"/>
      <c r="N906" s="2"/>
      <c r="O906" s="2"/>
      <c r="P906" s="2"/>
      <c r="Q906" s="2"/>
      <c r="R906" s="2"/>
      <c r="S906" s="169"/>
      <c r="T906" s="2"/>
    </row>
    <row r="907" spans="1:20" ht="15" customHeight="1" x14ac:dyDescent="0.25">
      <c r="B907" s="362" t="s">
        <v>1620</v>
      </c>
      <c r="C907" s="362"/>
      <c r="D907" s="362"/>
      <c r="E907" s="362"/>
      <c r="F907" s="362"/>
      <c r="G907" s="182"/>
      <c r="H907" s="361" t="s">
        <v>1621</v>
      </c>
      <c r="I907" s="361"/>
      <c r="J907" s="361" t="s">
        <v>1622</v>
      </c>
      <c r="K907" s="361"/>
      <c r="L907" s="170" t="s">
        <v>1623</v>
      </c>
      <c r="M907" s="169"/>
      <c r="N907" s="169"/>
      <c r="O907" s="169"/>
      <c r="P907" s="169"/>
      <c r="Q907" s="169"/>
      <c r="R907" s="169"/>
      <c r="T907" s="169"/>
    </row>
    <row r="908" spans="1:20" ht="15" customHeight="1" x14ac:dyDescent="0.25">
      <c r="B908" s="358" t="s">
        <v>843</v>
      </c>
      <c r="C908" s="358"/>
      <c r="D908" s="358"/>
      <c r="E908" s="358"/>
      <c r="F908" s="358"/>
      <c r="G908" s="181"/>
      <c r="H908" s="359">
        <f>+H11+H102+H316+H324+H344+H349+H352+H359+H364+H370+H380+H391+H395+H399+H402+H406+H410+H414+H419+H422+H426+H429+H430+H435+H439+H446+H450+H454+H458+H460+H465+H469+H472+H476+H481+H484+H489+H499+H515+H518</f>
        <v>180878796576.37717</v>
      </c>
      <c r="I908" s="359"/>
      <c r="J908" s="360">
        <f>+J11+J102+J316+J324+J344+J349+J352+J359+J364+J370+J380+J391+J395+J399+J402+J406+J410+J414+J419+J422+J426+J429+J430+J435+J439+J446+J450+J454+J458+J460+J465+J469+J472+J476+J481+J484+J489+J499+J515+J518</f>
        <v>174969929429.15234</v>
      </c>
      <c r="K908" s="360"/>
      <c r="L908" s="171">
        <f>+J908/H908</f>
        <v>0.96733244991084533</v>
      </c>
    </row>
    <row r="909" spans="1:20" ht="15" customHeight="1" x14ac:dyDescent="0.25">
      <c r="B909" s="358" t="s">
        <v>844</v>
      </c>
      <c r="C909" s="358"/>
      <c r="D909" s="358"/>
      <c r="E909" s="358"/>
      <c r="F909" s="358"/>
      <c r="G909" s="181"/>
      <c r="H909" s="359">
        <f>+H10-H908</f>
        <v>57603977242.670013</v>
      </c>
      <c r="I909" s="359"/>
      <c r="J909" s="360">
        <f>+J10-J908</f>
        <v>35629091513.450043</v>
      </c>
      <c r="K909" s="360"/>
      <c r="L909" s="171">
        <f>+J909/H909</f>
        <v>0.61851790829223985</v>
      </c>
    </row>
    <row r="910" spans="1:20" ht="15" customHeight="1" x14ac:dyDescent="0.25">
      <c r="B910" s="24"/>
      <c r="F910" s="55"/>
      <c r="G910" s="55"/>
      <c r="H910" s="55"/>
    </row>
    <row r="911" spans="1:20" ht="15" customHeight="1" x14ac:dyDescent="0.25">
      <c r="B911" s="24"/>
    </row>
    <row r="913" spans="1:20" ht="15" customHeight="1" x14ac:dyDescent="0.25">
      <c r="B913" s="141"/>
      <c r="C913" s="217"/>
      <c r="D913" s="217"/>
      <c r="E913" s="217"/>
      <c r="F913" s="217"/>
      <c r="G913" s="217"/>
      <c r="H913" s="217"/>
      <c r="I913" s="217"/>
      <c r="J913" s="217"/>
      <c r="K913" s="217"/>
      <c r="L913" s="217"/>
      <c r="M913" s="217"/>
      <c r="N913" s="217"/>
      <c r="O913" s="217"/>
      <c r="P913" s="217"/>
      <c r="Q913" s="217"/>
    </row>
    <row r="914" spans="1:20" ht="15" customHeight="1" x14ac:dyDescent="0.25">
      <c r="A914" s="161"/>
      <c r="B914" s="141"/>
      <c r="C914" s="145">
        <f>+C915-C918</f>
        <v>0</v>
      </c>
      <c r="D914" s="145">
        <f t="shared" ref="D914:Q914" si="5465">+D915-D918</f>
        <v>0</v>
      </c>
      <c r="E914" s="145">
        <f t="shared" si="5465"/>
        <v>0</v>
      </c>
      <c r="F914" s="145">
        <f t="shared" si="5465"/>
        <v>0</v>
      </c>
      <c r="G914" s="145">
        <f t="shared" si="5465"/>
        <v>0</v>
      </c>
      <c r="H914" s="145">
        <f t="shared" si="5465"/>
        <v>0</v>
      </c>
      <c r="I914" s="145">
        <f t="shared" si="5465"/>
        <v>0</v>
      </c>
      <c r="J914" s="145">
        <f t="shared" si="5465"/>
        <v>0</v>
      </c>
      <c r="K914" s="145">
        <f t="shared" si="5465"/>
        <v>-0.92102100556703415</v>
      </c>
      <c r="L914" s="145">
        <f t="shared" si="5465"/>
        <v>0</v>
      </c>
      <c r="M914" s="145">
        <f t="shared" si="5465"/>
        <v>0</v>
      </c>
      <c r="N914" s="145">
        <f t="shared" si="5465"/>
        <v>-0.88307854512962836</v>
      </c>
      <c r="O914" s="145">
        <f t="shared" si="5465"/>
        <v>0</v>
      </c>
      <c r="P914" s="145">
        <f t="shared" si="5465"/>
        <v>-0.92102100556703415</v>
      </c>
      <c r="Q914" s="145">
        <f t="shared" si="5465"/>
        <v>-0.88307854512962836</v>
      </c>
      <c r="R914" s="176"/>
      <c r="S914" s="176"/>
      <c r="T914" s="176"/>
    </row>
    <row r="915" spans="1:20" ht="15" customHeight="1" x14ac:dyDescent="0.25">
      <c r="A915" s="161"/>
      <c r="B915" s="141"/>
      <c r="C915" s="145">
        <f t="shared" ref="C915:H915" si="5466">+C855</f>
        <v>185591302309.49716</v>
      </c>
      <c r="D915" s="145">
        <f t="shared" si="5466"/>
        <v>25698056167.130001</v>
      </c>
      <c r="E915" s="145">
        <f t="shared" si="5466"/>
        <v>25698056167.130001</v>
      </c>
      <c r="F915" s="145">
        <f t="shared" si="5466"/>
        <v>53601223576.709999</v>
      </c>
      <c r="G915" s="145">
        <f t="shared" si="5466"/>
        <v>709752067.15999997</v>
      </c>
      <c r="H915" s="145">
        <f t="shared" si="5466"/>
        <v>238482773819.04718</v>
      </c>
      <c r="I915" s="145">
        <f>+P855</f>
        <v>219647644153.23441</v>
      </c>
      <c r="J915" s="145">
        <f>+R855</f>
        <v>18835129665.812771</v>
      </c>
      <c r="K915" s="145"/>
      <c r="L915" s="145">
        <f>+J855</f>
        <v>210599020942.60239</v>
      </c>
      <c r="M915" s="145">
        <f>+K855</f>
        <v>27883752876.444771</v>
      </c>
      <c r="N915" s="145"/>
      <c r="O915" s="145">
        <f>+T855</f>
        <v>219647644153.23441</v>
      </c>
      <c r="P915" s="145"/>
      <c r="Q915" s="145"/>
      <c r="R915" s="176"/>
      <c r="S915" s="176"/>
      <c r="T915" s="176"/>
    </row>
    <row r="916" spans="1:20" ht="15" customHeight="1" x14ac:dyDescent="0.25">
      <c r="B916" s="356" t="s">
        <v>1652</v>
      </c>
      <c r="C916" s="356"/>
      <c r="D916" s="356"/>
      <c r="E916" s="356"/>
      <c r="F916" s="356"/>
      <c r="G916" s="356"/>
      <c r="H916" s="356"/>
      <c r="I916" s="356"/>
      <c r="J916" s="356"/>
      <c r="K916" s="356"/>
      <c r="L916" s="356"/>
      <c r="M916" s="356"/>
      <c r="N916" s="356"/>
      <c r="O916" s="356"/>
      <c r="P916" s="356"/>
      <c r="Q916" s="356"/>
    </row>
    <row r="917" spans="1:20" ht="15" customHeight="1" x14ac:dyDescent="0.25">
      <c r="B917" s="114" t="s">
        <v>1306</v>
      </c>
      <c r="C917" s="115" t="s">
        <v>1307</v>
      </c>
      <c r="D917" s="115" t="s">
        <v>1315</v>
      </c>
      <c r="E917" s="115" t="s">
        <v>1316</v>
      </c>
      <c r="F917" s="114" t="s">
        <v>1308</v>
      </c>
      <c r="G917" s="189" t="s">
        <v>1309</v>
      </c>
      <c r="H917" s="116" t="s">
        <v>1310</v>
      </c>
      <c r="I917" s="116" t="s">
        <v>1317</v>
      </c>
      <c r="J917" s="116" t="s">
        <v>1318</v>
      </c>
      <c r="K917" s="116" t="s">
        <v>1319</v>
      </c>
      <c r="L917" s="116" t="s">
        <v>1320</v>
      </c>
      <c r="M917" s="116" t="s">
        <v>1321</v>
      </c>
      <c r="N917" s="116" t="s">
        <v>1333</v>
      </c>
      <c r="O917" s="116" t="s">
        <v>1322</v>
      </c>
      <c r="P917" s="116" t="s">
        <v>1311</v>
      </c>
      <c r="Q917" s="116" t="s">
        <v>1334</v>
      </c>
    </row>
    <row r="918" spans="1:20" ht="15" customHeight="1" x14ac:dyDescent="0.25">
      <c r="B918" s="117" t="s">
        <v>1323</v>
      </c>
      <c r="C918" s="118">
        <f t="shared" ref="C918:I918" si="5467">+C919+C924</f>
        <v>185591302309.49716</v>
      </c>
      <c r="D918" s="118">
        <f t="shared" si="5467"/>
        <v>25698056167.130001</v>
      </c>
      <c r="E918" s="118">
        <f t="shared" si="5467"/>
        <v>25698056167.130001</v>
      </c>
      <c r="F918" s="118">
        <f t="shared" si="5467"/>
        <v>53601223576.709999</v>
      </c>
      <c r="G918" s="118">
        <f t="shared" si="5467"/>
        <v>709752067.15999997</v>
      </c>
      <c r="H918" s="118">
        <f t="shared" si="5467"/>
        <v>238482773819.04718</v>
      </c>
      <c r="I918" s="118">
        <f t="shared" si="5467"/>
        <v>219647644153.23441</v>
      </c>
      <c r="J918" s="118">
        <f>+H918-I918</f>
        <v>18835129665.812775</v>
      </c>
      <c r="K918" s="119">
        <f>+I918/H918</f>
        <v>0.92102100556703415</v>
      </c>
      <c r="L918" s="118">
        <f>+L919+L924</f>
        <v>210599020942.60242</v>
      </c>
      <c r="M918" s="118">
        <f t="shared" ref="M918:M936" si="5468">+H918-L918</f>
        <v>27883752876.444763</v>
      </c>
      <c r="N918" s="120">
        <f t="shared" ref="N918:N936" si="5469">+L918/H918</f>
        <v>0.88307854512962836</v>
      </c>
      <c r="O918" s="118">
        <f>+O919+O924</f>
        <v>219647644153.23441</v>
      </c>
      <c r="P918" s="120">
        <f t="shared" ref="P918:P936" si="5470">+O918/H918</f>
        <v>0.92102100556703415</v>
      </c>
      <c r="Q918" s="120">
        <f t="shared" ref="Q918:Q936" si="5471">+L918/$H$918</f>
        <v>0.88307854512962836</v>
      </c>
    </row>
    <row r="919" spans="1:20" ht="15" customHeight="1" x14ac:dyDescent="0.25">
      <c r="B919" s="121" t="s">
        <v>1324</v>
      </c>
      <c r="C919" s="122">
        <f t="shared" ref="C919:I919" si="5472">SUM(C920:C923)</f>
        <v>164903437254.39716</v>
      </c>
      <c r="D919" s="122">
        <f t="shared" si="5472"/>
        <v>8085670150.6599998</v>
      </c>
      <c r="E919" s="122">
        <f t="shared" si="5472"/>
        <v>11073111984.880001</v>
      </c>
      <c r="F919" s="122">
        <f t="shared" si="5472"/>
        <v>7314774394</v>
      </c>
      <c r="G919" s="122">
        <f t="shared" si="5472"/>
        <v>315065921.15999997</v>
      </c>
      <c r="H919" s="122">
        <f t="shared" si="5472"/>
        <v>168915703893.01718</v>
      </c>
      <c r="I919" s="122">
        <f t="shared" si="5472"/>
        <v>166801536081.99442</v>
      </c>
      <c r="J919" s="122">
        <f t="shared" ref="J919:J924" si="5473">+H919-I919</f>
        <v>2114167811.0227661</v>
      </c>
      <c r="K919" s="123">
        <f>+I919/H919</f>
        <v>0.98748388834017597</v>
      </c>
      <c r="L919" s="122">
        <f>SUM(L920:L923)</f>
        <v>164243511282.4024</v>
      </c>
      <c r="M919" s="122">
        <f t="shared" si="5468"/>
        <v>4672192610.6147766</v>
      </c>
      <c r="N919" s="124">
        <f t="shared" si="5469"/>
        <v>0.97234009329544691</v>
      </c>
      <c r="O919" s="122">
        <f>SUM(O920:O923)</f>
        <v>166801536081.99442</v>
      </c>
      <c r="P919" s="124">
        <f t="shared" si="5470"/>
        <v>0.98748388834017597</v>
      </c>
      <c r="Q919" s="124">
        <f t="shared" si="5471"/>
        <v>0.6887017819032285</v>
      </c>
    </row>
    <row r="920" spans="1:20" ht="15" customHeight="1" x14ac:dyDescent="0.25">
      <c r="B920" s="125" t="s">
        <v>1325</v>
      </c>
      <c r="C920" s="126">
        <f t="shared" ref="C920:C922" si="5474">+C858</f>
        <v>101403084626.47878</v>
      </c>
      <c r="D920" s="126">
        <f t="shared" ref="D920:E920" si="5475">+D858</f>
        <v>5370329628.0299997</v>
      </c>
      <c r="E920" s="126">
        <f t="shared" si="5475"/>
        <v>8029413372.5900002</v>
      </c>
      <c r="F920" s="126">
        <f t="shared" ref="F920:G920" si="5476">+F858</f>
        <v>3204167631</v>
      </c>
      <c r="G920" s="126">
        <f t="shared" si="5476"/>
        <v>0</v>
      </c>
      <c r="H920" s="126">
        <f t="shared" ref="H920" si="5477">+H858</f>
        <v>101948168512.91878</v>
      </c>
      <c r="I920" s="126">
        <f>+P858</f>
        <v>100419855530.25401</v>
      </c>
      <c r="J920" s="126">
        <f t="shared" si="5473"/>
        <v>1528312982.6647644</v>
      </c>
      <c r="K920" s="127">
        <f>+I920/H920</f>
        <v>0.98500892164167619</v>
      </c>
      <c r="L920" s="126">
        <f>+J12</f>
        <v>100384489384.55402</v>
      </c>
      <c r="M920" s="126">
        <f t="shared" si="5468"/>
        <v>1563679128.3647614</v>
      </c>
      <c r="N920" s="128">
        <f t="shared" si="5469"/>
        <v>0.98466201844355239</v>
      </c>
      <c r="O920" s="126">
        <f>+T12</f>
        <v>100419855530.25401</v>
      </c>
      <c r="P920" s="128">
        <f t="shared" si="5470"/>
        <v>0.98500892164167619</v>
      </c>
      <c r="Q920" s="128">
        <f t="shared" si="5471"/>
        <v>0.42092972912468068</v>
      </c>
    </row>
    <row r="921" spans="1:20" ht="15" customHeight="1" x14ac:dyDescent="0.25">
      <c r="A921"/>
      <c r="B921" s="125" t="s">
        <v>1326</v>
      </c>
      <c r="C921" s="126">
        <f t="shared" si="5474"/>
        <v>47968359369.663406</v>
      </c>
      <c r="D921" s="126">
        <f t="shared" ref="D921:E921" si="5478">+D859</f>
        <v>0</v>
      </c>
      <c r="E921" s="126">
        <f t="shared" si="5478"/>
        <v>665356406</v>
      </c>
      <c r="F921" s="126">
        <f t="shared" ref="F921:G921" si="5479">+F859</f>
        <v>1807466045</v>
      </c>
      <c r="G921" s="126">
        <f t="shared" si="5479"/>
        <v>0</v>
      </c>
      <c r="H921" s="126">
        <f t="shared" ref="H921" si="5480">+H859</f>
        <v>49110469008.663406</v>
      </c>
      <c r="I921" s="126">
        <f>+P859</f>
        <v>48847470275.554405</v>
      </c>
      <c r="J921" s="126">
        <f t="shared" si="5473"/>
        <v>262998733.10900116</v>
      </c>
      <c r="K921" s="127">
        <f t="shared" ref="K921:K936" si="5481">+I921/H921</f>
        <v>0.99464475215941006</v>
      </c>
      <c r="L921" s="126">
        <f>+J49</f>
        <v>46817008205.374405</v>
      </c>
      <c r="M921" s="126">
        <f t="shared" si="5468"/>
        <v>2293460803.2890015</v>
      </c>
      <c r="N921" s="128">
        <f t="shared" si="5469"/>
        <v>0.9532999612998112</v>
      </c>
      <c r="O921" s="126">
        <f>+T49</f>
        <v>48847470275.554405</v>
      </c>
      <c r="P921" s="128">
        <f t="shared" si="5470"/>
        <v>0.99464475215941006</v>
      </c>
      <c r="Q921" s="128">
        <f t="shared" si="5471"/>
        <v>0.19631190737867549</v>
      </c>
    </row>
    <row r="922" spans="1:20" ht="15" customHeight="1" x14ac:dyDescent="0.25">
      <c r="A922"/>
      <c r="B922" s="125" t="s">
        <v>1327</v>
      </c>
      <c r="C922" s="126">
        <f t="shared" si="5474"/>
        <v>14948523434.432997</v>
      </c>
      <c r="D922" s="126">
        <f t="shared" ref="D922:E922" si="5482">+D860</f>
        <v>2549992200.7799997</v>
      </c>
      <c r="E922" s="126">
        <f t="shared" si="5482"/>
        <v>2354691419.29</v>
      </c>
      <c r="F922" s="126">
        <f t="shared" ref="F922:G922" si="5483">+F860</f>
        <v>2303140718</v>
      </c>
      <c r="G922" s="126">
        <f t="shared" si="5483"/>
        <v>315065921.15999997</v>
      </c>
      <c r="H922" s="126">
        <f t="shared" ref="H922" si="5484">+H860</f>
        <v>17131899012.762999</v>
      </c>
      <c r="I922" s="126">
        <f>+P860</f>
        <v>16840794020.926001</v>
      </c>
      <c r="J922" s="126">
        <f t="shared" si="5473"/>
        <v>291104991.83699799</v>
      </c>
      <c r="K922" s="127">
        <f t="shared" si="5481"/>
        <v>0.98300801378643843</v>
      </c>
      <c r="L922" s="126">
        <f>+J102</f>
        <v>15966607184.366001</v>
      </c>
      <c r="M922" s="126">
        <f t="shared" si="5468"/>
        <v>1165291828.3969975</v>
      </c>
      <c r="N922" s="128">
        <f t="shared" si="5469"/>
        <v>0.93198116405374132</v>
      </c>
      <c r="O922" s="126">
        <f>+T102</f>
        <v>16447184576.927999</v>
      </c>
      <c r="P922" s="128">
        <f t="shared" si="5470"/>
        <v>0.96003277655764274</v>
      </c>
      <c r="Q922" s="128">
        <f t="shared" si="5471"/>
        <v>6.6950777738273598E-2</v>
      </c>
    </row>
    <row r="923" spans="1:20" ht="15" customHeight="1" x14ac:dyDescent="0.25">
      <c r="A923"/>
      <c r="B923" s="129" t="s">
        <v>1328</v>
      </c>
      <c r="C923" s="126">
        <f>+C875</f>
        <v>583469823.82200003</v>
      </c>
      <c r="D923" s="126">
        <f>+D875</f>
        <v>165348321.84999999</v>
      </c>
      <c r="E923" s="126">
        <f t="shared" ref="E923" si="5485">+E875</f>
        <v>23650787</v>
      </c>
      <c r="F923" s="126">
        <f t="shared" ref="F923:G923" si="5486">+F875</f>
        <v>0</v>
      </c>
      <c r="G923" s="126">
        <f t="shared" si="5486"/>
        <v>0</v>
      </c>
      <c r="H923" s="126">
        <f t="shared" ref="H923" si="5487">+H875</f>
        <v>725167358.67200005</v>
      </c>
      <c r="I923" s="126">
        <f>+P875</f>
        <v>693416255.25999999</v>
      </c>
      <c r="J923" s="126">
        <f t="shared" si="5473"/>
        <v>31751103.41200006</v>
      </c>
      <c r="K923" s="127">
        <f t="shared" si="5481"/>
        <v>0.95621548180250981</v>
      </c>
      <c r="L923" s="126">
        <f>+J316+J324</f>
        <v>1075406508.108</v>
      </c>
      <c r="M923" s="126">
        <f t="shared" si="5468"/>
        <v>-350239149.43599999</v>
      </c>
      <c r="N923" s="128">
        <f t="shared" si="5469"/>
        <v>1.4829769917904101</v>
      </c>
      <c r="O923" s="126">
        <f>+T316+T324</f>
        <v>1087025699.2580001</v>
      </c>
      <c r="P923" s="128">
        <f t="shared" si="5470"/>
        <v>1.4989997636527266</v>
      </c>
      <c r="Q923" s="128">
        <f t="shared" si="5471"/>
        <v>4.5093676615988324E-3</v>
      </c>
    </row>
    <row r="924" spans="1:20" ht="15" customHeight="1" x14ac:dyDescent="0.25">
      <c r="A924"/>
      <c r="B924" s="121" t="s">
        <v>1314</v>
      </c>
      <c r="C924" s="122">
        <f>SUM(C925:C936)</f>
        <v>20687865055.099998</v>
      </c>
      <c r="D924" s="122">
        <f t="shared" ref="D924:O924" si="5488">SUM(D925:D936)</f>
        <v>17612386016.470001</v>
      </c>
      <c r="E924" s="122">
        <f t="shared" si="5488"/>
        <v>14624944182.25</v>
      </c>
      <c r="F924" s="122">
        <f t="shared" si="5488"/>
        <v>46286449182.709999</v>
      </c>
      <c r="G924" s="122">
        <f t="shared" si="5488"/>
        <v>394686146</v>
      </c>
      <c r="H924" s="122">
        <f t="shared" si="5488"/>
        <v>69567069926.029999</v>
      </c>
      <c r="I924" s="122">
        <f t="shared" si="5488"/>
        <v>52846108071.239998</v>
      </c>
      <c r="J924" s="122">
        <f t="shared" si="5473"/>
        <v>16720961854.790001</v>
      </c>
      <c r="K924" s="122">
        <f t="shared" si="5488"/>
        <v>10.307467027142106</v>
      </c>
      <c r="L924" s="122">
        <f t="shared" si="5488"/>
        <v>46355509660.200005</v>
      </c>
      <c r="M924" s="122">
        <f t="shared" si="5468"/>
        <v>23211560265.829994</v>
      </c>
      <c r="N924" s="123">
        <f t="shared" si="5469"/>
        <v>0.6663427065347064</v>
      </c>
      <c r="O924" s="122">
        <f t="shared" si="5488"/>
        <v>52846108071.239998</v>
      </c>
      <c r="P924" s="123">
        <f t="shared" si="5470"/>
        <v>0.75964257410051561</v>
      </c>
      <c r="Q924" s="123">
        <f t="shared" si="5471"/>
        <v>0.19437676322639985</v>
      </c>
    </row>
    <row r="925" spans="1:20" ht="15" customHeight="1" x14ac:dyDescent="0.25">
      <c r="A925"/>
      <c r="B925" s="125" t="s">
        <v>1329</v>
      </c>
      <c r="C925" s="126">
        <f>+C877</f>
        <v>6881297847</v>
      </c>
      <c r="D925" s="126">
        <f t="shared" ref="D925" si="5489">+D877</f>
        <v>0</v>
      </c>
      <c r="E925" s="126">
        <f t="shared" ref="E925" si="5490">+E877</f>
        <v>4284978039.6399999</v>
      </c>
      <c r="F925" s="126">
        <f t="shared" ref="F925:G925" si="5491">+F877</f>
        <v>2510638845.6399999</v>
      </c>
      <c r="G925" s="126">
        <f t="shared" si="5491"/>
        <v>0</v>
      </c>
      <c r="H925" s="126">
        <f t="shared" ref="H925:J925" si="5492">+H877</f>
        <v>5106958653</v>
      </c>
      <c r="I925" s="126">
        <f>P877</f>
        <v>4947618268</v>
      </c>
      <c r="J925" s="126">
        <f t="shared" si="5492"/>
        <v>4384068515</v>
      </c>
      <c r="K925" s="127">
        <f t="shared" si="5481"/>
        <v>0.96879935871295964</v>
      </c>
      <c r="L925" s="126">
        <f>+J339</f>
        <v>4384068515</v>
      </c>
      <c r="M925" s="126">
        <f t="shared" si="5468"/>
        <v>722890138</v>
      </c>
      <c r="N925" s="128">
        <f t="shared" si="5469"/>
        <v>0.85844997245565124</v>
      </c>
      <c r="O925" s="126">
        <f>+T339</f>
        <v>4947618268</v>
      </c>
      <c r="P925" s="128">
        <f t="shared" si="5470"/>
        <v>0.96879935871295964</v>
      </c>
      <c r="Q925" s="128">
        <f t="shared" si="5471"/>
        <v>1.8383166401471352E-2</v>
      </c>
    </row>
    <row r="926" spans="1:20" ht="15" customHeight="1" x14ac:dyDescent="0.25">
      <c r="A926"/>
      <c r="B926" s="125" t="s">
        <v>1330</v>
      </c>
      <c r="C926" s="126">
        <f>+C881</f>
        <v>8773077896</v>
      </c>
      <c r="D926" s="126">
        <f t="shared" ref="D926" si="5493">+D881</f>
        <v>0</v>
      </c>
      <c r="E926" s="126">
        <f t="shared" ref="E926" si="5494">+E881</f>
        <v>4741412126.04</v>
      </c>
      <c r="F926" s="126">
        <f t="shared" ref="F926:G926" si="5495">+F881</f>
        <v>1200000000</v>
      </c>
      <c r="G926" s="126">
        <f t="shared" si="5495"/>
        <v>0</v>
      </c>
      <c r="H926" s="126">
        <f t="shared" ref="H926:J926" si="5496">+H881</f>
        <v>5231665769.96</v>
      </c>
      <c r="I926" s="126">
        <f>P881</f>
        <v>5210765807.3600006</v>
      </c>
      <c r="J926" s="126">
        <f t="shared" si="5496"/>
        <v>4996332771.29</v>
      </c>
      <c r="K926" s="127">
        <f t="shared" si="5481"/>
        <v>0.99600510362875128</v>
      </c>
      <c r="L926" s="126">
        <f>+J384</f>
        <v>4996332771.2900009</v>
      </c>
      <c r="M926" s="126">
        <f t="shared" si="5468"/>
        <v>235332998.66999912</v>
      </c>
      <c r="N926" s="128">
        <f t="shared" si="5469"/>
        <v>0.9550175777624651</v>
      </c>
      <c r="O926" s="126">
        <f>+T384</f>
        <v>5210765807.3600006</v>
      </c>
      <c r="P926" s="128">
        <f t="shared" si="5470"/>
        <v>0.99600510362875128</v>
      </c>
      <c r="Q926" s="128">
        <f t="shared" si="5471"/>
        <v>2.0950497561224496E-2</v>
      </c>
    </row>
    <row r="927" spans="1:20" ht="15" customHeight="1" x14ac:dyDescent="0.25">
      <c r="A927"/>
      <c r="B927" s="125" t="s">
        <v>1331</v>
      </c>
      <c r="C927" s="126">
        <f>+C885</f>
        <v>967500000</v>
      </c>
      <c r="D927" s="126">
        <f t="shared" ref="D927" si="5497">+D885</f>
        <v>0</v>
      </c>
      <c r="E927" s="126">
        <f t="shared" ref="E927" si="5498">+E885</f>
        <v>715928089</v>
      </c>
      <c r="F927" s="126">
        <f t="shared" ref="F927:G927" si="5499">+F885</f>
        <v>0</v>
      </c>
      <c r="G927" s="126">
        <f t="shared" si="5499"/>
        <v>0</v>
      </c>
      <c r="H927" s="126">
        <f t="shared" ref="H927:J927" si="5500">+H885</f>
        <v>251571911</v>
      </c>
      <c r="I927" s="126">
        <f>P885</f>
        <v>251571911</v>
      </c>
      <c r="J927" s="126">
        <f t="shared" si="5500"/>
        <v>251571911</v>
      </c>
      <c r="K927" s="127">
        <f t="shared" si="5481"/>
        <v>1</v>
      </c>
      <c r="L927" s="126">
        <f>+J490</f>
        <v>251571911</v>
      </c>
      <c r="M927" s="126">
        <f t="shared" si="5468"/>
        <v>0</v>
      </c>
      <c r="N927" s="128">
        <f t="shared" si="5469"/>
        <v>1</v>
      </c>
      <c r="O927" s="126">
        <f>+T490</f>
        <v>251571911</v>
      </c>
      <c r="P927" s="128">
        <f t="shared" si="5470"/>
        <v>1</v>
      </c>
      <c r="Q927" s="128">
        <f t="shared" si="5471"/>
        <v>1.0548850425183515E-3</v>
      </c>
    </row>
    <row r="928" spans="1:20" ht="15" customHeight="1" x14ac:dyDescent="0.25">
      <c r="A928"/>
      <c r="B928" s="125" t="s">
        <v>1332</v>
      </c>
      <c r="C928" s="126">
        <f>+C889</f>
        <v>4065989312.0999999</v>
      </c>
      <c r="D928" s="126">
        <f t="shared" ref="D928:E928" si="5501">+D889</f>
        <v>500000000</v>
      </c>
      <c r="E928" s="126">
        <f t="shared" si="5501"/>
        <v>4687149382.8000002</v>
      </c>
      <c r="F928" s="126">
        <f t="shared" ref="F928:G928" si="5502">+F889</f>
        <v>3865000000</v>
      </c>
      <c r="G928" s="126">
        <f t="shared" si="5502"/>
        <v>0</v>
      </c>
      <c r="H928" s="126">
        <f t="shared" ref="H928:J928" si="5503">+H889</f>
        <v>3743839929.3000002</v>
      </c>
      <c r="I928" s="126">
        <f>P889</f>
        <v>3743405278.4000001</v>
      </c>
      <c r="J928" s="126">
        <f t="shared" si="5503"/>
        <v>3027125862.46</v>
      </c>
      <c r="K928" s="127">
        <f t="shared" si="5481"/>
        <v>0.99988390238145641</v>
      </c>
      <c r="L928" s="126">
        <f>+J500</f>
        <v>3027125862.46</v>
      </c>
      <c r="M928" s="126">
        <f t="shared" si="5468"/>
        <v>716714066.84000015</v>
      </c>
      <c r="N928" s="128">
        <f t="shared" si="5469"/>
        <v>0.80856177604419988</v>
      </c>
      <c r="O928" s="126">
        <f>+T500</f>
        <v>3743405278.3999996</v>
      </c>
      <c r="P928" s="128">
        <f t="shared" si="5470"/>
        <v>0.9998839023814563</v>
      </c>
      <c r="Q928" s="128">
        <f t="shared" si="5471"/>
        <v>1.2693268423474824E-2</v>
      </c>
    </row>
    <row r="929" spans="1:20" s="167" customFormat="1" ht="15" customHeight="1" x14ac:dyDescent="0.25">
      <c r="A929"/>
      <c r="B929" s="125" t="s">
        <v>1312</v>
      </c>
      <c r="C929" s="126">
        <f>C894</f>
        <v>0</v>
      </c>
      <c r="D929" s="126">
        <f t="shared" ref="D929:G929" si="5504">D894</f>
        <v>1364439999.77</v>
      </c>
      <c r="E929" s="126">
        <f t="shared" si="5504"/>
        <v>183304680.76999998</v>
      </c>
      <c r="F929" s="126">
        <f t="shared" si="5504"/>
        <v>13579829355.99</v>
      </c>
      <c r="G929" s="126">
        <f t="shared" si="5504"/>
        <v>0</v>
      </c>
      <c r="H929" s="126">
        <f t="shared" ref="H929:J929" si="5505">H894</f>
        <v>14760964674.99</v>
      </c>
      <c r="I929" s="126">
        <f>P894</f>
        <v>9034964175.1900005</v>
      </c>
      <c r="J929" s="126">
        <f t="shared" si="5505"/>
        <v>8356145969.2000008</v>
      </c>
      <c r="K929" s="127">
        <f t="shared" si="5481"/>
        <v>0.61208493984801993</v>
      </c>
      <c r="L929" s="126">
        <f>+J526</f>
        <v>8356145969.2000008</v>
      </c>
      <c r="M929" s="126">
        <f t="shared" si="5468"/>
        <v>6404818705.789999</v>
      </c>
      <c r="N929" s="128">
        <f t="shared" si="5469"/>
        <v>0.56609755210363055</v>
      </c>
      <c r="O929" s="126">
        <f>+T526</f>
        <v>9034964175.1900005</v>
      </c>
      <c r="P929" s="128">
        <f t="shared" si="5470"/>
        <v>0.61208493984801993</v>
      </c>
      <c r="Q929" s="128">
        <f t="shared" si="5471"/>
        <v>3.5038782195398174E-2</v>
      </c>
      <c r="R929" s="2"/>
      <c r="S929" s="169"/>
      <c r="T929" s="2"/>
    </row>
    <row r="930" spans="1:20" ht="15" customHeight="1" x14ac:dyDescent="0.25">
      <c r="A930"/>
      <c r="B930" s="125" t="s">
        <v>1313</v>
      </c>
      <c r="C930" s="126">
        <f>C902</f>
        <v>0</v>
      </c>
      <c r="D930" s="126">
        <f t="shared" ref="D930:G930" si="5506">D902</f>
        <v>0</v>
      </c>
      <c r="E930" s="126">
        <f t="shared" si="5506"/>
        <v>0</v>
      </c>
      <c r="F930" s="126">
        <f t="shared" si="5506"/>
        <v>12697290779.700001</v>
      </c>
      <c r="G930" s="126">
        <f t="shared" si="5506"/>
        <v>0</v>
      </c>
      <c r="H930" s="126">
        <f t="shared" ref="H930:J930" si="5507">H902</f>
        <v>12697290779.700001</v>
      </c>
      <c r="I930" s="126">
        <f>P902</f>
        <v>8863823042.7799988</v>
      </c>
      <c r="J930" s="126">
        <f t="shared" si="5507"/>
        <v>7984830476.25</v>
      </c>
      <c r="K930" s="127">
        <f t="shared" si="5481"/>
        <v>0.69808774143781749</v>
      </c>
      <c r="L930" s="126">
        <f>+J630</f>
        <v>7984830476.25</v>
      </c>
      <c r="M930" s="126">
        <f t="shared" si="5468"/>
        <v>4712460303.4500008</v>
      </c>
      <c r="N930" s="128">
        <f t="shared" si="5469"/>
        <v>0.62886096056143548</v>
      </c>
      <c r="O930" s="126">
        <f>+T630</f>
        <v>8863823042.7799988</v>
      </c>
      <c r="P930" s="128">
        <f t="shared" si="5470"/>
        <v>0.69808774143781749</v>
      </c>
      <c r="Q930" s="128">
        <f t="shared" si="5471"/>
        <v>3.3481791361201732E-2</v>
      </c>
    </row>
    <row r="931" spans="1:20" ht="15" customHeight="1" x14ac:dyDescent="0.25">
      <c r="A931"/>
      <c r="B931" s="129" t="s">
        <v>1593</v>
      </c>
      <c r="C931" s="126">
        <f>+C664</f>
        <v>0</v>
      </c>
      <c r="D931" s="126">
        <f t="shared" ref="D931:G931" si="5508">+D664</f>
        <v>3962856579.6399999</v>
      </c>
      <c r="E931" s="126">
        <f t="shared" si="5508"/>
        <v>0</v>
      </c>
      <c r="F931" s="126">
        <f t="shared" si="5508"/>
        <v>2399002478</v>
      </c>
      <c r="G931" s="126">
        <f t="shared" si="5508"/>
        <v>112786145</v>
      </c>
      <c r="H931" s="126">
        <f t="shared" ref="H931:J931" si="5509">+H664</f>
        <v>6249072912.6400003</v>
      </c>
      <c r="I931" s="126">
        <f>P664</f>
        <v>5314237701.8800001</v>
      </c>
      <c r="J931" s="126">
        <f t="shared" si="5509"/>
        <v>5297554916.2399998</v>
      </c>
      <c r="K931" s="127">
        <f t="shared" si="5481"/>
        <v>0.85040417613481367</v>
      </c>
      <c r="L931" s="126">
        <f>+J664</f>
        <v>5297554916.2399998</v>
      </c>
      <c r="M931" s="126">
        <f t="shared" si="5468"/>
        <v>951517996.40000057</v>
      </c>
      <c r="N931" s="128">
        <f t="shared" si="5469"/>
        <v>0.84773453443384139</v>
      </c>
      <c r="O931" s="126">
        <f>+T664</f>
        <v>5314237701.8800001</v>
      </c>
      <c r="P931" s="128">
        <f t="shared" si="5470"/>
        <v>0.85040417613481367</v>
      </c>
      <c r="Q931" s="128">
        <f t="shared" si="5471"/>
        <v>2.2213574722422545E-2</v>
      </c>
    </row>
    <row r="932" spans="1:20" ht="15" customHeight="1" x14ac:dyDescent="0.25">
      <c r="A932"/>
      <c r="B932" s="129" t="s">
        <v>1594</v>
      </c>
      <c r="C932" s="126">
        <f>C703</f>
        <v>0</v>
      </c>
      <c r="D932" s="126">
        <f t="shared" ref="D932:G932" si="5510">D703</f>
        <v>425000000</v>
      </c>
      <c r="E932" s="126">
        <f t="shared" si="5510"/>
        <v>0</v>
      </c>
      <c r="F932" s="126">
        <f t="shared" si="5510"/>
        <v>0</v>
      </c>
      <c r="G932" s="126">
        <f t="shared" si="5510"/>
        <v>23439045</v>
      </c>
      <c r="H932" s="126">
        <f t="shared" ref="H932:J932" si="5511">H703</f>
        <v>401560955</v>
      </c>
      <c r="I932" s="126">
        <f>P703</f>
        <v>330697260</v>
      </c>
      <c r="J932" s="126">
        <f t="shared" si="5511"/>
        <v>23250000</v>
      </c>
      <c r="K932" s="127">
        <f t="shared" si="5481"/>
        <v>0.82352941908906452</v>
      </c>
      <c r="L932" s="126">
        <f>+J703</f>
        <v>23250000</v>
      </c>
      <c r="M932" s="126">
        <f t="shared" si="5468"/>
        <v>378310955</v>
      </c>
      <c r="N932" s="128">
        <f t="shared" si="5469"/>
        <v>5.7899055449751081E-2</v>
      </c>
      <c r="O932" s="126">
        <f>+T703</f>
        <v>330697260</v>
      </c>
      <c r="P932" s="128">
        <f t="shared" si="5470"/>
        <v>0.82352941908906452</v>
      </c>
      <c r="Q932" s="128">
        <f t="shared" si="5471"/>
        <v>9.749131825194775E-5</v>
      </c>
    </row>
    <row r="933" spans="1:20" ht="15" customHeight="1" x14ac:dyDescent="0.25">
      <c r="A933"/>
      <c r="B933" s="129" t="s">
        <v>1595</v>
      </c>
      <c r="C933" s="126">
        <f>C714</f>
        <v>0</v>
      </c>
      <c r="D933" s="126">
        <f t="shared" ref="D933:G933" si="5512">D714</f>
        <v>715928089</v>
      </c>
      <c r="E933" s="126">
        <f t="shared" si="5512"/>
        <v>0</v>
      </c>
      <c r="F933" s="126">
        <f t="shared" si="5512"/>
        <v>0</v>
      </c>
      <c r="G933" s="126">
        <f t="shared" si="5512"/>
        <v>854835</v>
      </c>
      <c r="H933" s="126">
        <f t="shared" ref="H933:J933" si="5513">H714</f>
        <v>715073254</v>
      </c>
      <c r="I933" s="126">
        <f>P714</f>
        <v>709423620</v>
      </c>
      <c r="J933" s="126">
        <f t="shared" si="5513"/>
        <v>707286597</v>
      </c>
      <c r="K933" s="127">
        <f t="shared" si="5481"/>
        <v>0.99209922344543455</v>
      </c>
      <c r="L933" s="126">
        <f>+J714</f>
        <v>707286597</v>
      </c>
      <c r="M933" s="126">
        <f t="shared" si="5468"/>
        <v>7786657</v>
      </c>
      <c r="N933" s="128">
        <f t="shared" si="5469"/>
        <v>0.98911068627382892</v>
      </c>
      <c r="O933" s="126">
        <f>+T714</f>
        <v>709423620</v>
      </c>
      <c r="P933" s="128">
        <f t="shared" si="5470"/>
        <v>0.99209922344543455</v>
      </c>
      <c r="Q933" s="128">
        <f t="shared" si="5471"/>
        <v>2.9657764612242626E-3</v>
      </c>
    </row>
    <row r="934" spans="1:20" ht="15" customHeight="1" x14ac:dyDescent="0.25">
      <c r="A934"/>
      <c r="B934" s="129" t="s">
        <v>1596</v>
      </c>
      <c r="C934" s="126">
        <f>C724</f>
        <v>0</v>
      </c>
      <c r="D934" s="126">
        <f t="shared" ref="D934:G934" si="5514">D724</f>
        <v>4874715519.04</v>
      </c>
      <c r="E934" s="126">
        <f t="shared" si="5514"/>
        <v>12171864</v>
      </c>
      <c r="F934" s="126">
        <f t="shared" si="5514"/>
        <v>4878892684</v>
      </c>
      <c r="G934" s="126">
        <f t="shared" si="5514"/>
        <v>92902924</v>
      </c>
      <c r="H934" s="126">
        <f t="shared" ref="H934:J934" si="5515">H724</f>
        <v>9648533415.0400009</v>
      </c>
      <c r="I934" s="126">
        <f>P724</f>
        <v>7303701786.8199997</v>
      </c>
      <c r="J934" s="126">
        <f t="shared" si="5515"/>
        <v>6406252326.6100006</v>
      </c>
      <c r="K934" s="127">
        <f t="shared" si="5481"/>
        <v>0.75697533217173607</v>
      </c>
      <c r="L934" s="126">
        <f>+J724</f>
        <v>6406252326.6100006</v>
      </c>
      <c r="M934" s="126">
        <f t="shared" si="5468"/>
        <v>3242281088.4300003</v>
      </c>
      <c r="N934" s="128">
        <f t="shared" si="5469"/>
        <v>0.66396125204106382</v>
      </c>
      <c r="O934" s="126">
        <f>+T724</f>
        <v>7303701786.8199997</v>
      </c>
      <c r="P934" s="128">
        <f t="shared" si="5470"/>
        <v>0.75697533217173607</v>
      </c>
      <c r="Q934" s="128">
        <f t="shared" si="5471"/>
        <v>2.68625369624007E-2</v>
      </c>
    </row>
    <row r="935" spans="1:20" ht="15" customHeight="1" x14ac:dyDescent="0.25">
      <c r="A935"/>
      <c r="B935" s="129" t="s">
        <v>1597</v>
      </c>
      <c r="C935" s="126">
        <f>C815</f>
        <v>0</v>
      </c>
      <c r="D935" s="126">
        <f t="shared" ref="D935:G935" si="5516">D815</f>
        <v>389324741</v>
      </c>
      <c r="E935" s="126">
        <f t="shared" si="5516"/>
        <v>0</v>
      </c>
      <c r="F935" s="126">
        <f t="shared" si="5516"/>
        <v>0</v>
      </c>
      <c r="G935" s="126">
        <f t="shared" si="5516"/>
        <v>9375615</v>
      </c>
      <c r="H935" s="126">
        <f t="shared" ref="H935:J935" si="5517">H815</f>
        <v>379949126</v>
      </c>
      <c r="I935" s="126">
        <f>P815</f>
        <v>363689641</v>
      </c>
      <c r="J935" s="126">
        <f t="shared" si="5517"/>
        <v>362689641</v>
      </c>
      <c r="K935" s="127">
        <f t="shared" si="5481"/>
        <v>0.95720615238367468</v>
      </c>
      <c r="L935" s="126">
        <f>+J815</f>
        <v>362689641</v>
      </c>
      <c r="M935" s="126">
        <f t="shared" si="5468"/>
        <v>17259485</v>
      </c>
      <c r="N935" s="128">
        <f t="shared" si="5469"/>
        <v>0.95457422107611323</v>
      </c>
      <c r="O935" s="126">
        <f>+T815</f>
        <v>363689641</v>
      </c>
      <c r="P935" s="128">
        <f t="shared" si="5470"/>
        <v>0.95720615238367468</v>
      </c>
      <c r="Q935" s="128">
        <f t="shared" si="5471"/>
        <v>1.5208211276307817E-3</v>
      </c>
    </row>
    <row r="936" spans="1:20" s="32" customFormat="1" ht="15" customHeight="1" x14ac:dyDescent="0.25">
      <c r="A936"/>
      <c r="B936" s="129" t="s">
        <v>1598</v>
      </c>
      <c r="C936" s="126">
        <f>C821</f>
        <v>0</v>
      </c>
      <c r="D936" s="126">
        <f t="shared" ref="D936:G936" si="5518">D821</f>
        <v>5380121088.0200005</v>
      </c>
      <c r="E936" s="126">
        <f t="shared" si="5518"/>
        <v>0</v>
      </c>
      <c r="F936" s="126">
        <f t="shared" si="5518"/>
        <v>5155795039.3800001</v>
      </c>
      <c r="G936" s="126">
        <f t="shared" si="5518"/>
        <v>155327582</v>
      </c>
      <c r="H936" s="126">
        <f t="shared" ref="H936:J936" si="5519">H821</f>
        <v>10380588545.4</v>
      </c>
      <c r="I936" s="126">
        <f>P821</f>
        <v>6772209578.8099995</v>
      </c>
      <c r="J936" s="126">
        <f t="shared" si="5519"/>
        <v>4558400674.1499996</v>
      </c>
      <c r="K936" s="127">
        <f t="shared" si="5481"/>
        <v>0.65239167790837849</v>
      </c>
      <c r="L936" s="126">
        <f>+J821</f>
        <v>4558400674.1499996</v>
      </c>
      <c r="M936" s="126">
        <f t="shared" si="5468"/>
        <v>5822187871.25</v>
      </c>
      <c r="N936" s="128">
        <f t="shared" si="5469"/>
        <v>0.43912738224943765</v>
      </c>
      <c r="O936" s="126">
        <f>+T821</f>
        <v>6772209578.8099995</v>
      </c>
      <c r="P936" s="128">
        <f t="shared" si="5470"/>
        <v>0.65239167790837849</v>
      </c>
      <c r="Q936" s="128">
        <f t="shared" si="5471"/>
        <v>1.9114171649180677E-2</v>
      </c>
      <c r="R936" s="2"/>
      <c r="S936" s="169"/>
      <c r="T936" s="2"/>
    </row>
    <row r="937" spans="1:20" s="32" customFormat="1" ht="15" customHeight="1" x14ac:dyDescent="0.25">
      <c r="A937"/>
      <c r="B937"/>
      <c r="C937"/>
      <c r="D937"/>
      <c r="E937"/>
      <c r="F937"/>
      <c r="G937" s="186"/>
      <c r="H937"/>
      <c r="I937"/>
      <c r="J937"/>
      <c r="K937"/>
      <c r="L937"/>
      <c r="M937"/>
      <c r="N937"/>
      <c r="O937"/>
      <c r="P937"/>
      <c r="Q937"/>
      <c r="R937"/>
      <c r="S937" s="177"/>
      <c r="T937"/>
    </row>
    <row r="939" spans="1:20" s="32" customFormat="1" ht="15" customHeight="1" x14ac:dyDescent="0.25">
      <c r="A939" s="3"/>
      <c r="B939"/>
      <c r="C939" s="2"/>
      <c r="D939" s="2"/>
      <c r="E939" s="2"/>
      <c r="F939" s="2"/>
      <c r="G939" s="169"/>
      <c r="H939" s="17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169"/>
      <c r="T939" s="2"/>
    </row>
    <row r="940" spans="1:20" s="32" customFormat="1" ht="15" customHeight="1" x14ac:dyDescent="0.25">
      <c r="A940" s="3"/>
      <c r="B940"/>
      <c r="C940" s="2"/>
      <c r="D940" s="2"/>
      <c r="E940" s="2"/>
      <c r="F940" s="2"/>
      <c r="G940" s="169"/>
      <c r="H940" s="2"/>
      <c r="I940" s="2"/>
      <c r="J940" s="169"/>
      <c r="K940" s="2"/>
      <c r="L940" s="2"/>
      <c r="M940" s="2"/>
      <c r="N940" s="2"/>
      <c r="O940" s="2"/>
      <c r="P940" s="169"/>
      <c r="Q940" s="2"/>
      <c r="R940" s="2"/>
      <c r="S940" s="169"/>
      <c r="T940" s="2"/>
    </row>
    <row r="941" spans="1:20" ht="15" customHeight="1" x14ac:dyDescent="0.25">
      <c r="P941" s="169"/>
    </row>
    <row r="969" spans="10:18" ht="15" customHeight="1" x14ac:dyDescent="0.25">
      <c r="J969" s="2">
        <f>SUBTOTAL(9,J352:J842)</f>
        <v>201502388865.39001</v>
      </c>
      <c r="M969" s="169">
        <f>SUBTOTAL(9,M352:M842)</f>
        <v>148058017147.58981</v>
      </c>
      <c r="R969" s="2">
        <f>SUBTOTAL(9,R177:R308)</f>
        <v>901384319.47199929</v>
      </c>
    </row>
  </sheetData>
  <mergeCells count="15">
    <mergeCell ref="B851:T851"/>
    <mergeCell ref="A1:T2"/>
    <mergeCell ref="A3:T4"/>
    <mergeCell ref="A5:T6"/>
    <mergeCell ref="B916:Q916"/>
    <mergeCell ref="B908:F908"/>
    <mergeCell ref="B909:F909"/>
    <mergeCell ref="H908:I908"/>
    <mergeCell ref="H909:I909"/>
    <mergeCell ref="J908:K908"/>
    <mergeCell ref="J909:K909"/>
    <mergeCell ref="H907:I907"/>
    <mergeCell ref="J907:K907"/>
    <mergeCell ref="B906:L906"/>
    <mergeCell ref="B907:F907"/>
  </mergeCells>
  <conditionalFormatting sqref="K528:K601 K603:K616 K15:K24 K26:K27 K30 K32 K34 K36 K38 K40 K43:K48 K53:K55 K57:K58 K60 K62 K64 K66 K68:K69 K71:K73 K77:K78 K80:K81 K84:K85 K88:K89 K92:K93 K96 K99:K101 K108:K109 K112:K114 K116:K119 K121 K123:K127 K129:K130 K132:K133 K135 K138 K141:K142 K147:K149 K152:K158 K160:K161 K164:K166 K168:K172 K175:K181 K183 K185 K191:K194 K196:K197 K199:K200 K203:K207 K210 K212:K213 K215:K216 K218 K220 K224:K227 K229:K230 K232:K234 K236:K237 K241:K243 K245 K247:K256 K259 K261 K263:K264 K267 K270:K276 K278:K280 K282:K283 K285 K287:K288 K291:K295 K297:K298 K300 K302 K305:K306 K308 K310:K311 K313 K315 K320 K323 K328 K332 K335 K337 K342:K344 K347:K349 K351:K352 K357:K359 K361 K363:K364 K368:K370 K374:K375 K379:K380 K383 K389:K391 K393:K395 K397:K399 K401:K402 K404:K406 K408:K410 K412:K414 K416 K418:K419 K421:K422 K424:K426 K428:K430 K433:K435 K437:K439 K441 K444:K446 K448:K450 K452:K454 K456:K458 K460 K463:K465 K467:K469 K471:K472 K474:K476 K480:K481 K483:K484 K488:K489 K494 K497:K499 K504:K505 K507:K509 K511 K513:K515 K517:K518 K520:K521 K525 K618:K629 K632:K663 K668:K673 K675:K676 K680:K682 K685:K687 K690 K694 K697:K698 K701:K702 K707 K711 K713 K718 K721:K723 K728:K730 K732 K734 K736:K738 K740:K741 K745:K747 K749 K753:K754 K756:K758 K760:K761 K765:K767 K769:K770 K772:K773 K775:K777 K779:K781 K783:K785 K787:K788 K790:K792 K794:K796 K798 K800:K802 K804:K806 K808:K810 K812:K814 K819:K820 K824:K825 K827:K829 K831 K835:K837 K839 K842:K843 K845:K847 K187:K189">
    <cfRule type="cellIs" dxfId="14" priority="20" operator="lessThan">
      <formula>0</formula>
    </cfRule>
  </conditionalFormatting>
  <conditionalFormatting sqref="T15:T24 T26:T27 T30 T32 T34 T36 T38 T40 T43:T48 T53:T55 T57:T58 T60 T62 T64 T66 T68:T69 T71:T73 T77:T78 T80:T81 T84:T85 T88:T89 T92:T93 T96 T99:T101 T108:T109 T112:T114 T116:T119 T121 T123:T127 T129:T130 T132:T133 T135 T138 T141:T142 T147:T149 T152:T158 T160:T161 T164:T166 T168:T172 T175:T181 T183 T185:T189 T191:T194 T196:T197 T199:T200 T203:T207 T210 T212:T213 T215:T216 T218 T220 T224:T227 T229:T230 T232:T234 T236:T237 T241:T243 T245 T247:T256 T259 T261 T263:T264 T267 T270:T276 T278:T280 T282:T283 T285 T287:T288 T291:T295 T297:T298 T300 T302 T305:T306 T308 T310:T311 T313 T315 T320 T323 T328 T332 T335 T337 T342:T344 T347:T349 T351:T352 T357:T359 T361 T363:T364 T368:T370 T374:T375 T379:T380 T383 T389:T391 T393:T395 T397:T399 T401:T402 T404:T406 T408:T410 T412:T414 T416 T418:T419 T421:T422 T424:T426 T428:T430 T433:T435 T437:T439 T441 T444:T446 T448:T450 T452:T454 T456:T458 T460 T463:T465 T467:T469 T471:T472 T474:T476 T480:T481 T483:T484 T488:T489 T494 T497:T499 T504:T505 T507:T509 T511 T513:T515 T517:T518 T520:T521 T525 T528:T601 T603:T616 T618:T629 T632:T663 T668:T673 T675:T676 T680:T682 T685:T687 T690 T694 T697:T698 T701:T702 T707 T711 T713 T718 T721:T723 T728:T730 T732 T734 T736:T738 T740:T741 T745:T747 T749 T753:T754 T756:T758 T760:T761 T765:T767 T769:T770 T772:T773 T775:T777 T779:T781 T783:T785 T787:T788 T790:T792 T794:T796 T798 T800:T802 T804:T806 T808:T810 T812:T814 T819:T820 T824:T825 T827:T829 T831 T835:T837 T839 T842:T843 T845:T847">
    <cfRule type="cellIs" dxfId="13" priority="15" operator="lessThan">
      <formula>0</formula>
    </cfRule>
  </conditionalFormatting>
  <conditionalFormatting sqref="R1:R9 R187:R189 R15:R24 R30 R43:R48 R53:R55 R77:R78 R99:R101 R108:R109 R147:R149 R224:R227 R241:R243 R267 R305:R306 R315 R320 R323 R328 R332 R335 R342:R344 R347:R349 R357:R359 R368:R370 R374:R375 R379:R380 R383 R389:R391 R433:R435 R444:R446 R463:R465 R480:R481 R488:R489 R494 R497:R499 R504:R505 R525 R528:R601 R603:R616 R618:R629 R632:R663 R668:R673 R680:R682 R685:R687 R690 R694 R697:R698 R701:R702 R707 R711 R718 R721:R723 R728:R730 R745:R747 R753:R754 R765:R767 R819:R820 R824:R825 R835:R837 R842:R843 R26:R27 R32 R34 R36 R38 R40 R57:R58 R60 R62 R64 R66 R68:R69 R71:R73 R80:R81 R84:R85 R88:R89 R92:R93 R96 R112:R114 R116:R119 R121 R123:R127 R129:R130 R132:R133 R135 R138 R141:R142 R152:R158 R160:R161 R164:R166 R168:R172 R175:R181 R183 R191:R194 R196:R197 R199:R200 R203:R207 R210 R212:R213 R215:R216 R218 R220 R229:R230 R232:R234 R236:R237 R245 R247:R256 R259 R261 R263:R264 R270:R276 R278:R280 R282:R283 R285 R287:R288 R291:R295 R297:R298 R300 R302 R308 R310:R311 R313 R337 R351:R352 R361 R363:R364 R393:R395 R397:R399 R401:R402 R404:R406 R408:R410 R412:R414 R416 R418:R419 R421:R422 R424:R426 R428:R430 R437:R439 R441 R448:R450 R452:R454 R456:R458 R460 R467:R469 R471:R472 R474:R476 R483:R484 R507:R509 R511 R513:R515 R517:R518 R520:R521 R675:R676 R713 R732 R734 R736:R738 R740:R741 R749 R756:R758 R760:R761 R769:R770 R772:R773 R775:R777 R779:R781 R783:R785 R787:R788 R790:R792 R794:R796 R798 R800:R802 R804:R806 R808:R810 R812:R814 R827:R829 R831 R839 R845:R854 R878:R880 R882:R884 R886:R888 R890:R891 R895:R901 R903:R1048576 R893">
    <cfRule type="cellIs" dxfId="12" priority="14" operator="lessThan">
      <formula>0</formula>
    </cfRule>
  </conditionalFormatting>
  <conditionalFormatting sqref="R1:R9 R15:R24 R30 R43:R48 R53:R55 R77:R78 R99:R101 R108:R109 R147:R149 R224:R227 R241:R243 R267 R305:R306 R315 R320 R323 R328 R332 R335 R342:R344 R347:R349 R357:R359 R368:R370 R374:R375 R379:R380 R383 R389:R391 R433:R435 R444:R446 R463:R465 R480:R481 R488:R489 R494 R497:R499 R504:R505 R525 R528:R601 R603:R616 R618:R629 R632:R663 R668:R673 R680:R682 R685:R687 R690 R694 R697:R698 R701:R702 R707 R711 R718 R721:R723 R728:R730 R745:R747 R753:R754 R765:R767 R819:R820 R824:R825 R835:R837 R842:R843 R26:R27 R32 R34 R36 R38 R40 R57:R58 R60 R62 R64 R66 R68:R69 R71:R73 R80:R81 R84:R85 R88:R89 R92:R93 R96 R112:R114 R116:R119 R121 R123:R127 R129:R130 R132:R133 R135 R138 R141:R142 R152:R158 R160:R161 R164:R166 R168:R172 R175:R181 R183 R185:R189 R191:R194 R196:R197 R199:R200 R203:R207 R210 R212:R213 R215:R216 R218 R220 R229:R230 R232:R234 R236:R237 R245 R247:R256 R259 R261 R263:R264 R270:R276 R278:R280 R282:R283 R285 R287:R288 R291:R295 R297:R298 R300 R302 R308 R310:R311 R313 R337 R351:R352 R361 R363:R364 R393:R395 R397:R399 R401:R402 R404:R406 R408:R410 R412:R414 R416 R418:R419 R421:R422 R424:R426 R428:R430 R437:R439 R441 R448:R450 R452:R454 R456:R458 R460 R467:R469 R471:R472 R474:R476 R483:R484 R507:R509 R511 R513:R515 R517:R518 R520:R521 R675:R676 R713 R732 R734 R736:R738 R740:R741 R749 R756:R758 R760:R761 R769:R770 R772:R773 R775:R777 R779:R781 R783:R785 R787:R788 R790:R792 R794:R796 R798 R800:R802 R804:R806 R808:R810 R812:R814 R827:R829 R831 R839 R845:R854 R878:R880 R882:R884 R886:R888 R890:R891 R895:R901 R903:R1048576 R893">
    <cfRule type="cellIs" dxfId="11" priority="11" operator="lessThan">
      <formula>0</formula>
    </cfRule>
    <cfRule type="cellIs" dxfId="10" priority="12" operator="lessThan">
      <formula>0</formula>
    </cfRule>
    <cfRule type="cellIs" dxfId="9" priority="13" operator="lessThan">
      <formula>0</formula>
    </cfRule>
  </conditionalFormatting>
  <conditionalFormatting sqref="J15:K185 J187:K680 J186 J682:K847 K681">
    <cfRule type="cellIs" dxfId="8" priority="10" operator="lessThan">
      <formula>0</formula>
    </cfRule>
  </conditionalFormatting>
  <conditionalFormatting sqref="L68:O68 Q68:R68 L121 L236 N236:R236 L609:O609 Q609:R609 L15:T67 L69:R69 S68:T69 L70:T120 N121:T121 L122:T235 L237:R237 S236:T237 L238:T602 L603:R608 L610:R616 S603:T616 L617:T847">
    <cfRule type="cellIs" dxfId="7" priority="9" operator="lessThan">
      <formula>0</formula>
    </cfRule>
  </conditionalFormatting>
  <conditionalFormatting sqref="K142:K185 K187:K847">
    <cfRule type="cellIs" dxfId="6" priority="8" operator="lessThan">
      <formula>0</formula>
    </cfRule>
  </conditionalFormatting>
  <conditionalFormatting sqref="P68">
    <cfRule type="cellIs" dxfId="5" priority="7" operator="lessThan">
      <formula>0</formula>
    </cfRule>
  </conditionalFormatting>
  <conditionalFormatting sqref="I57:I847">
    <cfRule type="cellIs" dxfId="4" priority="6" operator="lessThan">
      <formula>0</formula>
    </cfRule>
  </conditionalFormatting>
  <conditionalFormatting sqref="M121">
    <cfRule type="cellIs" dxfId="3" priority="5" operator="lessThan">
      <formula>0</formula>
    </cfRule>
  </conditionalFormatting>
  <conditionalFormatting sqref="M236">
    <cfRule type="cellIs" dxfId="2" priority="4" operator="lessThan">
      <formula>0</formula>
    </cfRule>
  </conditionalFormatting>
  <conditionalFormatting sqref="J681">
    <cfRule type="cellIs" dxfId="1" priority="2" operator="lessThan">
      <formula>0</formula>
    </cfRule>
  </conditionalFormatting>
  <conditionalFormatting sqref="P60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53" t="s">
        <v>755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47" s="24" customForma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47" s="24" customFormat="1" x14ac:dyDescent="0.25">
      <c r="A3" s="353" t="s">
        <v>756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47" s="24" customForma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47" s="24" customFormat="1" x14ac:dyDescent="0.25">
      <c r="A5" s="354" t="s">
        <v>841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47" s="24" customFormat="1" ht="26.25" x14ac:dyDescent="0.4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R6" s="363" t="s">
        <v>842</v>
      </c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</row>
    <row r="7" spans="1:47" ht="47.25" x14ac:dyDescent="0.25">
      <c r="A7" s="33" t="s">
        <v>795</v>
      </c>
      <c r="B7" s="33" t="s">
        <v>796</v>
      </c>
      <c r="C7" s="34" t="s">
        <v>797</v>
      </c>
      <c r="D7" s="35" t="s">
        <v>798</v>
      </c>
      <c r="E7" s="35" t="s">
        <v>799</v>
      </c>
      <c r="F7" s="35" t="s">
        <v>800</v>
      </c>
      <c r="G7" s="35" t="s">
        <v>801</v>
      </c>
      <c r="H7" s="35" t="s">
        <v>802</v>
      </c>
      <c r="I7" s="35" t="s">
        <v>803</v>
      </c>
      <c r="J7" s="35" t="s">
        <v>804</v>
      </c>
      <c r="K7" s="35" t="s">
        <v>805</v>
      </c>
      <c r="L7" s="35" t="s">
        <v>806</v>
      </c>
      <c r="M7" s="35" t="s">
        <v>807</v>
      </c>
      <c r="N7" s="35" t="s">
        <v>808</v>
      </c>
      <c r="O7" s="35" t="s">
        <v>809</v>
      </c>
      <c r="P7" s="35" t="s">
        <v>810</v>
      </c>
      <c r="R7" s="35" t="s">
        <v>798</v>
      </c>
      <c r="S7" s="35" t="s">
        <v>799</v>
      </c>
      <c r="T7" s="35" t="s">
        <v>800</v>
      </c>
      <c r="U7" s="35" t="s">
        <v>801</v>
      </c>
      <c r="V7" s="35" t="s">
        <v>802</v>
      </c>
      <c r="W7" s="35" t="s">
        <v>803</v>
      </c>
      <c r="X7" s="35" t="s">
        <v>804</v>
      </c>
      <c r="Y7" s="35" t="s">
        <v>805</v>
      </c>
      <c r="Z7" s="35" t="s">
        <v>806</v>
      </c>
      <c r="AA7" s="35" t="s">
        <v>807</v>
      </c>
      <c r="AB7" s="35" t="s">
        <v>808</v>
      </c>
      <c r="AC7" s="35" t="s">
        <v>809</v>
      </c>
      <c r="AD7" s="35" t="s">
        <v>810</v>
      </c>
      <c r="AF7" s="21" t="s">
        <v>0</v>
      </c>
      <c r="AG7" s="22" t="s">
        <v>1</v>
      </c>
      <c r="AH7" s="23" t="s">
        <v>762</v>
      </c>
      <c r="AI7" s="35" t="s">
        <v>798</v>
      </c>
      <c r="AJ7" s="35" t="s">
        <v>799</v>
      </c>
      <c r="AK7" s="35" t="s">
        <v>800</v>
      </c>
      <c r="AL7" s="35" t="s">
        <v>801</v>
      </c>
      <c r="AM7" s="35" t="s">
        <v>802</v>
      </c>
      <c r="AN7" s="35" t="s">
        <v>803</v>
      </c>
      <c r="AO7" s="35" t="s">
        <v>804</v>
      </c>
      <c r="AP7" s="35" t="s">
        <v>805</v>
      </c>
      <c r="AQ7" s="35" t="s">
        <v>806</v>
      </c>
      <c r="AR7" s="35" t="s">
        <v>807</v>
      </c>
      <c r="AS7" s="35" t="s">
        <v>808</v>
      </c>
      <c r="AT7" s="35" t="s">
        <v>809</v>
      </c>
      <c r="AU7" s="35" t="s">
        <v>810</v>
      </c>
    </row>
    <row r="8" spans="1:47" x14ac:dyDescent="0.25">
      <c r="A8" s="36">
        <v>2023</v>
      </c>
      <c r="B8" s="37">
        <v>2</v>
      </c>
      <c r="C8" s="38" t="s">
        <v>811</v>
      </c>
      <c r="D8" s="39">
        <v>20955582053.679123</v>
      </c>
      <c r="E8" s="39">
        <v>23402746761.357998</v>
      </c>
      <c r="F8" s="39">
        <v>14639208645.267834</v>
      </c>
      <c r="G8" s="39">
        <v>13897058765.253834</v>
      </c>
      <c r="H8" s="39">
        <v>11330025543.133835</v>
      </c>
      <c r="I8" s="39">
        <v>16951587217.57201</v>
      </c>
      <c r="J8" s="39">
        <v>11272239291.070499</v>
      </c>
      <c r="K8" s="39">
        <v>11443610117.087502</v>
      </c>
      <c r="L8" s="39">
        <v>18674842671.564499</v>
      </c>
      <c r="M8" s="39">
        <v>10216119736.304501</v>
      </c>
      <c r="N8" s="39">
        <v>11236730968.4405</v>
      </c>
      <c r="O8" s="39">
        <v>21571550538.439777</v>
      </c>
      <c r="P8" s="40">
        <v>185591302309.17191</v>
      </c>
      <c r="R8" s="39">
        <v>9727380115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>
        <f>SUM(R8:AC8)</f>
        <v>9727380115</v>
      </c>
      <c r="AF8" s="18">
        <v>0</v>
      </c>
      <c r="AG8" s="19" t="s">
        <v>754</v>
      </c>
      <c r="AH8" s="20">
        <f>+AH9+AH100+AH308+AH313+AH327</f>
        <v>9727380115</v>
      </c>
      <c r="AI8" s="40">
        <f>+(R8-D8)/D8</f>
        <v>-0.53580959526284377</v>
      </c>
      <c r="AJ8" s="40">
        <f t="shared" ref="AJ8:AU23" si="0">+(S8-E8)/E8</f>
        <v>-1</v>
      </c>
      <c r="AK8" s="40">
        <f t="shared" si="0"/>
        <v>-1</v>
      </c>
      <c r="AL8" s="40">
        <f t="shared" si="0"/>
        <v>-1</v>
      </c>
      <c r="AM8" s="40">
        <f t="shared" si="0"/>
        <v>-1</v>
      </c>
      <c r="AN8" s="40">
        <f t="shared" si="0"/>
        <v>-1</v>
      </c>
      <c r="AO8" s="40">
        <f t="shared" si="0"/>
        <v>-1</v>
      </c>
      <c r="AP8" s="40">
        <f t="shared" si="0"/>
        <v>-1</v>
      </c>
      <c r="AQ8" s="40">
        <f t="shared" si="0"/>
        <v>-1</v>
      </c>
      <c r="AR8" s="40">
        <f t="shared" si="0"/>
        <v>-1</v>
      </c>
      <c r="AS8" s="40">
        <f t="shared" si="0"/>
        <v>-1</v>
      </c>
      <c r="AT8" s="40">
        <f t="shared" si="0"/>
        <v>-1</v>
      </c>
      <c r="AU8" s="40">
        <f t="shared" si="0"/>
        <v>-0.94758709059115609</v>
      </c>
    </row>
    <row r="9" spans="1:47" x14ac:dyDescent="0.25">
      <c r="A9" s="41">
        <v>2023</v>
      </c>
      <c r="B9" s="42" t="s">
        <v>6</v>
      </c>
      <c r="C9" s="43" t="s">
        <v>7</v>
      </c>
      <c r="D9" s="40">
        <v>11535200151.280455</v>
      </c>
      <c r="E9" s="40">
        <v>17314478390.889984</v>
      </c>
      <c r="F9" s="40">
        <v>10984464057.999985</v>
      </c>
      <c r="G9" s="40">
        <v>9904181397.0899849</v>
      </c>
      <c r="H9" s="40">
        <v>10525160264.189985</v>
      </c>
      <c r="I9" s="40">
        <v>15804116715.624161</v>
      </c>
      <c r="J9" s="40">
        <v>10681355347.939985</v>
      </c>
      <c r="K9" s="40">
        <v>10326615735.949986</v>
      </c>
      <c r="L9" s="40">
        <v>10719297471.949986</v>
      </c>
      <c r="M9" s="40">
        <v>9772912967.6899853</v>
      </c>
      <c r="N9" s="40">
        <v>10558732220.409985</v>
      </c>
      <c r="O9" s="40">
        <v>21244929274.961262</v>
      </c>
      <c r="P9" s="40">
        <v>149371443995.97574</v>
      </c>
      <c r="R9" s="40">
        <v>8913265034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>
        <f t="shared" ref="AD9:AD57" si="1">SUM(R9:AC9)</f>
        <v>8913265034</v>
      </c>
      <c r="AF9" s="11" t="s">
        <v>6</v>
      </c>
      <c r="AG9" s="5" t="s">
        <v>7</v>
      </c>
      <c r="AH9" s="6">
        <f>+AH10+AH47</f>
        <v>8913265034</v>
      </c>
      <c r="AI9" s="40">
        <f t="shared" ref="AI9:AI72" si="2">+(R9-D9)/D9</f>
        <v>-0.22729862359513622</v>
      </c>
      <c r="AJ9" s="40">
        <f t="shared" si="0"/>
        <v>-1</v>
      </c>
      <c r="AK9" s="40">
        <f t="shared" si="0"/>
        <v>-1</v>
      </c>
      <c r="AL9" s="40">
        <f t="shared" si="0"/>
        <v>-1</v>
      </c>
      <c r="AM9" s="40">
        <f t="shared" si="0"/>
        <v>-1</v>
      </c>
      <c r="AN9" s="40">
        <f t="shared" si="0"/>
        <v>-1</v>
      </c>
      <c r="AO9" s="40">
        <f t="shared" si="0"/>
        <v>-1</v>
      </c>
      <c r="AP9" s="40">
        <f t="shared" si="0"/>
        <v>-1</v>
      </c>
      <c r="AQ9" s="40">
        <f t="shared" si="0"/>
        <v>-1</v>
      </c>
      <c r="AR9" s="40">
        <f t="shared" si="0"/>
        <v>-1</v>
      </c>
      <c r="AS9" s="40">
        <f t="shared" si="0"/>
        <v>-1</v>
      </c>
      <c r="AT9" s="40">
        <f t="shared" si="0"/>
        <v>-1</v>
      </c>
      <c r="AU9" s="40">
        <f t="shared" si="0"/>
        <v>-0.94032818592662104</v>
      </c>
    </row>
    <row r="10" spans="1:47" x14ac:dyDescent="0.25">
      <c r="A10" s="41">
        <v>2023</v>
      </c>
      <c r="B10" s="42" t="s">
        <v>8</v>
      </c>
      <c r="C10" s="43" t="s">
        <v>9</v>
      </c>
      <c r="D10" s="40">
        <v>8310069919.4446192</v>
      </c>
      <c r="E10" s="40">
        <v>12062793166.854151</v>
      </c>
      <c r="F10" s="40">
        <v>6448542654.8541508</v>
      </c>
      <c r="G10" s="40">
        <v>6465404654.8541508</v>
      </c>
      <c r="H10" s="40">
        <v>6461892654.8541508</v>
      </c>
      <c r="I10" s="40">
        <v>11740824065.318327</v>
      </c>
      <c r="J10" s="40">
        <v>6948542654.8541508</v>
      </c>
      <c r="K10" s="40">
        <v>6709801194.8541508</v>
      </c>
      <c r="L10" s="40">
        <v>6461892654.8541508</v>
      </c>
      <c r="M10" s="40">
        <v>6463892654.8541508</v>
      </c>
      <c r="N10" s="40">
        <v>6446742654.8541508</v>
      </c>
      <c r="O10" s="40">
        <v>16882685695.865427</v>
      </c>
      <c r="P10" s="40">
        <v>101403084626.31575</v>
      </c>
      <c r="R10" s="40">
        <v>6445714997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>
        <f t="shared" si="1"/>
        <v>6445714997</v>
      </c>
      <c r="AF10" s="11" t="s">
        <v>8</v>
      </c>
      <c r="AG10" s="5" t="s">
        <v>9</v>
      </c>
      <c r="AH10" s="6">
        <f>+AH11+AH26+AH39</f>
        <v>6445714997</v>
      </c>
      <c r="AI10" s="40">
        <f t="shared" si="2"/>
        <v>-0.22434888521000776</v>
      </c>
      <c r="AJ10" s="40">
        <f t="shared" si="0"/>
        <v>-1</v>
      </c>
      <c r="AK10" s="40">
        <f t="shared" si="0"/>
        <v>-1</v>
      </c>
      <c r="AL10" s="40">
        <f t="shared" si="0"/>
        <v>-1</v>
      </c>
      <c r="AM10" s="40">
        <f t="shared" si="0"/>
        <v>-1</v>
      </c>
      <c r="AN10" s="40">
        <f t="shared" si="0"/>
        <v>-1</v>
      </c>
      <c r="AO10" s="40">
        <f t="shared" si="0"/>
        <v>-1</v>
      </c>
      <c r="AP10" s="40">
        <f t="shared" si="0"/>
        <v>-1</v>
      </c>
      <c r="AQ10" s="40">
        <f t="shared" si="0"/>
        <v>-1</v>
      </c>
      <c r="AR10" s="40">
        <f t="shared" si="0"/>
        <v>-1</v>
      </c>
      <c r="AS10" s="40">
        <f t="shared" si="0"/>
        <v>-1</v>
      </c>
      <c r="AT10" s="40">
        <f t="shared" si="0"/>
        <v>-1</v>
      </c>
      <c r="AU10" s="40">
        <f t="shared" si="0"/>
        <v>-0.93643472463630328</v>
      </c>
    </row>
    <row r="11" spans="1:47" x14ac:dyDescent="0.25">
      <c r="A11" s="41">
        <v>2023</v>
      </c>
      <c r="B11" s="42" t="s">
        <v>10</v>
      </c>
      <c r="C11" s="43" t="s">
        <v>11</v>
      </c>
      <c r="D11" s="40">
        <v>4514198362.7018433</v>
      </c>
      <c r="E11" s="40">
        <v>4755198362.7018433</v>
      </c>
      <c r="F11" s="40">
        <v>4514198362.7018433</v>
      </c>
      <c r="G11" s="40">
        <v>4529548362.7018433</v>
      </c>
      <c r="H11" s="40">
        <v>4527548362.7018433</v>
      </c>
      <c r="I11" s="40">
        <v>9806479773.1660194</v>
      </c>
      <c r="J11" s="40">
        <v>4514198362.7018433</v>
      </c>
      <c r="K11" s="40">
        <v>4744198362.7018433</v>
      </c>
      <c r="L11" s="40">
        <v>4527548362.7018433</v>
      </c>
      <c r="M11" s="40">
        <v>4529548362.7018433</v>
      </c>
      <c r="N11" s="40">
        <v>4514198362.7018433</v>
      </c>
      <c r="O11" s="40">
        <v>13946441403.71312</v>
      </c>
      <c r="P11" s="40">
        <v>69423304803.897568</v>
      </c>
      <c r="R11" s="40">
        <v>4434754150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>
        <f t="shared" si="1"/>
        <v>4434754150</v>
      </c>
      <c r="AF11" s="11" t="s">
        <v>10</v>
      </c>
      <c r="AG11" s="5" t="s">
        <v>11</v>
      </c>
      <c r="AH11" s="6">
        <f>+AH12+AH23</f>
        <v>4434754150</v>
      </c>
      <c r="AI11" s="40">
        <f t="shared" si="2"/>
        <v>-1.7598742084141427E-2</v>
      </c>
      <c r="AJ11" s="40">
        <f t="shared" si="0"/>
        <v>-1</v>
      </c>
      <c r="AK11" s="40">
        <f t="shared" si="0"/>
        <v>-1</v>
      </c>
      <c r="AL11" s="40">
        <f t="shared" si="0"/>
        <v>-1</v>
      </c>
      <c r="AM11" s="40">
        <f t="shared" si="0"/>
        <v>-1</v>
      </c>
      <c r="AN11" s="40">
        <f t="shared" si="0"/>
        <v>-1</v>
      </c>
      <c r="AO11" s="40">
        <f t="shared" si="0"/>
        <v>-1</v>
      </c>
      <c r="AP11" s="40">
        <f t="shared" si="0"/>
        <v>-1</v>
      </c>
      <c r="AQ11" s="40">
        <f t="shared" si="0"/>
        <v>-1</v>
      </c>
      <c r="AR11" s="40">
        <f t="shared" si="0"/>
        <v>-1</v>
      </c>
      <c r="AS11" s="40">
        <f t="shared" si="0"/>
        <v>-1</v>
      </c>
      <c r="AT11" s="40">
        <f t="shared" si="0"/>
        <v>-1</v>
      </c>
      <c r="AU11" s="40">
        <f t="shared" si="0"/>
        <v>-0.93612009450533928</v>
      </c>
    </row>
    <row r="12" spans="1:47" x14ac:dyDescent="0.25">
      <c r="A12" s="41">
        <v>2023</v>
      </c>
      <c r="B12" s="42" t="s">
        <v>12</v>
      </c>
      <c r="C12" s="43" t="s">
        <v>13</v>
      </c>
      <c r="D12" s="40">
        <v>4472563210.9951763</v>
      </c>
      <c r="E12" s="40">
        <v>4713563210.9951763</v>
      </c>
      <c r="F12" s="40">
        <v>4472563210.9951763</v>
      </c>
      <c r="G12" s="40">
        <v>4487913210.9951763</v>
      </c>
      <c r="H12" s="40">
        <v>4485913210.9951763</v>
      </c>
      <c r="I12" s="40">
        <v>9764844621.4593525</v>
      </c>
      <c r="J12" s="40">
        <v>4472563210.9951763</v>
      </c>
      <c r="K12" s="40">
        <v>4702563210.9951763</v>
      </c>
      <c r="L12" s="40">
        <v>4485913210.9951763</v>
      </c>
      <c r="M12" s="40">
        <v>4487913210.9951763</v>
      </c>
      <c r="N12" s="40">
        <v>4472563210.9951763</v>
      </c>
      <c r="O12" s="40">
        <v>13904806252.006453</v>
      </c>
      <c r="P12" s="40">
        <v>68923682983.417572</v>
      </c>
      <c r="R12" s="40">
        <v>4404808437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>
        <f t="shared" si="1"/>
        <v>4404808437</v>
      </c>
      <c r="AF12" s="12" t="s">
        <v>12</v>
      </c>
      <c r="AG12" s="7" t="s">
        <v>13</v>
      </c>
      <c r="AH12" s="8">
        <f>+AH13+AH14+AH15+AH16+AH17+AH18+AH19+AH20+AH21+AH22</f>
        <v>4404808437</v>
      </c>
      <c r="AI12" s="40">
        <f t="shared" si="2"/>
        <v>-1.5148980751934505E-2</v>
      </c>
      <c r="AJ12" s="40">
        <f t="shared" si="0"/>
        <v>-1</v>
      </c>
      <c r="AK12" s="40">
        <f t="shared" si="0"/>
        <v>-1</v>
      </c>
      <c r="AL12" s="40">
        <f t="shared" si="0"/>
        <v>-1</v>
      </c>
      <c r="AM12" s="40">
        <f t="shared" si="0"/>
        <v>-1</v>
      </c>
      <c r="AN12" s="40">
        <f t="shared" si="0"/>
        <v>-1</v>
      </c>
      <c r="AO12" s="40">
        <f t="shared" si="0"/>
        <v>-1</v>
      </c>
      <c r="AP12" s="40">
        <f t="shared" si="0"/>
        <v>-1</v>
      </c>
      <c r="AQ12" s="40">
        <f t="shared" si="0"/>
        <v>-1</v>
      </c>
      <c r="AR12" s="40">
        <f t="shared" si="0"/>
        <v>-1</v>
      </c>
      <c r="AS12" s="40">
        <f t="shared" si="0"/>
        <v>-1</v>
      </c>
      <c r="AT12" s="40">
        <f t="shared" si="0"/>
        <v>-1</v>
      </c>
      <c r="AU12" s="40">
        <f t="shared" si="0"/>
        <v>-0.93609151098237509</v>
      </c>
    </row>
    <row r="13" spans="1:47" x14ac:dyDescent="0.25">
      <c r="A13" s="44">
        <v>2023</v>
      </c>
      <c r="B13" s="45" t="s">
        <v>14</v>
      </c>
      <c r="C13" s="46" t="s">
        <v>15</v>
      </c>
      <c r="D13" s="47">
        <v>2740274140.780931</v>
      </c>
      <c r="E13" s="47">
        <v>2981274140.780931</v>
      </c>
      <c r="F13" s="47">
        <v>2740274140.780931</v>
      </c>
      <c r="G13" s="47">
        <v>2753624140.780931</v>
      </c>
      <c r="H13" s="47">
        <v>2753624140.780931</v>
      </c>
      <c r="I13" s="47">
        <v>2740274140.780931</v>
      </c>
      <c r="J13" s="47">
        <v>2740274140.780931</v>
      </c>
      <c r="K13" s="47">
        <v>2970274140.780931</v>
      </c>
      <c r="L13" s="47">
        <v>2753624140.780931</v>
      </c>
      <c r="M13" s="47">
        <v>2753624140.780931</v>
      </c>
      <c r="N13" s="47">
        <v>2740274140.780931</v>
      </c>
      <c r="O13" s="47">
        <v>2740274141.2374701</v>
      </c>
      <c r="P13" s="47">
        <v>33407689689.827705</v>
      </c>
      <c r="R13" s="47">
        <v>2702345118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f t="shared" si="1"/>
        <v>2702345118</v>
      </c>
      <c r="AF13" s="13" t="s">
        <v>14</v>
      </c>
      <c r="AG13" s="25" t="s">
        <v>15</v>
      </c>
      <c r="AH13" s="26">
        <v>2702345118</v>
      </c>
      <c r="AI13" s="47">
        <f t="shared" si="2"/>
        <v>-1.3841324200549466E-2</v>
      </c>
      <c r="AJ13" s="47">
        <f t="shared" si="0"/>
        <v>-1</v>
      </c>
      <c r="AK13" s="47">
        <f t="shared" si="0"/>
        <v>-1</v>
      </c>
      <c r="AL13" s="47">
        <f t="shared" si="0"/>
        <v>-1</v>
      </c>
      <c r="AM13" s="47">
        <f t="shared" si="0"/>
        <v>-1</v>
      </c>
      <c r="AN13" s="47">
        <f t="shared" si="0"/>
        <v>-1</v>
      </c>
      <c r="AO13" s="47">
        <f t="shared" si="0"/>
        <v>-1</v>
      </c>
      <c r="AP13" s="47">
        <f t="shared" si="0"/>
        <v>-1</v>
      </c>
      <c r="AQ13" s="47">
        <f t="shared" si="0"/>
        <v>-1</v>
      </c>
      <c r="AR13" s="47">
        <f t="shared" si="0"/>
        <v>-1</v>
      </c>
      <c r="AS13" s="47">
        <f t="shared" si="0"/>
        <v>-1</v>
      </c>
      <c r="AT13" s="47">
        <f t="shared" si="0"/>
        <v>-1</v>
      </c>
      <c r="AU13" s="47">
        <f t="shared" si="0"/>
        <v>-0.91911008683659934</v>
      </c>
    </row>
    <row r="14" spans="1:47" x14ac:dyDescent="0.25">
      <c r="A14" s="44">
        <v>2023</v>
      </c>
      <c r="B14" s="45" t="s">
        <v>16</v>
      </c>
      <c r="C14" s="46" t="s">
        <v>17</v>
      </c>
      <c r="D14" s="47">
        <v>1376276719.7689121</v>
      </c>
      <c r="E14" s="47">
        <v>1376276719.7689121</v>
      </c>
      <c r="F14" s="47">
        <v>1376276719.7689121</v>
      </c>
      <c r="G14" s="47">
        <v>1376276719.7689121</v>
      </c>
      <c r="H14" s="47">
        <v>1376276719.7689121</v>
      </c>
      <c r="I14" s="47">
        <v>1376276719.7689121</v>
      </c>
      <c r="J14" s="47">
        <v>1376276719.7689121</v>
      </c>
      <c r="K14" s="47">
        <v>1376276719.7689121</v>
      </c>
      <c r="L14" s="47">
        <v>1376276719.7689121</v>
      </c>
      <c r="M14" s="47">
        <v>1376276719.7689121</v>
      </c>
      <c r="N14" s="47">
        <v>1376276719.7689121</v>
      </c>
      <c r="O14" s="47">
        <v>1376276719.7689121</v>
      </c>
      <c r="P14" s="47">
        <v>16515320637.226942</v>
      </c>
      <c r="R14" s="47">
        <v>1292730754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>
        <f t="shared" si="1"/>
        <v>1292730754</v>
      </c>
      <c r="AF14" s="13" t="s">
        <v>16</v>
      </c>
      <c r="AG14" s="25" t="s">
        <v>17</v>
      </c>
      <c r="AH14" s="26">
        <v>1292730754</v>
      </c>
      <c r="AI14" s="47">
        <f t="shared" si="2"/>
        <v>-6.0704336975880922E-2</v>
      </c>
      <c r="AJ14" s="47">
        <f t="shared" si="0"/>
        <v>-1</v>
      </c>
      <c r="AK14" s="47">
        <f t="shared" si="0"/>
        <v>-1</v>
      </c>
      <c r="AL14" s="47">
        <f t="shared" si="0"/>
        <v>-1</v>
      </c>
      <c r="AM14" s="47">
        <f t="shared" si="0"/>
        <v>-1</v>
      </c>
      <c r="AN14" s="47">
        <f t="shared" si="0"/>
        <v>-1</v>
      </c>
      <c r="AO14" s="47">
        <f t="shared" si="0"/>
        <v>-1</v>
      </c>
      <c r="AP14" s="47">
        <f t="shared" si="0"/>
        <v>-1</v>
      </c>
      <c r="AQ14" s="47">
        <f t="shared" si="0"/>
        <v>-1</v>
      </c>
      <c r="AR14" s="47">
        <f t="shared" si="0"/>
        <v>-1</v>
      </c>
      <c r="AS14" s="47">
        <f t="shared" si="0"/>
        <v>-1</v>
      </c>
      <c r="AT14" s="47">
        <f t="shared" si="0"/>
        <v>-1</v>
      </c>
      <c r="AU14" s="47">
        <f t="shared" si="0"/>
        <v>-0.92172536141465677</v>
      </c>
    </row>
    <row r="15" spans="1:47" x14ac:dyDescent="0.25">
      <c r="A15" s="44">
        <v>2023</v>
      </c>
      <c r="B15" s="45" t="s">
        <v>18</v>
      </c>
      <c r="C15" s="46" t="s">
        <v>19</v>
      </c>
      <c r="D15" s="47">
        <v>23768059.420000002</v>
      </c>
      <c r="E15" s="47">
        <v>23768059.420000002</v>
      </c>
      <c r="F15" s="47">
        <v>23768059.420000002</v>
      </c>
      <c r="G15" s="47">
        <v>23768059.420000002</v>
      </c>
      <c r="H15" s="47">
        <v>23768059.420000002</v>
      </c>
      <c r="I15" s="47">
        <v>23768059.420000002</v>
      </c>
      <c r="J15" s="47">
        <v>23768059.420000002</v>
      </c>
      <c r="K15" s="47">
        <v>23768059.420000002</v>
      </c>
      <c r="L15" s="47">
        <v>23768059.420000002</v>
      </c>
      <c r="M15" s="47">
        <v>23768059.420000002</v>
      </c>
      <c r="N15" s="47">
        <v>23768059.420000002</v>
      </c>
      <c r="O15" s="47">
        <v>23768059.420000002</v>
      </c>
      <c r="P15" s="47">
        <v>285216713.04000008</v>
      </c>
      <c r="R15" s="47">
        <v>25167328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>
        <f t="shared" si="1"/>
        <v>25167328</v>
      </c>
      <c r="AF15" s="13" t="s">
        <v>18</v>
      </c>
      <c r="AG15" s="25" t="s">
        <v>19</v>
      </c>
      <c r="AH15" s="26">
        <v>25167328</v>
      </c>
      <c r="AI15" s="47">
        <f t="shared" si="2"/>
        <v>5.8871805866597675E-2</v>
      </c>
      <c r="AJ15" s="47">
        <f t="shared" si="0"/>
        <v>-1</v>
      </c>
      <c r="AK15" s="47">
        <f t="shared" si="0"/>
        <v>-1</v>
      </c>
      <c r="AL15" s="47">
        <f t="shared" si="0"/>
        <v>-1</v>
      </c>
      <c r="AM15" s="47">
        <f t="shared" si="0"/>
        <v>-1</v>
      </c>
      <c r="AN15" s="47">
        <f t="shared" si="0"/>
        <v>-1</v>
      </c>
      <c r="AO15" s="47">
        <f t="shared" si="0"/>
        <v>-1</v>
      </c>
      <c r="AP15" s="47">
        <f t="shared" si="0"/>
        <v>-1</v>
      </c>
      <c r="AQ15" s="47">
        <f t="shared" si="0"/>
        <v>-1</v>
      </c>
      <c r="AR15" s="47">
        <f t="shared" si="0"/>
        <v>-1</v>
      </c>
      <c r="AS15" s="47">
        <f t="shared" si="0"/>
        <v>-1</v>
      </c>
      <c r="AT15" s="47">
        <f t="shared" si="0"/>
        <v>-1</v>
      </c>
      <c r="AU15" s="47">
        <f t="shared" si="0"/>
        <v>-0.91176068284445022</v>
      </c>
    </row>
    <row r="16" spans="1:47" x14ac:dyDescent="0.25">
      <c r="A16" s="44">
        <v>2023</v>
      </c>
      <c r="B16" s="45" t="s">
        <v>20</v>
      </c>
      <c r="C16" s="46" t="s">
        <v>21</v>
      </c>
      <c r="D16" s="47">
        <v>31466745.333333332</v>
      </c>
      <c r="E16" s="47">
        <v>31466745.333333332</v>
      </c>
      <c r="F16" s="47">
        <v>31466745.333333332</v>
      </c>
      <c r="G16" s="47">
        <v>31466745.333333332</v>
      </c>
      <c r="H16" s="47">
        <v>31466745.333333332</v>
      </c>
      <c r="I16" s="47">
        <v>31466745.333333332</v>
      </c>
      <c r="J16" s="47">
        <v>31466745.333333332</v>
      </c>
      <c r="K16" s="47">
        <v>31466745.333333332</v>
      </c>
      <c r="L16" s="47">
        <v>31466745.333333332</v>
      </c>
      <c r="M16" s="47">
        <v>31466745.333333332</v>
      </c>
      <c r="N16" s="47">
        <v>31466745.333333332</v>
      </c>
      <c r="O16" s="47">
        <v>31466745.333333332</v>
      </c>
      <c r="P16" s="47">
        <v>377600943.99999994</v>
      </c>
      <c r="R16" s="47">
        <v>38482871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>
        <f t="shared" si="1"/>
        <v>38482871</v>
      </c>
      <c r="AF16" s="13" t="s">
        <v>20</v>
      </c>
      <c r="AG16" s="25" t="s">
        <v>21</v>
      </c>
      <c r="AH16" s="26">
        <v>38482871</v>
      </c>
      <c r="AI16" s="47">
        <f t="shared" si="2"/>
        <v>0.22296953791513832</v>
      </c>
      <c r="AJ16" s="47">
        <f t="shared" si="0"/>
        <v>-1</v>
      </c>
      <c r="AK16" s="47">
        <f t="shared" si="0"/>
        <v>-1</v>
      </c>
      <c r="AL16" s="47">
        <f t="shared" si="0"/>
        <v>-1</v>
      </c>
      <c r="AM16" s="47">
        <f t="shared" si="0"/>
        <v>-1</v>
      </c>
      <c r="AN16" s="47">
        <f t="shared" si="0"/>
        <v>-1</v>
      </c>
      <c r="AO16" s="47">
        <f t="shared" si="0"/>
        <v>-1</v>
      </c>
      <c r="AP16" s="47">
        <f t="shared" si="0"/>
        <v>-1</v>
      </c>
      <c r="AQ16" s="47">
        <f t="shared" si="0"/>
        <v>-1</v>
      </c>
      <c r="AR16" s="47">
        <f t="shared" si="0"/>
        <v>-1</v>
      </c>
      <c r="AS16" s="47">
        <f t="shared" si="0"/>
        <v>-1</v>
      </c>
      <c r="AT16" s="47">
        <f t="shared" si="0"/>
        <v>-1</v>
      </c>
      <c r="AU16" s="47">
        <f t="shared" si="0"/>
        <v>-0.89808587184040511</v>
      </c>
    </row>
    <row r="17" spans="1:47" x14ac:dyDescent="0.25">
      <c r="A17" s="44">
        <v>2023</v>
      </c>
      <c r="B17" s="45" t="s">
        <v>22</v>
      </c>
      <c r="C17" s="46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5153181410.4641762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5153181410.4641762</v>
      </c>
      <c r="R17" s="47">
        <v>0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f t="shared" si="1"/>
        <v>0</v>
      </c>
      <c r="AF17" s="13" t="s">
        <v>22</v>
      </c>
      <c r="AG17" s="25" t="s">
        <v>23</v>
      </c>
      <c r="AH17" s="26">
        <v>0</v>
      </c>
      <c r="AI17" s="47" t="e">
        <f t="shared" si="2"/>
        <v>#DIV/0!</v>
      </c>
      <c r="AJ17" s="47" t="e">
        <f t="shared" si="0"/>
        <v>#DIV/0!</v>
      </c>
      <c r="AK17" s="47" t="e">
        <f t="shared" si="0"/>
        <v>#DIV/0!</v>
      </c>
      <c r="AL17" s="47" t="e">
        <f t="shared" si="0"/>
        <v>#DIV/0!</v>
      </c>
      <c r="AM17" s="47" t="e">
        <f t="shared" si="0"/>
        <v>#DIV/0!</v>
      </c>
      <c r="AN17" s="47">
        <f t="shared" si="0"/>
        <v>-1</v>
      </c>
      <c r="AO17" s="47" t="e">
        <f t="shared" si="0"/>
        <v>#DIV/0!</v>
      </c>
      <c r="AP17" s="47" t="e">
        <f t="shared" si="0"/>
        <v>#DIV/0!</v>
      </c>
      <c r="AQ17" s="47" t="e">
        <f t="shared" si="0"/>
        <v>#DIV/0!</v>
      </c>
      <c r="AR17" s="47" t="e">
        <f t="shared" si="0"/>
        <v>#DIV/0!</v>
      </c>
      <c r="AS17" s="47" t="e">
        <f t="shared" si="0"/>
        <v>#DIV/0!</v>
      </c>
      <c r="AT17" s="47" t="e">
        <f t="shared" si="0"/>
        <v>#DIV/0!</v>
      </c>
      <c r="AU17" s="47">
        <f t="shared" si="0"/>
        <v>-1</v>
      </c>
    </row>
    <row r="18" spans="1:47" x14ac:dyDescent="0.25">
      <c r="A18" s="44">
        <v>2023</v>
      </c>
      <c r="B18" s="45" t="s">
        <v>24</v>
      </c>
      <c r="C18" s="46" t="s">
        <v>25</v>
      </c>
      <c r="D18" s="47">
        <v>129949505.82533334</v>
      </c>
      <c r="E18" s="47">
        <v>129949505.82533334</v>
      </c>
      <c r="F18" s="47">
        <v>129949505.82533334</v>
      </c>
      <c r="G18" s="47">
        <v>129949505.82533334</v>
      </c>
      <c r="H18" s="47">
        <v>129949505.82533334</v>
      </c>
      <c r="I18" s="47">
        <v>129949505.82533334</v>
      </c>
      <c r="J18" s="47">
        <v>129949505.82533334</v>
      </c>
      <c r="K18" s="47">
        <v>129949505.82533334</v>
      </c>
      <c r="L18" s="47">
        <v>129949505.82533334</v>
      </c>
      <c r="M18" s="47">
        <v>129949505.82533334</v>
      </c>
      <c r="N18" s="47">
        <v>129949505.82533334</v>
      </c>
      <c r="O18" s="47">
        <v>129949505.82533334</v>
      </c>
      <c r="P18" s="47">
        <v>1559394069.904</v>
      </c>
      <c r="R18" s="47">
        <v>251274543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>
        <f t="shared" si="1"/>
        <v>251274543</v>
      </c>
      <c r="AF18" s="13" t="s">
        <v>24</v>
      </c>
      <c r="AG18" s="25" t="s">
        <v>25</v>
      </c>
      <c r="AH18" s="26">
        <v>251274543</v>
      </c>
      <c r="AI18" s="47">
        <f t="shared" si="2"/>
        <v>0.93363215507522646</v>
      </c>
      <c r="AJ18" s="47">
        <f t="shared" si="0"/>
        <v>-1</v>
      </c>
      <c r="AK18" s="47">
        <f t="shared" si="0"/>
        <v>-1</v>
      </c>
      <c r="AL18" s="47">
        <f t="shared" si="0"/>
        <v>-1</v>
      </c>
      <c r="AM18" s="47">
        <f t="shared" si="0"/>
        <v>-1</v>
      </c>
      <c r="AN18" s="47">
        <f t="shared" si="0"/>
        <v>-1</v>
      </c>
      <c r="AO18" s="47">
        <f t="shared" si="0"/>
        <v>-1</v>
      </c>
      <c r="AP18" s="47">
        <f t="shared" si="0"/>
        <v>-1</v>
      </c>
      <c r="AQ18" s="47">
        <f t="shared" si="0"/>
        <v>-1</v>
      </c>
      <c r="AR18" s="47">
        <f t="shared" si="0"/>
        <v>-1</v>
      </c>
      <c r="AS18" s="47">
        <f t="shared" si="0"/>
        <v>-1</v>
      </c>
      <c r="AT18" s="47">
        <f t="shared" si="0"/>
        <v>-1</v>
      </c>
      <c r="AU18" s="47">
        <f t="shared" si="0"/>
        <v>-0.83886398707706444</v>
      </c>
    </row>
    <row r="19" spans="1:47" x14ac:dyDescent="0.25">
      <c r="A19" s="44">
        <v>2023</v>
      </c>
      <c r="B19" s="45" t="s">
        <v>26</v>
      </c>
      <c r="C19" s="46" t="s">
        <v>27</v>
      </c>
      <c r="D19" s="47">
        <v>168328039.86666667</v>
      </c>
      <c r="E19" s="47">
        <v>168328039.86666667</v>
      </c>
      <c r="F19" s="47">
        <v>168328039.86666667</v>
      </c>
      <c r="G19" s="47">
        <v>168328039.86666667</v>
      </c>
      <c r="H19" s="47">
        <v>168328039.86666667</v>
      </c>
      <c r="I19" s="47">
        <v>168328039.86666667</v>
      </c>
      <c r="J19" s="47">
        <v>168328039.86666667</v>
      </c>
      <c r="K19" s="47">
        <v>168328039.86666667</v>
      </c>
      <c r="L19" s="47">
        <v>168328039.86666667</v>
      </c>
      <c r="M19" s="47">
        <v>168328039.86666667</v>
      </c>
      <c r="N19" s="47">
        <v>168328039.86666667</v>
      </c>
      <c r="O19" s="47">
        <v>168328039.86666667</v>
      </c>
      <c r="P19" s="47">
        <v>2019936478.4000006</v>
      </c>
      <c r="R19" s="47">
        <v>92390206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>
        <f t="shared" si="1"/>
        <v>92390206</v>
      </c>
      <c r="AF19" s="13" t="s">
        <v>26</v>
      </c>
      <c r="AG19" s="25" t="s">
        <v>27</v>
      </c>
      <c r="AH19" s="26">
        <v>92390206</v>
      </c>
      <c r="AI19" s="47">
        <f t="shared" si="2"/>
        <v>-0.45113003113930006</v>
      </c>
      <c r="AJ19" s="47">
        <f t="shared" si="0"/>
        <v>-1</v>
      </c>
      <c r="AK19" s="47">
        <f t="shared" si="0"/>
        <v>-1</v>
      </c>
      <c r="AL19" s="47">
        <f t="shared" si="0"/>
        <v>-1</v>
      </c>
      <c r="AM19" s="47">
        <f t="shared" si="0"/>
        <v>-1</v>
      </c>
      <c r="AN19" s="47">
        <f t="shared" si="0"/>
        <v>-1</v>
      </c>
      <c r="AO19" s="47">
        <f t="shared" si="0"/>
        <v>-1</v>
      </c>
      <c r="AP19" s="47">
        <f t="shared" si="0"/>
        <v>-1</v>
      </c>
      <c r="AQ19" s="47">
        <f t="shared" si="0"/>
        <v>-1</v>
      </c>
      <c r="AR19" s="47">
        <f t="shared" si="0"/>
        <v>-1</v>
      </c>
      <c r="AS19" s="47">
        <f t="shared" si="0"/>
        <v>-1</v>
      </c>
      <c r="AT19" s="47">
        <f t="shared" si="0"/>
        <v>-1</v>
      </c>
      <c r="AU19" s="47">
        <f t="shared" si="0"/>
        <v>-0.95426083592827504</v>
      </c>
    </row>
    <row r="20" spans="1:47" x14ac:dyDescent="0.25">
      <c r="A20" s="44">
        <v>2023</v>
      </c>
      <c r="B20" s="45" t="s">
        <v>28</v>
      </c>
      <c r="C20" s="46" t="s">
        <v>29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5485952377.2466564</v>
      </c>
      <c r="P20" s="47">
        <v>5485952377.2466564</v>
      </c>
      <c r="R20" s="47">
        <v>106830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>
        <f t="shared" si="1"/>
        <v>106830</v>
      </c>
      <c r="AF20" s="13" t="s">
        <v>28</v>
      </c>
      <c r="AG20" s="25" t="s">
        <v>29</v>
      </c>
      <c r="AH20" s="26">
        <v>106830</v>
      </c>
      <c r="AI20" s="47" t="e">
        <f t="shared" si="2"/>
        <v>#DIV/0!</v>
      </c>
      <c r="AJ20" s="47" t="e">
        <f t="shared" si="0"/>
        <v>#DIV/0!</v>
      </c>
      <c r="AK20" s="47" t="e">
        <f t="shared" si="0"/>
        <v>#DIV/0!</v>
      </c>
      <c r="AL20" s="47" t="e">
        <f t="shared" si="0"/>
        <v>#DIV/0!</v>
      </c>
      <c r="AM20" s="47" t="e">
        <f t="shared" si="0"/>
        <v>#DIV/0!</v>
      </c>
      <c r="AN20" s="47" t="e">
        <f t="shared" si="0"/>
        <v>#DIV/0!</v>
      </c>
      <c r="AO20" s="47" t="e">
        <f t="shared" si="0"/>
        <v>#DIV/0!</v>
      </c>
      <c r="AP20" s="47" t="e">
        <f t="shared" si="0"/>
        <v>#DIV/0!</v>
      </c>
      <c r="AQ20" s="47" t="e">
        <f t="shared" si="0"/>
        <v>#DIV/0!</v>
      </c>
      <c r="AR20" s="47" t="e">
        <f t="shared" si="0"/>
        <v>#DIV/0!</v>
      </c>
      <c r="AS20" s="47" t="e">
        <f t="shared" si="0"/>
        <v>#DIV/0!</v>
      </c>
      <c r="AT20" s="47">
        <f t="shared" si="0"/>
        <v>-1</v>
      </c>
      <c r="AU20" s="47">
        <f t="shared" si="0"/>
        <v>-0.99998052662643533</v>
      </c>
    </row>
    <row r="21" spans="1:47" x14ac:dyDescent="0.25">
      <c r="A21" s="44">
        <v>2023</v>
      </c>
      <c r="B21" s="45" t="s">
        <v>30</v>
      </c>
      <c r="C21" s="46" t="s">
        <v>31</v>
      </c>
      <c r="D21" s="47">
        <v>2500000</v>
      </c>
      <c r="E21" s="47">
        <v>2500000</v>
      </c>
      <c r="F21" s="47">
        <v>2500000</v>
      </c>
      <c r="G21" s="47">
        <v>2500000</v>
      </c>
      <c r="H21" s="47">
        <v>2500000</v>
      </c>
      <c r="I21" s="47">
        <v>141600000</v>
      </c>
      <c r="J21" s="47">
        <v>2500000</v>
      </c>
      <c r="K21" s="47">
        <v>2500000</v>
      </c>
      <c r="L21" s="47">
        <v>2500000</v>
      </c>
      <c r="M21" s="47">
        <v>2500000</v>
      </c>
      <c r="N21" s="47">
        <v>2500000</v>
      </c>
      <c r="O21" s="47">
        <v>3948790663.3080802</v>
      </c>
      <c r="P21" s="47">
        <v>4115390663.3080802</v>
      </c>
      <c r="R21" s="47">
        <v>2310787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>
        <f t="shared" si="1"/>
        <v>2310787</v>
      </c>
      <c r="AF21" s="13" t="s">
        <v>30</v>
      </c>
      <c r="AG21" s="25" t="s">
        <v>31</v>
      </c>
      <c r="AH21" s="26">
        <v>2310787</v>
      </c>
      <c r="AI21" s="47">
        <f t="shared" si="2"/>
        <v>-7.5685199999999994E-2</v>
      </c>
      <c r="AJ21" s="47">
        <f t="shared" si="0"/>
        <v>-1</v>
      </c>
      <c r="AK21" s="47">
        <f t="shared" si="0"/>
        <v>-1</v>
      </c>
      <c r="AL21" s="47">
        <f t="shared" si="0"/>
        <v>-1</v>
      </c>
      <c r="AM21" s="47">
        <f t="shared" si="0"/>
        <v>-1</v>
      </c>
      <c r="AN21" s="47">
        <f t="shared" si="0"/>
        <v>-1</v>
      </c>
      <c r="AO21" s="47">
        <f t="shared" si="0"/>
        <v>-1</v>
      </c>
      <c r="AP21" s="47">
        <f t="shared" si="0"/>
        <v>-1</v>
      </c>
      <c r="AQ21" s="47">
        <f t="shared" si="0"/>
        <v>-1</v>
      </c>
      <c r="AR21" s="47">
        <f t="shared" si="0"/>
        <v>-1</v>
      </c>
      <c r="AS21" s="47">
        <f t="shared" si="0"/>
        <v>-1</v>
      </c>
      <c r="AT21" s="47">
        <f t="shared" si="0"/>
        <v>-1</v>
      </c>
      <c r="AU21" s="47">
        <f t="shared" si="0"/>
        <v>-0.99943850118031263</v>
      </c>
    </row>
    <row r="22" spans="1:47" x14ac:dyDescent="0.25">
      <c r="A22" s="44">
        <v>2023</v>
      </c>
      <c r="B22" s="45" t="s">
        <v>32</v>
      </c>
      <c r="C22" s="46" t="s">
        <v>33</v>
      </c>
      <c r="D22" s="47">
        <v>0</v>
      </c>
      <c r="E22" s="47">
        <v>0</v>
      </c>
      <c r="F22" s="47">
        <v>0</v>
      </c>
      <c r="G22" s="47">
        <v>2000000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2000000</v>
      </c>
      <c r="N22" s="47">
        <v>0</v>
      </c>
      <c r="O22" s="47">
        <v>0</v>
      </c>
      <c r="P22" s="47">
        <v>4000000</v>
      </c>
      <c r="R22" s="47">
        <v>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>
        <f t="shared" si="1"/>
        <v>0</v>
      </c>
      <c r="AF22" s="13" t="s">
        <v>32</v>
      </c>
      <c r="AG22" s="25" t="s">
        <v>33</v>
      </c>
      <c r="AH22" s="26">
        <v>0</v>
      </c>
      <c r="AI22" s="47" t="e">
        <f t="shared" si="2"/>
        <v>#DIV/0!</v>
      </c>
      <c r="AJ22" s="47" t="e">
        <f t="shared" si="0"/>
        <v>#DIV/0!</v>
      </c>
      <c r="AK22" s="47" t="e">
        <f t="shared" si="0"/>
        <v>#DIV/0!</v>
      </c>
      <c r="AL22" s="47">
        <f t="shared" si="0"/>
        <v>-1</v>
      </c>
      <c r="AM22" s="47" t="e">
        <f t="shared" si="0"/>
        <v>#DIV/0!</v>
      </c>
      <c r="AN22" s="47" t="e">
        <f t="shared" si="0"/>
        <v>#DIV/0!</v>
      </c>
      <c r="AO22" s="47" t="e">
        <f t="shared" si="0"/>
        <v>#DIV/0!</v>
      </c>
      <c r="AP22" s="47" t="e">
        <f t="shared" si="0"/>
        <v>#DIV/0!</v>
      </c>
      <c r="AQ22" s="47" t="e">
        <f t="shared" si="0"/>
        <v>#DIV/0!</v>
      </c>
      <c r="AR22" s="47">
        <f t="shared" si="0"/>
        <v>-1</v>
      </c>
      <c r="AS22" s="47" t="e">
        <f t="shared" si="0"/>
        <v>#DIV/0!</v>
      </c>
      <c r="AT22" s="47" t="e">
        <f t="shared" si="0"/>
        <v>#DIV/0!</v>
      </c>
      <c r="AU22" s="47">
        <f t="shared" si="0"/>
        <v>-1</v>
      </c>
    </row>
    <row r="23" spans="1:47" x14ac:dyDescent="0.25">
      <c r="A23" s="41">
        <v>2023</v>
      </c>
      <c r="B23" s="42" t="s">
        <v>34</v>
      </c>
      <c r="C23" s="43" t="s">
        <v>35</v>
      </c>
      <c r="D23" s="40">
        <v>41635151.706666663</v>
      </c>
      <c r="E23" s="40">
        <v>41635151.706666663</v>
      </c>
      <c r="F23" s="40">
        <v>41635151.706666663</v>
      </c>
      <c r="G23" s="40">
        <v>41635151.706666663</v>
      </c>
      <c r="H23" s="40">
        <v>41635151.706666663</v>
      </c>
      <c r="I23" s="40">
        <v>41635151.706666663</v>
      </c>
      <c r="J23" s="40">
        <v>41635151.706666663</v>
      </c>
      <c r="K23" s="40">
        <v>41635151.706666663</v>
      </c>
      <c r="L23" s="40">
        <v>41635151.706666663</v>
      </c>
      <c r="M23" s="40">
        <v>41635151.706666663</v>
      </c>
      <c r="N23" s="40">
        <v>41635151.706666663</v>
      </c>
      <c r="O23" s="40">
        <v>41635151.706666663</v>
      </c>
      <c r="P23" s="40">
        <v>499621820.47999984</v>
      </c>
      <c r="R23" s="40">
        <v>29945713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>
        <f t="shared" si="1"/>
        <v>29945713</v>
      </c>
      <c r="AF23" s="14" t="s">
        <v>34</v>
      </c>
      <c r="AG23" s="9" t="s">
        <v>35</v>
      </c>
      <c r="AH23" s="10">
        <f>+AH24+AH25</f>
        <v>29945713</v>
      </c>
      <c r="AI23" s="40">
        <f t="shared" si="2"/>
        <v>-0.28075888347958</v>
      </c>
      <c r="AJ23" s="40">
        <f t="shared" si="0"/>
        <v>-1</v>
      </c>
      <c r="AK23" s="40">
        <f t="shared" si="0"/>
        <v>-1</v>
      </c>
      <c r="AL23" s="40">
        <f t="shared" si="0"/>
        <v>-1</v>
      </c>
      <c r="AM23" s="40">
        <f t="shared" si="0"/>
        <v>-1</v>
      </c>
      <c r="AN23" s="40">
        <f t="shared" si="0"/>
        <v>-1</v>
      </c>
      <c r="AO23" s="40">
        <f t="shared" si="0"/>
        <v>-1</v>
      </c>
      <c r="AP23" s="40">
        <f t="shared" si="0"/>
        <v>-1</v>
      </c>
      <c r="AQ23" s="40">
        <f t="shared" si="0"/>
        <v>-1</v>
      </c>
      <c r="AR23" s="40">
        <f t="shared" si="0"/>
        <v>-1</v>
      </c>
      <c r="AS23" s="40">
        <f t="shared" si="0"/>
        <v>-1</v>
      </c>
      <c r="AT23" s="40">
        <f t="shared" si="0"/>
        <v>-1</v>
      </c>
      <c r="AU23" s="40">
        <f t="shared" si="0"/>
        <v>-0.94006324028996502</v>
      </c>
    </row>
    <row r="24" spans="1:47" x14ac:dyDescent="0.25">
      <c r="A24" s="44">
        <v>2023</v>
      </c>
      <c r="B24" s="45" t="s">
        <v>36</v>
      </c>
      <c r="C24" s="46" t="s">
        <v>37</v>
      </c>
      <c r="D24" s="47">
        <v>7268589.6000000006</v>
      </c>
      <c r="E24" s="47">
        <v>7268589.6000000006</v>
      </c>
      <c r="F24" s="47">
        <v>7268589.6000000006</v>
      </c>
      <c r="G24" s="47">
        <v>7268589.6000000006</v>
      </c>
      <c r="H24" s="47">
        <v>7268589.6000000006</v>
      </c>
      <c r="I24" s="47">
        <v>7268589.6000000006</v>
      </c>
      <c r="J24" s="47">
        <v>7268589.6000000006</v>
      </c>
      <c r="K24" s="47">
        <v>7268589.6000000006</v>
      </c>
      <c r="L24" s="47">
        <v>7268589.6000000006</v>
      </c>
      <c r="M24" s="47">
        <v>7268589.6000000006</v>
      </c>
      <c r="N24" s="47">
        <v>7268589.6000000006</v>
      </c>
      <c r="O24" s="47">
        <v>7268589.6000000006</v>
      </c>
      <c r="P24" s="47">
        <v>87223075.199999988</v>
      </c>
      <c r="R24" s="47">
        <v>6727247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>
        <f t="shared" si="1"/>
        <v>6727247</v>
      </c>
      <c r="AF24" s="13" t="s">
        <v>36</v>
      </c>
      <c r="AG24" s="25" t="s">
        <v>37</v>
      </c>
      <c r="AH24" s="26">
        <v>6727247</v>
      </c>
      <c r="AI24" s="47">
        <f t="shared" si="2"/>
        <v>-7.4476979688054001E-2</v>
      </c>
      <c r="AJ24" s="47">
        <f t="shared" ref="AJ24:AJ87" si="3">+(S24-E24)/E24</f>
        <v>-1</v>
      </c>
      <c r="AK24" s="47">
        <f t="shared" ref="AK24:AK87" si="4">+(T24-F24)/F24</f>
        <v>-1</v>
      </c>
      <c r="AL24" s="47">
        <f t="shared" ref="AL24:AL87" si="5">+(U24-G24)/G24</f>
        <v>-1</v>
      </c>
      <c r="AM24" s="47">
        <f t="shared" ref="AM24:AM87" si="6">+(V24-H24)/H24</f>
        <v>-1</v>
      </c>
      <c r="AN24" s="47">
        <f t="shared" ref="AN24:AN87" si="7">+(W24-I24)/I24</f>
        <v>-1</v>
      </c>
      <c r="AO24" s="47">
        <f t="shared" ref="AO24:AO87" si="8">+(X24-J24)/J24</f>
        <v>-1</v>
      </c>
      <c r="AP24" s="47">
        <f t="shared" ref="AP24:AP87" si="9">+(Y24-K24)/K24</f>
        <v>-1</v>
      </c>
      <c r="AQ24" s="47">
        <f t="shared" ref="AQ24:AQ87" si="10">+(Z24-L24)/L24</f>
        <v>-1</v>
      </c>
      <c r="AR24" s="47">
        <f t="shared" ref="AR24:AR87" si="11">+(AA24-M24)/M24</f>
        <v>-1</v>
      </c>
      <c r="AS24" s="47">
        <f t="shared" ref="AS24:AS87" si="12">+(AB24-N24)/N24</f>
        <v>-1</v>
      </c>
      <c r="AT24" s="47">
        <f t="shared" ref="AT24:AT87" si="13">+(AC24-O24)/O24</f>
        <v>-1</v>
      </c>
      <c r="AU24" s="47">
        <f t="shared" ref="AU24:AU87" si="14">+(AD24-P24)/P24</f>
        <v>-0.92287308164067117</v>
      </c>
    </row>
    <row r="25" spans="1:47" x14ac:dyDescent="0.25">
      <c r="A25" s="44">
        <v>2023</v>
      </c>
      <c r="B25" s="45" t="s">
        <v>38</v>
      </c>
      <c r="C25" s="46" t="s">
        <v>39</v>
      </c>
      <c r="D25" s="47">
        <v>34366562.106666662</v>
      </c>
      <c r="E25" s="47">
        <v>34366562.106666662</v>
      </c>
      <c r="F25" s="47">
        <v>34366562.106666662</v>
      </c>
      <c r="G25" s="47">
        <v>34366562.106666662</v>
      </c>
      <c r="H25" s="47">
        <v>34366562.106666662</v>
      </c>
      <c r="I25" s="47">
        <v>34366562.106666662</v>
      </c>
      <c r="J25" s="47">
        <v>34366562.106666662</v>
      </c>
      <c r="K25" s="47">
        <v>34366562.106666662</v>
      </c>
      <c r="L25" s="47">
        <v>34366562.106666662</v>
      </c>
      <c r="M25" s="47">
        <v>34366562.106666662</v>
      </c>
      <c r="N25" s="47">
        <v>34366562.106666662</v>
      </c>
      <c r="O25" s="47">
        <v>34366562.106666662</v>
      </c>
      <c r="P25" s="47">
        <v>412398745.28000003</v>
      </c>
      <c r="R25" s="47">
        <v>23218466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>
        <f t="shared" si="1"/>
        <v>23218466</v>
      </c>
      <c r="AF25" s="13" t="s">
        <v>38</v>
      </c>
      <c r="AG25" s="25" t="s">
        <v>39</v>
      </c>
      <c r="AH25" s="26">
        <v>23218466</v>
      </c>
      <c r="AI25" s="47">
        <f t="shared" si="2"/>
        <v>-0.32438787656633472</v>
      </c>
      <c r="AJ25" s="47">
        <f t="shared" si="3"/>
        <v>-1</v>
      </c>
      <c r="AK25" s="47">
        <f t="shared" si="4"/>
        <v>-1</v>
      </c>
      <c r="AL25" s="47">
        <f t="shared" si="5"/>
        <v>-1</v>
      </c>
      <c r="AM25" s="47">
        <f t="shared" si="6"/>
        <v>-1</v>
      </c>
      <c r="AN25" s="47">
        <f t="shared" si="7"/>
        <v>-1</v>
      </c>
      <c r="AO25" s="47">
        <f t="shared" si="8"/>
        <v>-1</v>
      </c>
      <c r="AP25" s="47">
        <f t="shared" si="9"/>
        <v>-1</v>
      </c>
      <c r="AQ25" s="47">
        <f t="shared" si="10"/>
        <v>-1</v>
      </c>
      <c r="AR25" s="47">
        <f t="shared" si="11"/>
        <v>-1</v>
      </c>
      <c r="AS25" s="47">
        <f t="shared" si="12"/>
        <v>-1</v>
      </c>
      <c r="AT25" s="47">
        <f t="shared" si="13"/>
        <v>-1</v>
      </c>
      <c r="AU25" s="47">
        <f t="shared" si="14"/>
        <v>-0.94369898971386124</v>
      </c>
    </row>
    <row r="26" spans="1:47" x14ac:dyDescent="0.25">
      <c r="A26" s="41">
        <v>2023</v>
      </c>
      <c r="B26" s="42" t="s">
        <v>40</v>
      </c>
      <c r="C26" s="43" t="s">
        <v>41</v>
      </c>
      <c r="D26" s="40">
        <v>1692782292.152307</v>
      </c>
      <c r="E26" s="40">
        <v>7086088804.1523075</v>
      </c>
      <c r="F26" s="40">
        <v>1712782292.152307</v>
      </c>
      <c r="G26" s="40">
        <v>1712782292.152307</v>
      </c>
      <c r="H26" s="40">
        <v>1712782292.152307</v>
      </c>
      <c r="I26" s="40">
        <v>1712782292.152307</v>
      </c>
      <c r="J26" s="40">
        <v>1712782292.152307</v>
      </c>
      <c r="K26" s="40">
        <v>1744040832.152307</v>
      </c>
      <c r="L26" s="40">
        <v>1712782292.152307</v>
      </c>
      <c r="M26" s="40">
        <v>1712782292.152307</v>
      </c>
      <c r="N26" s="40">
        <v>1710982292.152307</v>
      </c>
      <c r="O26" s="40">
        <v>1690682292.152307</v>
      </c>
      <c r="P26" s="40">
        <v>25914052557.827679</v>
      </c>
      <c r="R26" s="40">
        <v>1951241676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>
        <f t="shared" si="1"/>
        <v>1951241676</v>
      </c>
      <c r="AF26" s="11" t="s">
        <v>40</v>
      </c>
      <c r="AG26" s="5" t="s">
        <v>41</v>
      </c>
      <c r="AH26" s="6">
        <f>+AH27+AH29+AH31+AH33+AH35+AH37</f>
        <v>1951241676</v>
      </c>
      <c r="AI26" s="40">
        <f t="shared" si="2"/>
        <v>0.15268318025649469</v>
      </c>
      <c r="AJ26" s="40">
        <f t="shared" si="3"/>
        <v>-1</v>
      </c>
      <c r="AK26" s="40">
        <f t="shared" si="4"/>
        <v>-1</v>
      </c>
      <c r="AL26" s="40">
        <f t="shared" si="5"/>
        <v>-1</v>
      </c>
      <c r="AM26" s="40">
        <f t="shared" si="6"/>
        <v>-1</v>
      </c>
      <c r="AN26" s="40">
        <f t="shared" si="7"/>
        <v>-1</v>
      </c>
      <c r="AO26" s="40">
        <f t="shared" si="8"/>
        <v>-1</v>
      </c>
      <c r="AP26" s="40">
        <f t="shared" si="9"/>
        <v>-1</v>
      </c>
      <c r="AQ26" s="40">
        <f t="shared" si="10"/>
        <v>-1</v>
      </c>
      <c r="AR26" s="40">
        <f t="shared" si="11"/>
        <v>-1</v>
      </c>
      <c r="AS26" s="40">
        <f t="shared" si="12"/>
        <v>-1</v>
      </c>
      <c r="AT26" s="40">
        <f t="shared" si="13"/>
        <v>-1</v>
      </c>
      <c r="AU26" s="40">
        <f t="shared" si="14"/>
        <v>-0.92470333724739617</v>
      </c>
    </row>
    <row r="27" spans="1:47" x14ac:dyDescent="0.25">
      <c r="A27" s="41">
        <v>2023</v>
      </c>
      <c r="B27" s="42" t="s">
        <v>42</v>
      </c>
      <c r="C27" s="43" t="s">
        <v>43</v>
      </c>
      <c r="D27" s="40">
        <v>746291414.8408252</v>
      </c>
      <c r="E27" s="40">
        <v>746291414.8408252</v>
      </c>
      <c r="F27" s="40">
        <v>746291414.8408252</v>
      </c>
      <c r="G27" s="40">
        <v>746291414.8408252</v>
      </c>
      <c r="H27" s="40">
        <v>746291414.8408252</v>
      </c>
      <c r="I27" s="40">
        <v>746291414.8408252</v>
      </c>
      <c r="J27" s="40">
        <v>746291414.8408252</v>
      </c>
      <c r="K27" s="40">
        <v>746291414.8408252</v>
      </c>
      <c r="L27" s="40">
        <v>746291414.8408252</v>
      </c>
      <c r="M27" s="40">
        <v>746291414.8408252</v>
      </c>
      <c r="N27" s="40">
        <v>746291414.8408252</v>
      </c>
      <c r="O27" s="40">
        <v>746291414.8408252</v>
      </c>
      <c r="P27" s="40">
        <v>8955496978.0899029</v>
      </c>
      <c r="R27" s="40">
        <v>499583804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f t="shared" si="1"/>
        <v>499583804</v>
      </c>
      <c r="AF27" s="14" t="s">
        <v>42</v>
      </c>
      <c r="AG27" s="9" t="s">
        <v>43</v>
      </c>
      <c r="AH27" s="10">
        <f>+AH28</f>
        <v>499583804</v>
      </c>
      <c r="AI27" s="40">
        <f t="shared" si="2"/>
        <v>-0.33057811725389458</v>
      </c>
      <c r="AJ27" s="40">
        <f t="shared" si="3"/>
        <v>-1</v>
      </c>
      <c r="AK27" s="40">
        <f t="shared" si="4"/>
        <v>-1</v>
      </c>
      <c r="AL27" s="40">
        <f t="shared" si="5"/>
        <v>-1</v>
      </c>
      <c r="AM27" s="40">
        <f t="shared" si="6"/>
        <v>-1</v>
      </c>
      <c r="AN27" s="40">
        <f t="shared" si="7"/>
        <v>-1</v>
      </c>
      <c r="AO27" s="40">
        <f t="shared" si="8"/>
        <v>-1</v>
      </c>
      <c r="AP27" s="40">
        <f t="shared" si="9"/>
        <v>-1</v>
      </c>
      <c r="AQ27" s="40">
        <f t="shared" si="10"/>
        <v>-1</v>
      </c>
      <c r="AR27" s="40">
        <f t="shared" si="11"/>
        <v>-1</v>
      </c>
      <c r="AS27" s="40">
        <f t="shared" si="12"/>
        <v>-1</v>
      </c>
      <c r="AT27" s="40">
        <f t="shared" si="13"/>
        <v>-1</v>
      </c>
      <c r="AU27" s="40">
        <f t="shared" si="14"/>
        <v>-0.94421484310449122</v>
      </c>
    </row>
    <row r="28" spans="1:47" x14ac:dyDescent="0.25">
      <c r="A28" s="44">
        <v>2023</v>
      </c>
      <c r="B28" s="45" t="s">
        <v>44</v>
      </c>
      <c r="C28" s="46" t="s">
        <v>43</v>
      </c>
      <c r="D28" s="47">
        <v>746291414.8408252</v>
      </c>
      <c r="E28" s="47">
        <v>746291414.8408252</v>
      </c>
      <c r="F28" s="47">
        <v>746291414.8408252</v>
      </c>
      <c r="G28" s="47">
        <v>746291414.8408252</v>
      </c>
      <c r="H28" s="47">
        <v>746291414.8408252</v>
      </c>
      <c r="I28" s="47">
        <v>746291414.8408252</v>
      </c>
      <c r="J28" s="47">
        <v>746291414.8408252</v>
      </c>
      <c r="K28" s="47">
        <v>746291414.8408252</v>
      </c>
      <c r="L28" s="47">
        <v>746291414.8408252</v>
      </c>
      <c r="M28" s="47">
        <v>746291414.8408252</v>
      </c>
      <c r="N28" s="47">
        <v>746291414.8408252</v>
      </c>
      <c r="O28" s="47">
        <v>746291414.8408252</v>
      </c>
      <c r="P28" s="47">
        <v>8955496978.0899029</v>
      </c>
      <c r="R28" s="47">
        <v>499583804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>
        <f t="shared" si="1"/>
        <v>499583804</v>
      </c>
      <c r="AF28" s="13" t="s">
        <v>44</v>
      </c>
      <c r="AG28" s="25" t="s">
        <v>43</v>
      </c>
      <c r="AH28" s="26">
        <v>499583804</v>
      </c>
      <c r="AI28" s="47">
        <f t="shared" si="2"/>
        <v>-0.33057811725389458</v>
      </c>
      <c r="AJ28" s="47">
        <f t="shared" si="3"/>
        <v>-1</v>
      </c>
      <c r="AK28" s="47">
        <f t="shared" si="4"/>
        <v>-1</v>
      </c>
      <c r="AL28" s="47">
        <f t="shared" si="5"/>
        <v>-1</v>
      </c>
      <c r="AM28" s="47">
        <f t="shared" si="6"/>
        <v>-1</v>
      </c>
      <c r="AN28" s="47">
        <f t="shared" si="7"/>
        <v>-1</v>
      </c>
      <c r="AO28" s="47">
        <f t="shared" si="8"/>
        <v>-1</v>
      </c>
      <c r="AP28" s="47">
        <f t="shared" si="9"/>
        <v>-1</v>
      </c>
      <c r="AQ28" s="47">
        <f t="shared" si="10"/>
        <v>-1</v>
      </c>
      <c r="AR28" s="47">
        <f t="shared" si="11"/>
        <v>-1</v>
      </c>
      <c r="AS28" s="47">
        <f t="shared" si="12"/>
        <v>-1</v>
      </c>
      <c r="AT28" s="47">
        <f t="shared" si="13"/>
        <v>-1</v>
      </c>
      <c r="AU28" s="47">
        <f t="shared" si="14"/>
        <v>-0.94421484310449122</v>
      </c>
    </row>
    <row r="29" spans="1:47" x14ac:dyDescent="0.25">
      <c r="A29" s="41">
        <v>2023</v>
      </c>
      <c r="B29" s="42" t="s">
        <v>45</v>
      </c>
      <c r="C29" s="43" t="s">
        <v>46</v>
      </c>
      <c r="D29" s="40">
        <v>396467314.13418841</v>
      </c>
      <c r="E29" s="40">
        <v>396467314.13418841</v>
      </c>
      <c r="F29" s="40">
        <v>396467314.13418841</v>
      </c>
      <c r="G29" s="40">
        <v>396467314.13418841</v>
      </c>
      <c r="H29" s="40">
        <v>396467314.13418841</v>
      </c>
      <c r="I29" s="40">
        <v>396467314.13418841</v>
      </c>
      <c r="J29" s="40">
        <v>396467314.13418841</v>
      </c>
      <c r="K29" s="40">
        <v>396467314.13418841</v>
      </c>
      <c r="L29" s="40">
        <v>396467314.13418841</v>
      </c>
      <c r="M29" s="40">
        <v>396467314.13418841</v>
      </c>
      <c r="N29" s="40">
        <v>396467314.13418841</v>
      </c>
      <c r="O29" s="40">
        <v>396467314.13418841</v>
      </c>
      <c r="P29" s="40">
        <v>4757607769.6102619</v>
      </c>
      <c r="R29" s="40">
        <v>443027147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>
        <f t="shared" si="1"/>
        <v>443027147</v>
      </c>
      <c r="AF29" s="14" t="s">
        <v>45</v>
      </c>
      <c r="AG29" s="9" t="s">
        <v>46</v>
      </c>
      <c r="AH29" s="10">
        <f>+AH30</f>
        <v>443027147</v>
      </c>
      <c r="AI29" s="40">
        <f t="shared" si="2"/>
        <v>0.11743675003194068</v>
      </c>
      <c r="AJ29" s="40">
        <f t="shared" si="3"/>
        <v>-1</v>
      </c>
      <c r="AK29" s="40">
        <f t="shared" si="4"/>
        <v>-1</v>
      </c>
      <c r="AL29" s="40">
        <f t="shared" si="5"/>
        <v>-1</v>
      </c>
      <c r="AM29" s="40">
        <f t="shared" si="6"/>
        <v>-1</v>
      </c>
      <c r="AN29" s="40">
        <f t="shared" si="7"/>
        <v>-1</v>
      </c>
      <c r="AO29" s="40">
        <f t="shared" si="8"/>
        <v>-1</v>
      </c>
      <c r="AP29" s="40">
        <f t="shared" si="9"/>
        <v>-1</v>
      </c>
      <c r="AQ29" s="40">
        <f t="shared" si="10"/>
        <v>-1</v>
      </c>
      <c r="AR29" s="40">
        <f t="shared" si="11"/>
        <v>-1</v>
      </c>
      <c r="AS29" s="40">
        <f t="shared" si="12"/>
        <v>-1</v>
      </c>
      <c r="AT29" s="40">
        <f t="shared" si="13"/>
        <v>-1</v>
      </c>
      <c r="AU29" s="40">
        <f t="shared" si="14"/>
        <v>-0.90688027083067158</v>
      </c>
    </row>
    <row r="30" spans="1:47" x14ac:dyDescent="0.25">
      <c r="A30" s="44">
        <v>2023</v>
      </c>
      <c r="B30" s="45" t="s">
        <v>47</v>
      </c>
      <c r="C30" s="46" t="s">
        <v>46</v>
      </c>
      <c r="D30" s="47">
        <v>396467314.13418841</v>
      </c>
      <c r="E30" s="47">
        <v>396467314.13418841</v>
      </c>
      <c r="F30" s="47">
        <v>396467314.13418841</v>
      </c>
      <c r="G30" s="47">
        <v>396467314.13418841</v>
      </c>
      <c r="H30" s="47">
        <v>396467314.13418841</v>
      </c>
      <c r="I30" s="47">
        <v>396467314.13418841</v>
      </c>
      <c r="J30" s="47">
        <v>396467314.13418841</v>
      </c>
      <c r="K30" s="47">
        <v>396467314.13418841</v>
      </c>
      <c r="L30" s="47">
        <v>396467314.13418841</v>
      </c>
      <c r="M30" s="47">
        <v>396467314.13418841</v>
      </c>
      <c r="N30" s="47">
        <v>396467314.13418841</v>
      </c>
      <c r="O30" s="47">
        <v>396467314.13418841</v>
      </c>
      <c r="P30" s="47">
        <v>4757607769.6102619</v>
      </c>
      <c r="R30" s="47">
        <v>443027147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>
        <f t="shared" si="1"/>
        <v>443027147</v>
      </c>
      <c r="AF30" s="13" t="s">
        <v>47</v>
      </c>
      <c r="AG30" s="25" t="s">
        <v>46</v>
      </c>
      <c r="AH30" s="26">
        <v>443027147</v>
      </c>
      <c r="AI30" s="47">
        <f t="shared" si="2"/>
        <v>0.11743675003194068</v>
      </c>
      <c r="AJ30" s="47">
        <f t="shared" si="3"/>
        <v>-1</v>
      </c>
      <c r="AK30" s="47">
        <f t="shared" si="4"/>
        <v>-1</v>
      </c>
      <c r="AL30" s="47">
        <f t="shared" si="5"/>
        <v>-1</v>
      </c>
      <c r="AM30" s="47">
        <f t="shared" si="6"/>
        <v>-1</v>
      </c>
      <c r="AN30" s="47">
        <f t="shared" si="7"/>
        <v>-1</v>
      </c>
      <c r="AO30" s="47">
        <f t="shared" si="8"/>
        <v>-1</v>
      </c>
      <c r="AP30" s="47">
        <f t="shared" si="9"/>
        <v>-1</v>
      </c>
      <c r="AQ30" s="47">
        <f t="shared" si="10"/>
        <v>-1</v>
      </c>
      <c r="AR30" s="47">
        <f t="shared" si="11"/>
        <v>-1</v>
      </c>
      <c r="AS30" s="47">
        <f t="shared" si="12"/>
        <v>-1</v>
      </c>
      <c r="AT30" s="47">
        <f t="shared" si="13"/>
        <v>-1</v>
      </c>
      <c r="AU30" s="47">
        <f t="shared" si="14"/>
        <v>-0.90688027083067158</v>
      </c>
    </row>
    <row r="31" spans="1:47" x14ac:dyDescent="0.25">
      <c r="A31" s="41">
        <v>2023</v>
      </c>
      <c r="B31" s="42" t="s">
        <v>48</v>
      </c>
      <c r="C31" s="43" t="s">
        <v>49</v>
      </c>
      <c r="D31" s="40">
        <v>0</v>
      </c>
      <c r="E31" s="40">
        <v>5341622671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5341622671</v>
      </c>
      <c r="R31" s="40">
        <v>620187074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>
        <f t="shared" si="1"/>
        <v>620187074</v>
      </c>
      <c r="AF31" s="14" t="s">
        <v>48</v>
      </c>
      <c r="AG31" s="9" t="s">
        <v>49</v>
      </c>
      <c r="AH31" s="10">
        <f>+AH32</f>
        <v>620187074</v>
      </c>
      <c r="AI31" s="40" t="e">
        <f t="shared" si="2"/>
        <v>#DIV/0!</v>
      </c>
      <c r="AJ31" s="40">
        <f t="shared" si="3"/>
        <v>-1</v>
      </c>
      <c r="AK31" s="40" t="e">
        <f t="shared" si="4"/>
        <v>#DIV/0!</v>
      </c>
      <c r="AL31" s="40" t="e">
        <f t="shared" si="5"/>
        <v>#DIV/0!</v>
      </c>
      <c r="AM31" s="40" t="e">
        <f t="shared" si="6"/>
        <v>#DIV/0!</v>
      </c>
      <c r="AN31" s="40" t="e">
        <f t="shared" si="7"/>
        <v>#DIV/0!</v>
      </c>
      <c r="AO31" s="40" t="e">
        <f t="shared" si="8"/>
        <v>#DIV/0!</v>
      </c>
      <c r="AP31" s="40" t="e">
        <f t="shared" si="9"/>
        <v>#DIV/0!</v>
      </c>
      <c r="AQ31" s="40" t="e">
        <f t="shared" si="10"/>
        <v>#DIV/0!</v>
      </c>
      <c r="AR31" s="40" t="e">
        <f t="shared" si="11"/>
        <v>#DIV/0!</v>
      </c>
      <c r="AS31" s="40" t="e">
        <f t="shared" si="12"/>
        <v>#DIV/0!</v>
      </c>
      <c r="AT31" s="40" t="e">
        <f t="shared" si="13"/>
        <v>#DIV/0!</v>
      </c>
      <c r="AU31" s="40">
        <f t="shared" si="14"/>
        <v>-0.88389537932601758</v>
      </c>
    </row>
    <row r="32" spans="1:47" x14ac:dyDescent="0.25">
      <c r="A32" s="44">
        <v>2023</v>
      </c>
      <c r="B32" s="45" t="s">
        <v>50</v>
      </c>
      <c r="C32" s="46" t="s">
        <v>49</v>
      </c>
      <c r="D32" s="47">
        <v>0</v>
      </c>
      <c r="E32" s="48">
        <v>5341622671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5341622671</v>
      </c>
      <c r="R32" s="47">
        <v>620187074</v>
      </c>
      <c r="S32" s="48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>
        <f t="shared" si="1"/>
        <v>620187074</v>
      </c>
      <c r="AF32" s="13" t="s">
        <v>50</v>
      </c>
      <c r="AG32" s="25" t="s">
        <v>49</v>
      </c>
      <c r="AH32" s="26">
        <v>620187074</v>
      </c>
      <c r="AI32" s="47" t="e">
        <f t="shared" si="2"/>
        <v>#DIV/0!</v>
      </c>
      <c r="AJ32" s="47">
        <f t="shared" si="3"/>
        <v>-1</v>
      </c>
      <c r="AK32" s="47" t="e">
        <f t="shared" si="4"/>
        <v>#DIV/0!</v>
      </c>
      <c r="AL32" s="47" t="e">
        <f t="shared" si="5"/>
        <v>#DIV/0!</v>
      </c>
      <c r="AM32" s="47" t="e">
        <f t="shared" si="6"/>
        <v>#DIV/0!</v>
      </c>
      <c r="AN32" s="47" t="e">
        <f t="shared" si="7"/>
        <v>#DIV/0!</v>
      </c>
      <c r="AO32" s="47" t="e">
        <f t="shared" si="8"/>
        <v>#DIV/0!</v>
      </c>
      <c r="AP32" s="47" t="e">
        <f t="shared" si="9"/>
        <v>#DIV/0!</v>
      </c>
      <c r="AQ32" s="47" t="e">
        <f t="shared" si="10"/>
        <v>#DIV/0!</v>
      </c>
      <c r="AR32" s="47" t="e">
        <f t="shared" si="11"/>
        <v>#DIV/0!</v>
      </c>
      <c r="AS32" s="47" t="e">
        <f t="shared" si="12"/>
        <v>#DIV/0!</v>
      </c>
      <c r="AT32" s="47" t="e">
        <f t="shared" si="13"/>
        <v>#DIV/0!</v>
      </c>
      <c r="AU32" s="47">
        <f t="shared" si="14"/>
        <v>-0.88389537932601758</v>
      </c>
    </row>
    <row r="33" spans="1:47" x14ac:dyDescent="0.25">
      <c r="A33" s="41">
        <v>2023</v>
      </c>
      <c r="B33" s="42" t="s">
        <v>51</v>
      </c>
      <c r="C33" s="43" t="s">
        <v>52</v>
      </c>
      <c r="D33" s="40">
        <v>188782245.90033963</v>
      </c>
      <c r="E33" s="40">
        <v>188782245.90033963</v>
      </c>
      <c r="F33" s="40">
        <v>188782245.90033963</v>
      </c>
      <c r="G33" s="40">
        <v>188782245.90033963</v>
      </c>
      <c r="H33" s="40">
        <v>188782245.90033963</v>
      </c>
      <c r="I33" s="40">
        <v>188782245.90033963</v>
      </c>
      <c r="J33" s="40">
        <v>188782245.90033963</v>
      </c>
      <c r="K33" s="40">
        <v>188782245.90033963</v>
      </c>
      <c r="L33" s="40">
        <v>188782245.90033963</v>
      </c>
      <c r="M33" s="40">
        <v>188782245.90033963</v>
      </c>
      <c r="N33" s="40">
        <v>188782245.90033963</v>
      </c>
      <c r="O33" s="40">
        <v>188782245.90033963</v>
      </c>
      <c r="P33" s="40">
        <v>2265386950.8040757</v>
      </c>
      <c r="R33" s="40">
        <v>189672134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f t="shared" si="1"/>
        <v>189672134</v>
      </c>
      <c r="AF33" s="14" t="s">
        <v>51</v>
      </c>
      <c r="AG33" s="9" t="s">
        <v>52</v>
      </c>
      <c r="AH33" s="10">
        <f>+AH34</f>
        <v>189672134</v>
      </c>
      <c r="AI33" s="40">
        <f t="shared" si="2"/>
        <v>4.7138336309980608E-3</v>
      </c>
      <c r="AJ33" s="40">
        <f t="shared" si="3"/>
        <v>-1</v>
      </c>
      <c r="AK33" s="40">
        <f t="shared" si="4"/>
        <v>-1</v>
      </c>
      <c r="AL33" s="40">
        <f t="shared" si="5"/>
        <v>-1</v>
      </c>
      <c r="AM33" s="40">
        <f t="shared" si="6"/>
        <v>-1</v>
      </c>
      <c r="AN33" s="40">
        <f t="shared" si="7"/>
        <v>-1</v>
      </c>
      <c r="AO33" s="40">
        <f t="shared" si="8"/>
        <v>-1</v>
      </c>
      <c r="AP33" s="40">
        <f t="shared" si="9"/>
        <v>-1</v>
      </c>
      <c r="AQ33" s="40">
        <f t="shared" si="10"/>
        <v>-1</v>
      </c>
      <c r="AR33" s="40">
        <f t="shared" si="11"/>
        <v>-1</v>
      </c>
      <c r="AS33" s="40">
        <f t="shared" si="12"/>
        <v>-1</v>
      </c>
      <c r="AT33" s="40">
        <f t="shared" si="13"/>
        <v>-1</v>
      </c>
      <c r="AU33" s="40">
        <f t="shared" si="14"/>
        <v>-0.91627384719741678</v>
      </c>
    </row>
    <row r="34" spans="1:47" x14ac:dyDescent="0.25">
      <c r="A34" s="44">
        <v>2023</v>
      </c>
      <c r="B34" s="45" t="s">
        <v>53</v>
      </c>
      <c r="C34" s="46" t="s">
        <v>52</v>
      </c>
      <c r="D34" s="47">
        <v>188782245.90033963</v>
      </c>
      <c r="E34" s="47">
        <v>188782245.90033963</v>
      </c>
      <c r="F34" s="47">
        <v>188782245.90033963</v>
      </c>
      <c r="G34" s="47">
        <v>188782245.90033963</v>
      </c>
      <c r="H34" s="47">
        <v>188782245.90033963</v>
      </c>
      <c r="I34" s="47">
        <v>188782245.90033963</v>
      </c>
      <c r="J34" s="47">
        <v>188782245.90033963</v>
      </c>
      <c r="K34" s="47">
        <v>188782245.90033963</v>
      </c>
      <c r="L34" s="47">
        <v>188782245.90033963</v>
      </c>
      <c r="M34" s="47">
        <v>188782245.90033963</v>
      </c>
      <c r="N34" s="47">
        <v>188782245.90033963</v>
      </c>
      <c r="O34" s="47">
        <v>188782245.90033963</v>
      </c>
      <c r="P34" s="47">
        <v>2265386950.8040757</v>
      </c>
      <c r="R34" s="47">
        <v>189672134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>
        <f t="shared" si="1"/>
        <v>189672134</v>
      </c>
      <c r="AF34" s="13" t="s">
        <v>53</v>
      </c>
      <c r="AG34" s="25" t="s">
        <v>52</v>
      </c>
      <c r="AH34" s="26">
        <v>189672134</v>
      </c>
      <c r="AI34" s="47">
        <f t="shared" si="2"/>
        <v>4.7138336309980608E-3</v>
      </c>
      <c r="AJ34" s="47">
        <f t="shared" si="3"/>
        <v>-1</v>
      </c>
      <c r="AK34" s="47">
        <f t="shared" si="4"/>
        <v>-1</v>
      </c>
      <c r="AL34" s="47">
        <f t="shared" si="5"/>
        <v>-1</v>
      </c>
      <c r="AM34" s="47">
        <f t="shared" si="6"/>
        <v>-1</v>
      </c>
      <c r="AN34" s="47">
        <f t="shared" si="7"/>
        <v>-1</v>
      </c>
      <c r="AO34" s="47">
        <f t="shared" si="8"/>
        <v>-1</v>
      </c>
      <c r="AP34" s="47">
        <f t="shared" si="9"/>
        <v>-1</v>
      </c>
      <c r="AQ34" s="47">
        <f t="shared" si="10"/>
        <v>-1</v>
      </c>
      <c r="AR34" s="47">
        <f t="shared" si="11"/>
        <v>-1</v>
      </c>
      <c r="AS34" s="47">
        <f t="shared" si="12"/>
        <v>-1</v>
      </c>
      <c r="AT34" s="47">
        <f t="shared" si="13"/>
        <v>-1</v>
      </c>
      <c r="AU34" s="47">
        <f t="shared" si="14"/>
        <v>-0.91627384719741678</v>
      </c>
    </row>
    <row r="35" spans="1:47" x14ac:dyDescent="0.25">
      <c r="A35" s="41">
        <v>2023</v>
      </c>
      <c r="B35" s="42" t="s">
        <v>54</v>
      </c>
      <c r="C35" s="43" t="s">
        <v>55</v>
      </c>
      <c r="D35" s="40">
        <v>219654632.85169896</v>
      </c>
      <c r="E35" s="40">
        <v>271338473.85169899</v>
      </c>
      <c r="F35" s="40">
        <v>239654632.85169896</v>
      </c>
      <c r="G35" s="40">
        <v>239654632.85169896</v>
      </c>
      <c r="H35" s="40">
        <v>239654632.85169896</v>
      </c>
      <c r="I35" s="40">
        <v>239654632.85169896</v>
      </c>
      <c r="J35" s="40">
        <v>239654632.85169896</v>
      </c>
      <c r="K35" s="40">
        <v>270913172.85169899</v>
      </c>
      <c r="L35" s="40">
        <v>239654632.85169896</v>
      </c>
      <c r="M35" s="40">
        <v>239654632.85169896</v>
      </c>
      <c r="N35" s="40">
        <v>237854632.85169896</v>
      </c>
      <c r="O35" s="40">
        <v>217554632.85169896</v>
      </c>
      <c r="P35" s="40">
        <v>2894897975.220387</v>
      </c>
      <c r="R35" s="40">
        <v>30571700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>
        <f t="shared" si="1"/>
        <v>30571700</v>
      </c>
      <c r="AF35" s="14" t="s">
        <v>54</v>
      </c>
      <c r="AG35" s="9" t="s">
        <v>55</v>
      </c>
      <c r="AH35" s="10">
        <f>+AH36</f>
        <v>30571700</v>
      </c>
      <c r="AI35" s="40">
        <f t="shared" si="2"/>
        <v>-0.86081923425379947</v>
      </c>
      <c r="AJ35" s="40">
        <f t="shared" si="3"/>
        <v>-1</v>
      </c>
      <c r="AK35" s="40">
        <f t="shared" si="4"/>
        <v>-1</v>
      </c>
      <c r="AL35" s="40">
        <f t="shared" si="5"/>
        <v>-1</v>
      </c>
      <c r="AM35" s="40">
        <f t="shared" si="6"/>
        <v>-1</v>
      </c>
      <c r="AN35" s="40">
        <f t="shared" si="7"/>
        <v>-1</v>
      </c>
      <c r="AO35" s="40">
        <f t="shared" si="8"/>
        <v>-1</v>
      </c>
      <c r="AP35" s="40">
        <f t="shared" si="9"/>
        <v>-1</v>
      </c>
      <c r="AQ35" s="40">
        <f t="shared" si="10"/>
        <v>-1</v>
      </c>
      <c r="AR35" s="40">
        <f t="shared" si="11"/>
        <v>-1</v>
      </c>
      <c r="AS35" s="40">
        <f t="shared" si="12"/>
        <v>-1</v>
      </c>
      <c r="AT35" s="40">
        <f t="shared" si="13"/>
        <v>-1</v>
      </c>
      <c r="AU35" s="40">
        <f t="shared" si="14"/>
        <v>-0.98943945511666176</v>
      </c>
    </row>
    <row r="36" spans="1:47" x14ac:dyDescent="0.25">
      <c r="A36" s="44">
        <v>2023</v>
      </c>
      <c r="B36" s="45" t="s">
        <v>56</v>
      </c>
      <c r="C36" s="46" t="s">
        <v>55</v>
      </c>
      <c r="D36" s="47">
        <v>219654632.85169896</v>
      </c>
      <c r="E36" s="47">
        <v>271338473.85169899</v>
      </c>
      <c r="F36" s="47">
        <v>239654632.85169896</v>
      </c>
      <c r="G36" s="47">
        <v>239654632.85169896</v>
      </c>
      <c r="H36" s="47">
        <v>239654632.85169896</v>
      </c>
      <c r="I36" s="47">
        <v>239654632.85169896</v>
      </c>
      <c r="J36" s="47">
        <v>239654632.85169896</v>
      </c>
      <c r="K36" s="47">
        <v>270913172.85169899</v>
      </c>
      <c r="L36" s="47">
        <v>239654632.85169896</v>
      </c>
      <c r="M36" s="47">
        <v>239654632.85169896</v>
      </c>
      <c r="N36" s="47">
        <v>237854632.85169896</v>
      </c>
      <c r="O36" s="47">
        <v>217554632.85169896</v>
      </c>
      <c r="P36" s="47">
        <v>2894897975.220387</v>
      </c>
      <c r="R36" s="47">
        <v>30571700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>
        <f t="shared" si="1"/>
        <v>30571700</v>
      </c>
      <c r="AF36" s="13" t="s">
        <v>56</v>
      </c>
      <c r="AG36" s="25" t="s">
        <v>55</v>
      </c>
      <c r="AH36" s="26">
        <v>30571700</v>
      </c>
      <c r="AI36" s="47">
        <f t="shared" si="2"/>
        <v>-0.86081923425379947</v>
      </c>
      <c r="AJ36" s="47">
        <f t="shared" si="3"/>
        <v>-1</v>
      </c>
      <c r="AK36" s="47">
        <f t="shared" si="4"/>
        <v>-1</v>
      </c>
      <c r="AL36" s="47">
        <f t="shared" si="5"/>
        <v>-1</v>
      </c>
      <c r="AM36" s="47">
        <f t="shared" si="6"/>
        <v>-1</v>
      </c>
      <c r="AN36" s="47">
        <f t="shared" si="7"/>
        <v>-1</v>
      </c>
      <c r="AO36" s="47">
        <f t="shared" si="8"/>
        <v>-1</v>
      </c>
      <c r="AP36" s="47">
        <f t="shared" si="9"/>
        <v>-1</v>
      </c>
      <c r="AQ36" s="47">
        <f t="shared" si="10"/>
        <v>-1</v>
      </c>
      <c r="AR36" s="47">
        <f t="shared" si="11"/>
        <v>-1</v>
      </c>
      <c r="AS36" s="47">
        <f t="shared" si="12"/>
        <v>-1</v>
      </c>
      <c r="AT36" s="47">
        <f t="shared" si="13"/>
        <v>-1</v>
      </c>
      <c r="AU36" s="47">
        <f t="shared" si="14"/>
        <v>-0.98943945511666176</v>
      </c>
    </row>
    <row r="37" spans="1:47" x14ac:dyDescent="0.25">
      <c r="A37" s="41">
        <v>2023</v>
      </c>
      <c r="B37" s="42" t="s">
        <v>57</v>
      </c>
      <c r="C37" s="43" t="s">
        <v>58</v>
      </c>
      <c r="D37" s="40">
        <v>141586684.42525476</v>
      </c>
      <c r="E37" s="40">
        <v>141586684.42525476</v>
      </c>
      <c r="F37" s="40">
        <v>141586684.42525476</v>
      </c>
      <c r="G37" s="40">
        <v>141586684.42525476</v>
      </c>
      <c r="H37" s="40">
        <v>141586684.42525476</v>
      </c>
      <c r="I37" s="40">
        <v>141586684.42525476</v>
      </c>
      <c r="J37" s="40">
        <v>141586684.42525476</v>
      </c>
      <c r="K37" s="40">
        <v>141586684.42525476</v>
      </c>
      <c r="L37" s="40">
        <v>141586684.42525476</v>
      </c>
      <c r="M37" s="40">
        <v>141586684.42525476</v>
      </c>
      <c r="N37" s="40">
        <v>141586684.42525476</v>
      </c>
      <c r="O37" s="40">
        <v>141586684.42525476</v>
      </c>
      <c r="P37" s="40">
        <v>1699040213.1030576</v>
      </c>
      <c r="R37" s="40">
        <v>168199817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>
        <f t="shared" si="1"/>
        <v>168199817</v>
      </c>
      <c r="AF37" s="14" t="s">
        <v>57</v>
      </c>
      <c r="AG37" s="9" t="s">
        <v>58</v>
      </c>
      <c r="AH37" s="10">
        <f>+AH38</f>
        <v>168199817</v>
      </c>
      <c r="AI37" s="40">
        <f t="shared" si="2"/>
        <v>0.18796352695718796</v>
      </c>
      <c r="AJ37" s="40">
        <f t="shared" si="3"/>
        <v>-1</v>
      </c>
      <c r="AK37" s="40">
        <f t="shared" si="4"/>
        <v>-1</v>
      </c>
      <c r="AL37" s="40">
        <f t="shared" si="5"/>
        <v>-1</v>
      </c>
      <c r="AM37" s="40">
        <f t="shared" si="6"/>
        <v>-1</v>
      </c>
      <c r="AN37" s="40">
        <f t="shared" si="7"/>
        <v>-1</v>
      </c>
      <c r="AO37" s="40">
        <f t="shared" si="8"/>
        <v>-1</v>
      </c>
      <c r="AP37" s="40">
        <f t="shared" si="9"/>
        <v>-1</v>
      </c>
      <c r="AQ37" s="40">
        <f t="shared" si="10"/>
        <v>-1</v>
      </c>
      <c r="AR37" s="40">
        <f t="shared" si="11"/>
        <v>-1</v>
      </c>
      <c r="AS37" s="40">
        <f t="shared" si="12"/>
        <v>-1</v>
      </c>
      <c r="AT37" s="40">
        <f t="shared" si="13"/>
        <v>-1</v>
      </c>
      <c r="AU37" s="40">
        <f t="shared" si="14"/>
        <v>-0.90100303942023441</v>
      </c>
    </row>
    <row r="38" spans="1:47" x14ac:dyDescent="0.25">
      <c r="A38" s="44">
        <v>2023</v>
      </c>
      <c r="B38" s="45" t="s">
        <v>59</v>
      </c>
      <c r="C38" s="46" t="s">
        <v>58</v>
      </c>
      <c r="D38" s="47">
        <v>141586684.42525476</v>
      </c>
      <c r="E38" s="47">
        <v>141586684.42525476</v>
      </c>
      <c r="F38" s="47">
        <v>141586684.42525476</v>
      </c>
      <c r="G38" s="47">
        <v>141586684.42525476</v>
      </c>
      <c r="H38" s="47">
        <v>141586684.42525476</v>
      </c>
      <c r="I38" s="47">
        <v>141586684.42525476</v>
      </c>
      <c r="J38" s="47">
        <v>141586684.42525476</v>
      </c>
      <c r="K38" s="47">
        <v>141586684.42525476</v>
      </c>
      <c r="L38" s="47">
        <v>141586684.42525476</v>
      </c>
      <c r="M38" s="47">
        <v>141586684.42525476</v>
      </c>
      <c r="N38" s="47">
        <v>141586684.42525476</v>
      </c>
      <c r="O38" s="47">
        <v>141586684.42525476</v>
      </c>
      <c r="P38" s="47">
        <v>1699040213.1030576</v>
      </c>
      <c r="R38" s="47">
        <v>168199817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>
        <f t="shared" si="1"/>
        <v>168199817</v>
      </c>
      <c r="AF38" s="13" t="s">
        <v>59</v>
      </c>
      <c r="AG38" s="25" t="s">
        <v>58</v>
      </c>
      <c r="AH38" s="26">
        <v>168199817</v>
      </c>
      <c r="AI38" s="47">
        <f t="shared" si="2"/>
        <v>0.18796352695718796</v>
      </c>
      <c r="AJ38" s="47">
        <f t="shared" si="3"/>
        <v>-1</v>
      </c>
      <c r="AK38" s="47">
        <f t="shared" si="4"/>
        <v>-1</v>
      </c>
      <c r="AL38" s="47">
        <f t="shared" si="5"/>
        <v>-1</v>
      </c>
      <c r="AM38" s="47">
        <f t="shared" si="6"/>
        <v>-1</v>
      </c>
      <c r="AN38" s="47">
        <f t="shared" si="7"/>
        <v>-1</v>
      </c>
      <c r="AO38" s="47">
        <f t="shared" si="8"/>
        <v>-1</v>
      </c>
      <c r="AP38" s="47">
        <f t="shared" si="9"/>
        <v>-1</v>
      </c>
      <c r="AQ38" s="47">
        <f t="shared" si="10"/>
        <v>-1</v>
      </c>
      <c r="AR38" s="47">
        <f t="shared" si="11"/>
        <v>-1</v>
      </c>
      <c r="AS38" s="47">
        <f t="shared" si="12"/>
        <v>-1</v>
      </c>
      <c r="AT38" s="47">
        <f t="shared" si="13"/>
        <v>-1</v>
      </c>
      <c r="AU38" s="47">
        <f t="shared" si="14"/>
        <v>-0.90100303942023441</v>
      </c>
    </row>
    <row r="39" spans="1:47" x14ac:dyDescent="0.25">
      <c r="A39" s="41">
        <v>2023</v>
      </c>
      <c r="B39" s="42" t="s">
        <v>60</v>
      </c>
      <c r="C39" s="43" t="s">
        <v>61</v>
      </c>
      <c r="D39" s="40">
        <v>2103089264.5904684</v>
      </c>
      <c r="E39" s="40">
        <v>221506000</v>
      </c>
      <c r="F39" s="40">
        <v>221562000</v>
      </c>
      <c r="G39" s="40">
        <v>223074000</v>
      </c>
      <c r="H39" s="40">
        <v>221562000</v>
      </c>
      <c r="I39" s="40">
        <v>221562000</v>
      </c>
      <c r="J39" s="40">
        <v>721562000</v>
      </c>
      <c r="K39" s="40">
        <v>221562000</v>
      </c>
      <c r="L39" s="40">
        <v>221562000</v>
      </c>
      <c r="M39" s="40">
        <v>221562000</v>
      </c>
      <c r="N39" s="40">
        <v>221562000</v>
      </c>
      <c r="O39" s="40">
        <v>1245562000</v>
      </c>
      <c r="P39" s="40">
        <v>6065727264.5904684</v>
      </c>
      <c r="R39" s="40">
        <v>59719171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>
        <f t="shared" si="1"/>
        <v>59719171</v>
      </c>
      <c r="AF39" s="11" t="s">
        <v>60</v>
      </c>
      <c r="AG39" s="5" t="s">
        <v>61</v>
      </c>
      <c r="AH39" s="6">
        <f>+AH40</f>
        <v>59719171</v>
      </c>
      <c r="AI39" s="40">
        <f t="shared" si="2"/>
        <v>-0.97160407215923428</v>
      </c>
      <c r="AJ39" s="40">
        <f t="shared" si="3"/>
        <v>-1</v>
      </c>
      <c r="AK39" s="40">
        <f t="shared" si="4"/>
        <v>-1</v>
      </c>
      <c r="AL39" s="40">
        <f t="shared" si="5"/>
        <v>-1</v>
      </c>
      <c r="AM39" s="40">
        <f t="shared" si="6"/>
        <v>-1</v>
      </c>
      <c r="AN39" s="40">
        <f t="shared" si="7"/>
        <v>-1</v>
      </c>
      <c r="AO39" s="40">
        <f t="shared" si="8"/>
        <v>-1</v>
      </c>
      <c r="AP39" s="40">
        <f t="shared" si="9"/>
        <v>-1</v>
      </c>
      <c r="AQ39" s="40">
        <f t="shared" si="10"/>
        <v>-1</v>
      </c>
      <c r="AR39" s="40">
        <f t="shared" si="11"/>
        <v>-1</v>
      </c>
      <c r="AS39" s="40">
        <f t="shared" si="12"/>
        <v>-1</v>
      </c>
      <c r="AT39" s="40">
        <f t="shared" si="13"/>
        <v>-1</v>
      </c>
      <c r="AU39" s="40">
        <f t="shared" si="14"/>
        <v>-0.99015465608738806</v>
      </c>
    </row>
    <row r="40" spans="1:47" x14ac:dyDescent="0.25">
      <c r="A40" s="41">
        <v>2023</v>
      </c>
      <c r="B40" s="42" t="s">
        <v>62</v>
      </c>
      <c r="C40" s="43" t="s">
        <v>63</v>
      </c>
      <c r="D40" s="40">
        <v>2103089264.5904684</v>
      </c>
      <c r="E40" s="40">
        <v>221506000</v>
      </c>
      <c r="F40" s="40">
        <v>221562000</v>
      </c>
      <c r="G40" s="40">
        <v>223074000</v>
      </c>
      <c r="H40" s="40">
        <v>221562000</v>
      </c>
      <c r="I40" s="40">
        <v>221562000</v>
      </c>
      <c r="J40" s="40">
        <v>721562000</v>
      </c>
      <c r="K40" s="40">
        <v>221562000</v>
      </c>
      <c r="L40" s="40">
        <v>221562000</v>
      </c>
      <c r="M40" s="40">
        <v>221562000</v>
      </c>
      <c r="N40" s="40">
        <v>221562000</v>
      </c>
      <c r="O40" s="40">
        <v>1245562000</v>
      </c>
      <c r="P40" s="40">
        <v>6065727264.5904684</v>
      </c>
      <c r="R40" s="40">
        <v>59719171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>
        <f t="shared" si="1"/>
        <v>59719171</v>
      </c>
      <c r="AF40" s="14" t="s">
        <v>62</v>
      </c>
      <c r="AG40" s="9" t="s">
        <v>63</v>
      </c>
      <c r="AH40" s="10">
        <f>+AH41+AH42+AH43+AH44+AH45+AH46</f>
        <v>59719171</v>
      </c>
      <c r="AI40" s="40">
        <f t="shared" si="2"/>
        <v>-0.97160407215923428</v>
      </c>
      <c r="AJ40" s="40">
        <f t="shared" si="3"/>
        <v>-1</v>
      </c>
      <c r="AK40" s="40">
        <f t="shared" si="4"/>
        <v>-1</v>
      </c>
      <c r="AL40" s="40">
        <f t="shared" si="5"/>
        <v>-1</v>
      </c>
      <c r="AM40" s="40">
        <f t="shared" si="6"/>
        <v>-1</v>
      </c>
      <c r="AN40" s="40">
        <f t="shared" si="7"/>
        <v>-1</v>
      </c>
      <c r="AO40" s="40">
        <f t="shared" si="8"/>
        <v>-1</v>
      </c>
      <c r="AP40" s="40">
        <f t="shared" si="9"/>
        <v>-1</v>
      </c>
      <c r="AQ40" s="40">
        <f t="shared" si="10"/>
        <v>-1</v>
      </c>
      <c r="AR40" s="40">
        <f t="shared" si="11"/>
        <v>-1</v>
      </c>
      <c r="AS40" s="40">
        <f t="shared" si="12"/>
        <v>-1</v>
      </c>
      <c r="AT40" s="40">
        <f t="shared" si="13"/>
        <v>-1</v>
      </c>
      <c r="AU40" s="40">
        <f t="shared" si="14"/>
        <v>-0.99015465608738806</v>
      </c>
    </row>
    <row r="41" spans="1:47" x14ac:dyDescent="0.25">
      <c r="A41" s="44">
        <v>2023</v>
      </c>
      <c r="B41" s="45" t="s">
        <v>64</v>
      </c>
      <c r="C41" s="46" t="s">
        <v>65</v>
      </c>
      <c r="D41" s="47">
        <v>1914583264.5904684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1914583264.5904684</v>
      </c>
      <c r="R41" s="47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>
        <f t="shared" si="1"/>
        <v>0</v>
      </c>
      <c r="AF41" s="13" t="s">
        <v>64</v>
      </c>
      <c r="AG41" s="25" t="s">
        <v>65</v>
      </c>
      <c r="AH41" s="26">
        <v>0</v>
      </c>
      <c r="AI41" s="47">
        <f t="shared" si="2"/>
        <v>-1</v>
      </c>
      <c r="AJ41" s="47" t="e">
        <f t="shared" si="3"/>
        <v>#DIV/0!</v>
      </c>
      <c r="AK41" s="47" t="e">
        <f t="shared" si="4"/>
        <v>#DIV/0!</v>
      </c>
      <c r="AL41" s="47" t="e">
        <f t="shared" si="5"/>
        <v>#DIV/0!</v>
      </c>
      <c r="AM41" s="47" t="e">
        <f t="shared" si="6"/>
        <v>#DIV/0!</v>
      </c>
      <c r="AN41" s="47" t="e">
        <f t="shared" si="7"/>
        <v>#DIV/0!</v>
      </c>
      <c r="AO41" s="47" t="e">
        <f t="shared" si="8"/>
        <v>#DIV/0!</v>
      </c>
      <c r="AP41" s="47" t="e">
        <f t="shared" si="9"/>
        <v>#DIV/0!</v>
      </c>
      <c r="AQ41" s="47" t="e">
        <f t="shared" si="10"/>
        <v>#DIV/0!</v>
      </c>
      <c r="AR41" s="47" t="e">
        <f t="shared" si="11"/>
        <v>#DIV/0!</v>
      </c>
      <c r="AS41" s="47" t="e">
        <f t="shared" si="12"/>
        <v>#DIV/0!</v>
      </c>
      <c r="AT41" s="47" t="e">
        <f t="shared" si="13"/>
        <v>#DIV/0!</v>
      </c>
      <c r="AU41" s="47">
        <f t="shared" si="14"/>
        <v>-1</v>
      </c>
    </row>
    <row r="42" spans="1:47" x14ac:dyDescent="0.25">
      <c r="A42" s="44">
        <v>2023</v>
      </c>
      <c r="B42" s="45" t="s">
        <v>66</v>
      </c>
      <c r="C42" s="46" t="s">
        <v>67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524000000</v>
      </c>
      <c r="P42" s="47">
        <v>524000000</v>
      </c>
      <c r="R42" s="47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>
        <f t="shared" si="1"/>
        <v>0</v>
      </c>
      <c r="AF42" s="13" t="s">
        <v>66</v>
      </c>
      <c r="AG42" s="25" t="s">
        <v>67</v>
      </c>
      <c r="AH42" s="26">
        <v>0</v>
      </c>
      <c r="AI42" s="47" t="e">
        <f t="shared" si="2"/>
        <v>#DIV/0!</v>
      </c>
      <c r="AJ42" s="47" t="e">
        <f t="shared" si="3"/>
        <v>#DIV/0!</v>
      </c>
      <c r="AK42" s="47" t="e">
        <f t="shared" si="4"/>
        <v>#DIV/0!</v>
      </c>
      <c r="AL42" s="47" t="e">
        <f t="shared" si="5"/>
        <v>#DIV/0!</v>
      </c>
      <c r="AM42" s="47" t="e">
        <f t="shared" si="6"/>
        <v>#DIV/0!</v>
      </c>
      <c r="AN42" s="47" t="e">
        <f t="shared" si="7"/>
        <v>#DIV/0!</v>
      </c>
      <c r="AO42" s="47" t="e">
        <f t="shared" si="8"/>
        <v>#DIV/0!</v>
      </c>
      <c r="AP42" s="47" t="e">
        <f t="shared" si="9"/>
        <v>#DIV/0!</v>
      </c>
      <c r="AQ42" s="47" t="e">
        <f t="shared" si="10"/>
        <v>#DIV/0!</v>
      </c>
      <c r="AR42" s="47" t="e">
        <f t="shared" si="11"/>
        <v>#DIV/0!</v>
      </c>
      <c r="AS42" s="47" t="e">
        <f t="shared" si="12"/>
        <v>#DIV/0!</v>
      </c>
      <c r="AT42" s="47">
        <f t="shared" si="13"/>
        <v>-1</v>
      </c>
      <c r="AU42" s="47">
        <f t="shared" si="14"/>
        <v>-1</v>
      </c>
    </row>
    <row r="43" spans="1:47" x14ac:dyDescent="0.25">
      <c r="A43" s="44">
        <v>2023</v>
      </c>
      <c r="B43" s="45" t="s">
        <v>68</v>
      </c>
      <c r="C43" s="46" t="s">
        <v>69</v>
      </c>
      <c r="D43" s="47">
        <v>21811000</v>
      </c>
      <c r="E43" s="47">
        <v>21811000</v>
      </c>
      <c r="F43" s="47">
        <v>21811000</v>
      </c>
      <c r="G43" s="47">
        <v>21811000</v>
      </c>
      <c r="H43" s="47">
        <v>21811000</v>
      </c>
      <c r="I43" s="47">
        <v>21811000</v>
      </c>
      <c r="J43" s="47">
        <v>21811000</v>
      </c>
      <c r="K43" s="47">
        <v>21811000</v>
      </c>
      <c r="L43" s="47">
        <v>21811000</v>
      </c>
      <c r="M43" s="47">
        <v>21811000</v>
      </c>
      <c r="N43" s="47">
        <v>21811000</v>
      </c>
      <c r="O43" s="47">
        <v>21811000</v>
      </c>
      <c r="P43" s="47">
        <v>261732000</v>
      </c>
      <c r="R43" s="47">
        <v>24811466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>
        <f t="shared" si="1"/>
        <v>24811466</v>
      </c>
      <c r="AF43" s="13" t="s">
        <v>68</v>
      </c>
      <c r="AG43" s="25" t="s">
        <v>69</v>
      </c>
      <c r="AH43" s="26">
        <v>24811466</v>
      </c>
      <c r="AI43" s="47">
        <f t="shared" si="2"/>
        <v>0.13756664068589244</v>
      </c>
      <c r="AJ43" s="47">
        <f t="shared" si="3"/>
        <v>-1</v>
      </c>
      <c r="AK43" s="47">
        <f t="shared" si="4"/>
        <v>-1</v>
      </c>
      <c r="AL43" s="47">
        <f t="shared" si="5"/>
        <v>-1</v>
      </c>
      <c r="AM43" s="47">
        <f t="shared" si="6"/>
        <v>-1</v>
      </c>
      <c r="AN43" s="47">
        <f t="shared" si="7"/>
        <v>-1</v>
      </c>
      <c r="AO43" s="47">
        <f t="shared" si="8"/>
        <v>-1</v>
      </c>
      <c r="AP43" s="47">
        <f t="shared" si="9"/>
        <v>-1</v>
      </c>
      <c r="AQ43" s="47">
        <f t="shared" si="10"/>
        <v>-1</v>
      </c>
      <c r="AR43" s="47">
        <f t="shared" si="11"/>
        <v>-1</v>
      </c>
      <c r="AS43" s="47">
        <f t="shared" si="12"/>
        <v>-1</v>
      </c>
      <c r="AT43" s="47">
        <f t="shared" si="13"/>
        <v>-1</v>
      </c>
      <c r="AU43" s="47">
        <f t="shared" si="14"/>
        <v>-0.90520277994284226</v>
      </c>
    </row>
    <row r="44" spans="1:47" x14ac:dyDescent="0.25">
      <c r="A44" s="44">
        <v>2023</v>
      </c>
      <c r="B44" s="45" t="s">
        <v>72</v>
      </c>
      <c r="C44" s="46" t="s">
        <v>73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500000000</v>
      </c>
      <c r="K44" s="47">
        <v>0</v>
      </c>
      <c r="L44" s="47">
        <v>0</v>
      </c>
      <c r="M44" s="47">
        <v>0</v>
      </c>
      <c r="N44" s="47">
        <v>0</v>
      </c>
      <c r="O44" s="47">
        <v>500000000</v>
      </c>
      <c r="P44" s="47">
        <v>1000000000</v>
      </c>
      <c r="R44" s="47">
        <v>0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>
        <f t="shared" si="1"/>
        <v>0</v>
      </c>
      <c r="AF44" s="13" t="s">
        <v>70</v>
      </c>
      <c r="AG44" s="25" t="s">
        <v>71</v>
      </c>
      <c r="AH44" s="26">
        <v>0</v>
      </c>
      <c r="AI44" s="47" t="e">
        <f t="shared" si="2"/>
        <v>#DIV/0!</v>
      </c>
      <c r="AJ44" s="47" t="e">
        <f t="shared" si="3"/>
        <v>#DIV/0!</v>
      </c>
      <c r="AK44" s="47" t="e">
        <f t="shared" si="4"/>
        <v>#DIV/0!</v>
      </c>
      <c r="AL44" s="47" t="e">
        <f t="shared" si="5"/>
        <v>#DIV/0!</v>
      </c>
      <c r="AM44" s="47" t="e">
        <f t="shared" si="6"/>
        <v>#DIV/0!</v>
      </c>
      <c r="AN44" s="47" t="e">
        <f t="shared" si="7"/>
        <v>#DIV/0!</v>
      </c>
      <c r="AO44" s="47">
        <f t="shared" si="8"/>
        <v>-1</v>
      </c>
      <c r="AP44" s="47" t="e">
        <f t="shared" si="9"/>
        <v>#DIV/0!</v>
      </c>
      <c r="AQ44" s="47" t="e">
        <f t="shared" si="10"/>
        <v>#DIV/0!</v>
      </c>
      <c r="AR44" s="47" t="e">
        <f t="shared" si="11"/>
        <v>#DIV/0!</v>
      </c>
      <c r="AS44" s="47" t="e">
        <f t="shared" si="12"/>
        <v>#DIV/0!</v>
      </c>
      <c r="AT44" s="47">
        <f t="shared" si="13"/>
        <v>-1</v>
      </c>
      <c r="AU44" s="47">
        <f t="shared" si="14"/>
        <v>-1</v>
      </c>
    </row>
    <row r="45" spans="1:47" x14ac:dyDescent="0.25">
      <c r="A45" s="44">
        <v>2023</v>
      </c>
      <c r="B45" s="45" t="s">
        <v>74</v>
      </c>
      <c r="C45" s="46" t="s">
        <v>75</v>
      </c>
      <c r="D45" s="47">
        <v>46695000</v>
      </c>
      <c r="E45" s="47">
        <v>79695000</v>
      </c>
      <c r="F45" s="47">
        <v>79751000</v>
      </c>
      <c r="G45" s="47">
        <v>81263000</v>
      </c>
      <c r="H45" s="47">
        <v>79751000</v>
      </c>
      <c r="I45" s="47">
        <v>79751000</v>
      </c>
      <c r="J45" s="47">
        <v>79751000</v>
      </c>
      <c r="K45" s="47">
        <v>79751000</v>
      </c>
      <c r="L45" s="47">
        <v>79751000</v>
      </c>
      <c r="M45" s="47">
        <v>79751000</v>
      </c>
      <c r="N45" s="47">
        <v>79751000</v>
      </c>
      <c r="O45" s="47">
        <v>79751000</v>
      </c>
      <c r="P45" s="47">
        <v>925412000</v>
      </c>
      <c r="R45" s="47">
        <v>0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>
        <f t="shared" si="1"/>
        <v>0</v>
      </c>
      <c r="AF45" s="13" t="s">
        <v>72</v>
      </c>
      <c r="AG45" s="25" t="s">
        <v>73</v>
      </c>
      <c r="AH45" s="26">
        <v>0</v>
      </c>
      <c r="AI45" s="47">
        <f t="shared" si="2"/>
        <v>-1</v>
      </c>
      <c r="AJ45" s="47">
        <f t="shared" si="3"/>
        <v>-1</v>
      </c>
      <c r="AK45" s="47">
        <f t="shared" si="4"/>
        <v>-1</v>
      </c>
      <c r="AL45" s="47">
        <f t="shared" si="5"/>
        <v>-1</v>
      </c>
      <c r="AM45" s="47">
        <f t="shared" si="6"/>
        <v>-1</v>
      </c>
      <c r="AN45" s="47">
        <f t="shared" si="7"/>
        <v>-1</v>
      </c>
      <c r="AO45" s="47">
        <f t="shared" si="8"/>
        <v>-1</v>
      </c>
      <c r="AP45" s="47">
        <f t="shared" si="9"/>
        <v>-1</v>
      </c>
      <c r="AQ45" s="47">
        <f t="shared" si="10"/>
        <v>-1</v>
      </c>
      <c r="AR45" s="47">
        <f t="shared" si="11"/>
        <v>-1</v>
      </c>
      <c r="AS45" s="47">
        <f t="shared" si="12"/>
        <v>-1</v>
      </c>
      <c r="AT45" s="47">
        <f t="shared" si="13"/>
        <v>-1</v>
      </c>
      <c r="AU45" s="47">
        <f t="shared" si="14"/>
        <v>-1</v>
      </c>
    </row>
    <row r="46" spans="1:47" x14ac:dyDescent="0.25">
      <c r="A46" s="44">
        <v>2023</v>
      </c>
      <c r="B46" s="45" t="s">
        <v>812</v>
      </c>
      <c r="C46" s="46" t="s">
        <v>71</v>
      </c>
      <c r="D46" s="47">
        <v>120000000</v>
      </c>
      <c r="E46" s="47">
        <v>120000000</v>
      </c>
      <c r="F46" s="47">
        <v>120000000</v>
      </c>
      <c r="G46" s="47">
        <v>120000000</v>
      </c>
      <c r="H46" s="47">
        <v>120000000</v>
      </c>
      <c r="I46" s="47">
        <v>120000000</v>
      </c>
      <c r="J46" s="47">
        <v>120000000</v>
      </c>
      <c r="K46" s="47">
        <v>120000000</v>
      </c>
      <c r="L46" s="47">
        <v>120000000</v>
      </c>
      <c r="M46" s="47">
        <v>120000000</v>
      </c>
      <c r="N46" s="47">
        <v>120000000</v>
      </c>
      <c r="O46" s="47">
        <v>120000000</v>
      </c>
      <c r="P46" s="47">
        <v>1440000000</v>
      </c>
      <c r="R46" s="47">
        <v>34907705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>
        <f t="shared" si="1"/>
        <v>34907705</v>
      </c>
      <c r="AF46" s="13" t="s">
        <v>74</v>
      </c>
      <c r="AG46" s="25" t="s">
        <v>75</v>
      </c>
      <c r="AH46" s="26">
        <v>34907705</v>
      </c>
      <c r="AI46" s="47">
        <f t="shared" si="2"/>
        <v>-0.7091024583333333</v>
      </c>
      <c r="AJ46" s="47">
        <f t="shared" si="3"/>
        <v>-1</v>
      </c>
      <c r="AK46" s="47">
        <f t="shared" si="4"/>
        <v>-1</v>
      </c>
      <c r="AL46" s="47">
        <f t="shared" si="5"/>
        <v>-1</v>
      </c>
      <c r="AM46" s="47">
        <f t="shared" si="6"/>
        <v>-1</v>
      </c>
      <c r="AN46" s="47">
        <f t="shared" si="7"/>
        <v>-1</v>
      </c>
      <c r="AO46" s="47">
        <f t="shared" si="8"/>
        <v>-1</v>
      </c>
      <c r="AP46" s="47">
        <f t="shared" si="9"/>
        <v>-1</v>
      </c>
      <c r="AQ46" s="47">
        <f t="shared" si="10"/>
        <v>-1</v>
      </c>
      <c r="AR46" s="47">
        <f t="shared" si="11"/>
        <v>-1</v>
      </c>
      <c r="AS46" s="47">
        <f t="shared" si="12"/>
        <v>-1</v>
      </c>
      <c r="AT46" s="47">
        <f t="shared" si="13"/>
        <v>-1</v>
      </c>
      <c r="AU46" s="47">
        <f t="shared" si="14"/>
        <v>-0.97575853819444447</v>
      </c>
    </row>
    <row r="47" spans="1:47" x14ac:dyDescent="0.25">
      <c r="A47" s="41">
        <v>2023</v>
      </c>
      <c r="B47" s="42" t="s">
        <v>76</v>
      </c>
      <c r="C47" s="43" t="s">
        <v>77</v>
      </c>
      <c r="D47" s="40">
        <v>3225130231.835835</v>
      </c>
      <c r="E47" s="40">
        <v>5251685224.0358353</v>
      </c>
      <c r="F47" s="40">
        <v>4535921403.1458349</v>
      </c>
      <c r="G47" s="40">
        <v>3438776742.2358351</v>
      </c>
      <c r="H47" s="40">
        <v>4063267609.335835</v>
      </c>
      <c r="I47" s="40">
        <v>4063292650.3058348</v>
      </c>
      <c r="J47" s="40">
        <v>3732812693.085835</v>
      </c>
      <c r="K47" s="40">
        <v>3616814541.0958352</v>
      </c>
      <c r="L47" s="40">
        <v>4257404817.0958347</v>
      </c>
      <c r="M47" s="40">
        <v>3309020312.835835</v>
      </c>
      <c r="N47" s="40">
        <v>4111989565.5558348</v>
      </c>
      <c r="O47" s="40">
        <v>4362243579.0958347</v>
      </c>
      <c r="P47" s="40">
        <v>47968359369.660019</v>
      </c>
      <c r="R47" s="40">
        <v>2467550037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>
        <f t="shared" si="1"/>
        <v>2467550037</v>
      </c>
      <c r="AF47" s="11" t="s">
        <v>76</v>
      </c>
      <c r="AG47" s="5" t="s">
        <v>77</v>
      </c>
      <c r="AH47" s="6">
        <f>+AH48+AH72+AH95</f>
        <v>2467550037</v>
      </c>
      <c r="AI47" s="40">
        <f t="shared" si="2"/>
        <v>-0.23489910185877952</v>
      </c>
      <c r="AJ47" s="40">
        <f t="shared" si="3"/>
        <v>-1</v>
      </c>
      <c r="AK47" s="40">
        <f t="shared" si="4"/>
        <v>-1</v>
      </c>
      <c r="AL47" s="40">
        <f t="shared" si="5"/>
        <v>-1</v>
      </c>
      <c r="AM47" s="40">
        <f t="shared" si="6"/>
        <v>-1</v>
      </c>
      <c r="AN47" s="40">
        <f t="shared" si="7"/>
        <v>-1</v>
      </c>
      <c r="AO47" s="40">
        <f t="shared" si="8"/>
        <v>-1</v>
      </c>
      <c r="AP47" s="40">
        <f t="shared" si="9"/>
        <v>-1</v>
      </c>
      <c r="AQ47" s="40">
        <f t="shared" si="10"/>
        <v>-1</v>
      </c>
      <c r="AR47" s="40">
        <f t="shared" si="11"/>
        <v>-1</v>
      </c>
      <c r="AS47" s="40">
        <f t="shared" si="12"/>
        <v>-1</v>
      </c>
      <c r="AT47" s="40">
        <f t="shared" si="13"/>
        <v>-1</v>
      </c>
      <c r="AU47" s="40">
        <f t="shared" si="14"/>
        <v>-0.94855879856168845</v>
      </c>
    </row>
    <row r="48" spans="1:47" x14ac:dyDescent="0.25">
      <c r="A48" s="41">
        <v>2023</v>
      </c>
      <c r="B48" s="42" t="s">
        <v>78</v>
      </c>
      <c r="C48" s="43" t="s">
        <v>11</v>
      </c>
      <c r="D48" s="40">
        <v>2632223156.5538845</v>
      </c>
      <c r="E48" s="40">
        <v>4586999471.3538847</v>
      </c>
      <c r="F48" s="40">
        <v>3087510398.8638849</v>
      </c>
      <c r="G48" s="40">
        <v>2819869943.5538845</v>
      </c>
      <c r="H48" s="40">
        <v>3471604881.0538845</v>
      </c>
      <c r="I48" s="40">
        <v>3475494575.0238843</v>
      </c>
      <c r="J48" s="40">
        <v>3094735617.8038845</v>
      </c>
      <c r="K48" s="40">
        <v>3004157989.8138847</v>
      </c>
      <c r="L48" s="40">
        <v>2824906334.8138847</v>
      </c>
      <c r="M48" s="40">
        <v>2693867164.5538845</v>
      </c>
      <c r="N48" s="40">
        <v>3079387097.2738843</v>
      </c>
      <c r="O48" s="40">
        <v>3580653005.8138847</v>
      </c>
      <c r="P48" s="40">
        <v>38351409636.476624</v>
      </c>
      <c r="R48" s="40">
        <v>2467550037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>
        <f t="shared" si="1"/>
        <v>2467550037</v>
      </c>
      <c r="AF48" s="11" t="s">
        <v>78</v>
      </c>
      <c r="AG48" s="5" t="s">
        <v>11</v>
      </c>
      <c r="AH48" s="6">
        <f>+AH49</f>
        <v>2467550037</v>
      </c>
      <c r="AI48" s="40">
        <f t="shared" si="2"/>
        <v>-6.2560470659134809E-2</v>
      </c>
      <c r="AJ48" s="40">
        <f t="shared" si="3"/>
        <v>-1</v>
      </c>
      <c r="AK48" s="40">
        <f t="shared" si="4"/>
        <v>-1</v>
      </c>
      <c r="AL48" s="40">
        <f t="shared" si="5"/>
        <v>-1</v>
      </c>
      <c r="AM48" s="40">
        <f t="shared" si="6"/>
        <v>-1</v>
      </c>
      <c r="AN48" s="40">
        <f t="shared" si="7"/>
        <v>-1</v>
      </c>
      <c r="AO48" s="40">
        <f t="shared" si="8"/>
        <v>-1</v>
      </c>
      <c r="AP48" s="40">
        <f t="shared" si="9"/>
        <v>-1</v>
      </c>
      <c r="AQ48" s="40">
        <f t="shared" si="10"/>
        <v>-1</v>
      </c>
      <c r="AR48" s="40">
        <f t="shared" si="11"/>
        <v>-1</v>
      </c>
      <c r="AS48" s="40">
        <f t="shared" si="12"/>
        <v>-1</v>
      </c>
      <c r="AT48" s="40">
        <f t="shared" si="13"/>
        <v>-1</v>
      </c>
      <c r="AU48" s="40">
        <f t="shared" si="14"/>
        <v>-0.93565946961560764</v>
      </c>
    </row>
    <row r="49" spans="1:47" x14ac:dyDescent="0.25">
      <c r="A49" s="41">
        <v>2023</v>
      </c>
      <c r="B49" s="42" t="s">
        <v>79</v>
      </c>
      <c r="C49" s="43" t="s">
        <v>13</v>
      </c>
      <c r="D49" s="40">
        <v>2632223156.5538845</v>
      </c>
      <c r="E49" s="40">
        <v>4586999471.3538847</v>
      </c>
      <c r="F49" s="40">
        <v>3087510398.8638849</v>
      </c>
      <c r="G49" s="40">
        <v>2819869943.5538845</v>
      </c>
      <c r="H49" s="40">
        <v>3471604881.0538845</v>
      </c>
      <c r="I49" s="40">
        <v>3475494575.0238843</v>
      </c>
      <c r="J49" s="40">
        <v>3094735617.8038845</v>
      </c>
      <c r="K49" s="40">
        <v>3004157989.8138847</v>
      </c>
      <c r="L49" s="40">
        <v>2824906334.8138847</v>
      </c>
      <c r="M49" s="40">
        <v>2693867164.5538845</v>
      </c>
      <c r="N49" s="40">
        <v>3079387097.2738843</v>
      </c>
      <c r="O49" s="40">
        <v>3580653005.8138847</v>
      </c>
      <c r="P49" s="40">
        <v>38351409636.476624</v>
      </c>
      <c r="R49" s="40">
        <v>2467550037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>
        <f t="shared" si="1"/>
        <v>2467550037</v>
      </c>
      <c r="AF49" s="14" t="s">
        <v>79</v>
      </c>
      <c r="AG49" s="9" t="s">
        <v>13</v>
      </c>
      <c r="AH49" s="10">
        <f>+AH50+AH54+AH57+AH59+AH61+AH63+AH65+AH68+AH71</f>
        <v>2467550037</v>
      </c>
      <c r="AI49" s="40">
        <f t="shared" si="2"/>
        <v>-6.2560470659134809E-2</v>
      </c>
      <c r="AJ49" s="40">
        <f t="shared" si="3"/>
        <v>-1</v>
      </c>
      <c r="AK49" s="40">
        <f t="shared" si="4"/>
        <v>-1</v>
      </c>
      <c r="AL49" s="40">
        <f t="shared" si="5"/>
        <v>-1</v>
      </c>
      <c r="AM49" s="40">
        <f t="shared" si="6"/>
        <v>-1</v>
      </c>
      <c r="AN49" s="40">
        <f t="shared" si="7"/>
        <v>-1</v>
      </c>
      <c r="AO49" s="40">
        <f t="shared" si="8"/>
        <v>-1</v>
      </c>
      <c r="AP49" s="40">
        <f t="shared" si="9"/>
        <v>-1</v>
      </c>
      <c r="AQ49" s="40">
        <f t="shared" si="10"/>
        <v>-1</v>
      </c>
      <c r="AR49" s="40">
        <f t="shared" si="11"/>
        <v>-1</v>
      </c>
      <c r="AS49" s="40">
        <f t="shared" si="12"/>
        <v>-1</v>
      </c>
      <c r="AT49" s="40">
        <f t="shared" si="13"/>
        <v>-1</v>
      </c>
      <c r="AU49" s="40">
        <f t="shared" si="14"/>
        <v>-0.93565946961560764</v>
      </c>
    </row>
    <row r="50" spans="1:47" x14ac:dyDescent="0.25">
      <c r="A50" s="41">
        <v>2023</v>
      </c>
      <c r="B50" s="42" t="s">
        <v>80</v>
      </c>
      <c r="C50" s="43" t="s">
        <v>15</v>
      </c>
      <c r="D50" s="40">
        <v>2359911643.5538845</v>
      </c>
      <c r="E50" s="40">
        <v>3804582033.8538847</v>
      </c>
      <c r="F50" s="40">
        <v>2931231054.1038847</v>
      </c>
      <c r="G50" s="40">
        <v>2546817663.5538845</v>
      </c>
      <c r="H50" s="40">
        <v>2773003283.5538845</v>
      </c>
      <c r="I50" s="40">
        <v>3208619732.8038845</v>
      </c>
      <c r="J50" s="40">
        <v>2800151887.8038845</v>
      </c>
      <c r="K50" s="40">
        <v>2722216982.5538845</v>
      </c>
      <c r="L50" s="40">
        <v>2667610819.5538845</v>
      </c>
      <c r="M50" s="40">
        <v>2420814884.5538845</v>
      </c>
      <c r="N50" s="40">
        <v>2386339025.5538845</v>
      </c>
      <c r="O50" s="40">
        <v>2332041187.5538845</v>
      </c>
      <c r="P50" s="40">
        <v>32953340198.996628</v>
      </c>
      <c r="R50" s="40">
        <v>2467550037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>
        <f t="shared" si="1"/>
        <v>2467550037</v>
      </c>
      <c r="AF50" s="14" t="s">
        <v>80</v>
      </c>
      <c r="AG50" s="9" t="s">
        <v>15</v>
      </c>
      <c r="AH50" s="10">
        <f>+AH51+AH52+AH53</f>
        <v>2467550037</v>
      </c>
      <c r="AI50" s="40">
        <f t="shared" si="2"/>
        <v>4.5611196393784713E-2</v>
      </c>
      <c r="AJ50" s="40">
        <f t="shared" si="3"/>
        <v>-1</v>
      </c>
      <c r="AK50" s="40">
        <f t="shared" si="4"/>
        <v>-1</v>
      </c>
      <c r="AL50" s="40">
        <f t="shared" si="5"/>
        <v>-1</v>
      </c>
      <c r="AM50" s="40">
        <f t="shared" si="6"/>
        <v>-1</v>
      </c>
      <c r="AN50" s="40">
        <f t="shared" si="7"/>
        <v>-1</v>
      </c>
      <c r="AO50" s="40">
        <f t="shared" si="8"/>
        <v>-1</v>
      </c>
      <c r="AP50" s="40">
        <f t="shared" si="9"/>
        <v>-1</v>
      </c>
      <c r="AQ50" s="40">
        <f t="shared" si="10"/>
        <v>-1</v>
      </c>
      <c r="AR50" s="40">
        <f t="shared" si="11"/>
        <v>-1</v>
      </c>
      <c r="AS50" s="40">
        <f t="shared" si="12"/>
        <v>-1</v>
      </c>
      <c r="AT50" s="40">
        <f t="shared" si="13"/>
        <v>-1</v>
      </c>
      <c r="AU50" s="40">
        <f t="shared" si="14"/>
        <v>-0.92511988095594833</v>
      </c>
    </row>
    <row r="51" spans="1:47" x14ac:dyDescent="0.25">
      <c r="A51" s="44">
        <v>2023</v>
      </c>
      <c r="B51" s="49">
        <v>10201010101</v>
      </c>
      <c r="C51" s="50" t="s">
        <v>82</v>
      </c>
      <c r="D51" s="47">
        <v>1955513298.8405511</v>
      </c>
      <c r="E51" s="47">
        <v>3509583689.1405516</v>
      </c>
      <c r="F51" s="47">
        <v>2641897709.3905516</v>
      </c>
      <c r="G51" s="47">
        <v>2257484318.8405514</v>
      </c>
      <c r="H51" s="47">
        <v>2483669938.8405514</v>
      </c>
      <c r="I51" s="47">
        <v>2919286388.0905514</v>
      </c>
      <c r="J51" s="47">
        <v>2453218543.0905514</v>
      </c>
      <c r="K51" s="47">
        <v>2433018637.8405514</v>
      </c>
      <c r="L51" s="47">
        <v>2378277474.8405514</v>
      </c>
      <c r="M51" s="47">
        <v>2131481539.8405511</v>
      </c>
      <c r="N51" s="47">
        <v>2097005680.8405511</v>
      </c>
      <c r="O51" s="47">
        <v>2048407842.8405511</v>
      </c>
      <c r="P51" s="47">
        <v>29308845062.436611</v>
      </c>
      <c r="R51" s="47">
        <v>2313681120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>
        <f t="shared" si="1"/>
        <v>2313681120</v>
      </c>
      <c r="AF51" s="13" t="s">
        <v>81</v>
      </c>
      <c r="AG51" s="25" t="s">
        <v>82</v>
      </c>
      <c r="AH51" s="26">
        <v>2313681120</v>
      </c>
      <c r="AI51" s="47">
        <f t="shared" si="2"/>
        <v>0.18315795723394526</v>
      </c>
      <c r="AJ51" s="47">
        <f t="shared" si="3"/>
        <v>-1</v>
      </c>
      <c r="AK51" s="47">
        <f t="shared" si="4"/>
        <v>-1</v>
      </c>
      <c r="AL51" s="47">
        <f t="shared" si="5"/>
        <v>-1</v>
      </c>
      <c r="AM51" s="47">
        <f t="shared" si="6"/>
        <v>-1</v>
      </c>
      <c r="AN51" s="47">
        <f t="shared" si="7"/>
        <v>-1</v>
      </c>
      <c r="AO51" s="47">
        <f t="shared" si="8"/>
        <v>-1</v>
      </c>
      <c r="AP51" s="47">
        <f t="shared" si="9"/>
        <v>-1</v>
      </c>
      <c r="AQ51" s="47">
        <f t="shared" si="10"/>
        <v>-1</v>
      </c>
      <c r="AR51" s="47">
        <f t="shared" si="11"/>
        <v>-1</v>
      </c>
      <c r="AS51" s="47">
        <f t="shared" si="12"/>
        <v>-1</v>
      </c>
      <c r="AT51" s="47">
        <f t="shared" si="13"/>
        <v>-1</v>
      </c>
      <c r="AU51" s="47">
        <f t="shared" si="14"/>
        <v>-0.92105860483170976</v>
      </c>
    </row>
    <row r="52" spans="1:47" x14ac:dyDescent="0.25">
      <c r="A52" s="44">
        <v>2023</v>
      </c>
      <c r="B52" s="49">
        <v>10201010102</v>
      </c>
      <c r="C52" s="46" t="s">
        <v>84</v>
      </c>
      <c r="D52" s="47">
        <v>260398344.71333334</v>
      </c>
      <c r="E52" s="47">
        <v>260398344.71333334</v>
      </c>
      <c r="F52" s="47">
        <v>260398344.71333334</v>
      </c>
      <c r="G52" s="47">
        <v>260398344.71333334</v>
      </c>
      <c r="H52" s="47">
        <v>260398344.71333334</v>
      </c>
      <c r="I52" s="47">
        <v>260398344.71333334</v>
      </c>
      <c r="J52" s="47">
        <v>260398344.71333334</v>
      </c>
      <c r="K52" s="47">
        <v>260398344.71333334</v>
      </c>
      <c r="L52" s="47">
        <v>260398344.71333334</v>
      </c>
      <c r="M52" s="47">
        <v>260398344.71333334</v>
      </c>
      <c r="N52" s="47">
        <v>260398344.71333334</v>
      </c>
      <c r="O52" s="47">
        <v>260398344.71333334</v>
      </c>
      <c r="P52" s="47">
        <v>3124780136.5599995</v>
      </c>
      <c r="R52" s="47">
        <v>146618917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>
        <f t="shared" si="1"/>
        <v>146618917</v>
      </c>
      <c r="AF52" s="13" t="s">
        <v>83</v>
      </c>
      <c r="AG52" s="25" t="s">
        <v>84</v>
      </c>
      <c r="AH52" s="26">
        <v>146618917</v>
      </c>
      <c r="AI52" s="47">
        <f t="shared" si="2"/>
        <v>-0.43694374416469717</v>
      </c>
      <c r="AJ52" s="47">
        <f t="shared" si="3"/>
        <v>-1</v>
      </c>
      <c r="AK52" s="47">
        <f t="shared" si="4"/>
        <v>-1</v>
      </c>
      <c r="AL52" s="47">
        <f t="shared" si="5"/>
        <v>-1</v>
      </c>
      <c r="AM52" s="47">
        <f t="shared" si="6"/>
        <v>-1</v>
      </c>
      <c r="AN52" s="47">
        <f t="shared" si="7"/>
        <v>-1</v>
      </c>
      <c r="AO52" s="47">
        <f t="shared" si="8"/>
        <v>-1</v>
      </c>
      <c r="AP52" s="47">
        <f t="shared" si="9"/>
        <v>-1</v>
      </c>
      <c r="AQ52" s="47">
        <f t="shared" si="10"/>
        <v>-1</v>
      </c>
      <c r="AR52" s="47">
        <f t="shared" si="11"/>
        <v>-1</v>
      </c>
      <c r="AS52" s="47">
        <f t="shared" si="12"/>
        <v>-1</v>
      </c>
      <c r="AT52" s="47">
        <f t="shared" si="13"/>
        <v>-1</v>
      </c>
      <c r="AU52" s="47">
        <f t="shared" si="14"/>
        <v>-0.95307864534705811</v>
      </c>
    </row>
    <row r="53" spans="1:47" x14ac:dyDescent="0.25">
      <c r="A53" s="44">
        <v>2023</v>
      </c>
      <c r="B53" s="49">
        <v>10201010103</v>
      </c>
      <c r="C53" s="46" t="s">
        <v>86</v>
      </c>
      <c r="D53" s="47">
        <v>144000000</v>
      </c>
      <c r="E53" s="47">
        <v>34600000</v>
      </c>
      <c r="F53" s="47">
        <v>28935000</v>
      </c>
      <c r="G53" s="47">
        <v>28935000</v>
      </c>
      <c r="H53" s="47">
        <v>28935000</v>
      </c>
      <c r="I53" s="47">
        <v>28935000</v>
      </c>
      <c r="J53" s="47">
        <v>86535000</v>
      </c>
      <c r="K53" s="47">
        <v>28800000</v>
      </c>
      <c r="L53" s="47">
        <v>28935000</v>
      </c>
      <c r="M53" s="47">
        <v>28935000</v>
      </c>
      <c r="N53" s="47">
        <v>28935000</v>
      </c>
      <c r="O53" s="47">
        <v>23235000</v>
      </c>
      <c r="P53" s="47">
        <v>519715000</v>
      </c>
      <c r="R53" s="47">
        <v>7250000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>
        <f t="shared" si="1"/>
        <v>7250000</v>
      </c>
      <c r="AF53" s="13" t="s">
        <v>85</v>
      </c>
      <c r="AG53" s="25" t="s">
        <v>86</v>
      </c>
      <c r="AH53" s="26">
        <v>7250000</v>
      </c>
      <c r="AI53" s="47">
        <f t="shared" si="2"/>
        <v>-0.94965277777777779</v>
      </c>
      <c r="AJ53" s="47">
        <f t="shared" si="3"/>
        <v>-1</v>
      </c>
      <c r="AK53" s="47">
        <f t="shared" si="4"/>
        <v>-1</v>
      </c>
      <c r="AL53" s="47">
        <f t="shared" si="5"/>
        <v>-1</v>
      </c>
      <c r="AM53" s="47">
        <f t="shared" si="6"/>
        <v>-1</v>
      </c>
      <c r="AN53" s="47">
        <f t="shared" si="7"/>
        <v>-1</v>
      </c>
      <c r="AO53" s="47">
        <f t="shared" si="8"/>
        <v>-1</v>
      </c>
      <c r="AP53" s="47">
        <f t="shared" si="9"/>
        <v>-1</v>
      </c>
      <c r="AQ53" s="47">
        <f t="shared" si="10"/>
        <v>-1</v>
      </c>
      <c r="AR53" s="47">
        <f t="shared" si="11"/>
        <v>-1</v>
      </c>
      <c r="AS53" s="47">
        <f t="shared" si="12"/>
        <v>-1</v>
      </c>
      <c r="AT53" s="47">
        <f t="shared" si="13"/>
        <v>-1</v>
      </c>
      <c r="AU53" s="47">
        <f t="shared" si="14"/>
        <v>-0.98605004666018881</v>
      </c>
    </row>
    <row r="54" spans="1:47" x14ac:dyDescent="0.25">
      <c r="A54" s="41">
        <v>2023</v>
      </c>
      <c r="B54" s="42" t="s">
        <v>87</v>
      </c>
      <c r="C54" s="43" t="s">
        <v>19</v>
      </c>
      <c r="D54" s="40">
        <v>4200000</v>
      </c>
      <c r="E54" s="40">
        <v>4635456</v>
      </c>
      <c r="F54" s="40">
        <v>24635456</v>
      </c>
      <c r="G54" s="40">
        <v>4635456</v>
      </c>
      <c r="H54" s="40">
        <v>4635456</v>
      </c>
      <c r="I54" s="40">
        <v>4635456</v>
      </c>
      <c r="J54" s="40">
        <v>24635456</v>
      </c>
      <c r="K54" s="40">
        <v>4635456</v>
      </c>
      <c r="L54" s="40">
        <v>4635456</v>
      </c>
      <c r="M54" s="40">
        <v>4635456</v>
      </c>
      <c r="N54" s="40">
        <v>4635456</v>
      </c>
      <c r="O54" s="40">
        <v>4635456</v>
      </c>
      <c r="P54" s="40">
        <v>95190016</v>
      </c>
      <c r="R54" s="40">
        <v>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>
        <f t="shared" si="1"/>
        <v>0</v>
      </c>
      <c r="AF54" s="14" t="s">
        <v>87</v>
      </c>
      <c r="AG54" s="9" t="s">
        <v>19</v>
      </c>
      <c r="AH54" s="10">
        <f>+AH55+AH56</f>
        <v>0</v>
      </c>
      <c r="AI54" s="40">
        <f t="shared" si="2"/>
        <v>-1</v>
      </c>
      <c r="AJ54" s="40">
        <f t="shared" si="3"/>
        <v>-1</v>
      </c>
      <c r="AK54" s="40">
        <f t="shared" si="4"/>
        <v>-1</v>
      </c>
      <c r="AL54" s="40">
        <f t="shared" si="5"/>
        <v>-1</v>
      </c>
      <c r="AM54" s="40">
        <f t="shared" si="6"/>
        <v>-1</v>
      </c>
      <c r="AN54" s="40">
        <f t="shared" si="7"/>
        <v>-1</v>
      </c>
      <c r="AO54" s="40">
        <f t="shared" si="8"/>
        <v>-1</v>
      </c>
      <c r="AP54" s="40">
        <f t="shared" si="9"/>
        <v>-1</v>
      </c>
      <c r="AQ54" s="40">
        <f t="shared" si="10"/>
        <v>-1</v>
      </c>
      <c r="AR54" s="40">
        <f t="shared" si="11"/>
        <v>-1</v>
      </c>
      <c r="AS54" s="40">
        <f t="shared" si="12"/>
        <v>-1</v>
      </c>
      <c r="AT54" s="40">
        <f t="shared" si="13"/>
        <v>-1</v>
      </c>
      <c r="AU54" s="40">
        <f t="shared" si="14"/>
        <v>-1</v>
      </c>
    </row>
    <row r="55" spans="1:47" x14ac:dyDescent="0.25">
      <c r="A55" s="44">
        <v>2023</v>
      </c>
      <c r="B55" s="49">
        <v>10201010401</v>
      </c>
      <c r="C55" s="46" t="s">
        <v>82</v>
      </c>
      <c r="D55" s="47">
        <v>0</v>
      </c>
      <c r="E55" s="47">
        <v>0</v>
      </c>
      <c r="F55" s="47">
        <v>20000000</v>
      </c>
      <c r="G55" s="47">
        <v>0</v>
      </c>
      <c r="H55" s="47">
        <v>0</v>
      </c>
      <c r="I55" s="47">
        <v>0</v>
      </c>
      <c r="J55" s="47">
        <v>20000000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40000000</v>
      </c>
      <c r="R55" s="47">
        <v>0</v>
      </c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>
        <f t="shared" si="1"/>
        <v>0</v>
      </c>
      <c r="AF55" s="13" t="s">
        <v>88</v>
      </c>
      <c r="AG55" s="25" t="s">
        <v>82</v>
      </c>
      <c r="AH55" s="26">
        <v>0</v>
      </c>
      <c r="AI55" s="47" t="e">
        <f t="shared" si="2"/>
        <v>#DIV/0!</v>
      </c>
      <c r="AJ55" s="47" t="e">
        <f t="shared" si="3"/>
        <v>#DIV/0!</v>
      </c>
      <c r="AK55" s="47">
        <f t="shared" si="4"/>
        <v>-1</v>
      </c>
      <c r="AL55" s="47" t="e">
        <f t="shared" si="5"/>
        <v>#DIV/0!</v>
      </c>
      <c r="AM55" s="47" t="e">
        <f t="shared" si="6"/>
        <v>#DIV/0!</v>
      </c>
      <c r="AN55" s="47" t="e">
        <f t="shared" si="7"/>
        <v>#DIV/0!</v>
      </c>
      <c r="AO55" s="47">
        <f t="shared" si="8"/>
        <v>-1</v>
      </c>
      <c r="AP55" s="47" t="e">
        <f t="shared" si="9"/>
        <v>#DIV/0!</v>
      </c>
      <c r="AQ55" s="47" t="e">
        <f t="shared" si="10"/>
        <v>#DIV/0!</v>
      </c>
      <c r="AR55" s="47" t="e">
        <f t="shared" si="11"/>
        <v>#DIV/0!</v>
      </c>
      <c r="AS55" s="47" t="e">
        <f t="shared" si="12"/>
        <v>#DIV/0!</v>
      </c>
      <c r="AT55" s="47" t="e">
        <f t="shared" si="13"/>
        <v>#DIV/0!</v>
      </c>
      <c r="AU55" s="47">
        <f t="shared" si="14"/>
        <v>-1</v>
      </c>
    </row>
    <row r="56" spans="1:47" x14ac:dyDescent="0.25">
      <c r="A56" s="44">
        <v>2023</v>
      </c>
      <c r="B56" s="49">
        <v>10201010402</v>
      </c>
      <c r="C56" s="46" t="s">
        <v>84</v>
      </c>
      <c r="D56" s="47">
        <v>4200000</v>
      </c>
      <c r="E56" s="47">
        <v>4635456</v>
      </c>
      <c r="F56" s="47">
        <v>4635456</v>
      </c>
      <c r="G56" s="47">
        <v>4635456</v>
      </c>
      <c r="H56" s="47">
        <v>4635456</v>
      </c>
      <c r="I56" s="47">
        <v>4635456</v>
      </c>
      <c r="J56" s="47">
        <v>4635456</v>
      </c>
      <c r="K56" s="47">
        <v>4635456</v>
      </c>
      <c r="L56" s="47">
        <v>4635456</v>
      </c>
      <c r="M56" s="47">
        <v>4635456</v>
      </c>
      <c r="N56" s="47">
        <v>4635456</v>
      </c>
      <c r="O56" s="47">
        <v>4635456</v>
      </c>
      <c r="P56" s="47">
        <v>55190016</v>
      </c>
      <c r="R56" s="47">
        <v>0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>
        <f t="shared" si="1"/>
        <v>0</v>
      </c>
      <c r="AF56" s="13" t="s">
        <v>89</v>
      </c>
      <c r="AG56" s="25" t="s">
        <v>84</v>
      </c>
      <c r="AH56" s="26">
        <v>0</v>
      </c>
      <c r="AI56" s="47">
        <f t="shared" si="2"/>
        <v>-1</v>
      </c>
      <c r="AJ56" s="47">
        <f t="shared" si="3"/>
        <v>-1</v>
      </c>
      <c r="AK56" s="47">
        <f t="shared" si="4"/>
        <v>-1</v>
      </c>
      <c r="AL56" s="47">
        <f t="shared" si="5"/>
        <v>-1</v>
      </c>
      <c r="AM56" s="47">
        <f t="shared" si="6"/>
        <v>-1</v>
      </c>
      <c r="AN56" s="47">
        <f t="shared" si="7"/>
        <v>-1</v>
      </c>
      <c r="AO56" s="47">
        <f t="shared" si="8"/>
        <v>-1</v>
      </c>
      <c r="AP56" s="47">
        <f t="shared" si="9"/>
        <v>-1</v>
      </c>
      <c r="AQ56" s="47">
        <f t="shared" si="10"/>
        <v>-1</v>
      </c>
      <c r="AR56" s="47">
        <f t="shared" si="11"/>
        <v>-1</v>
      </c>
      <c r="AS56" s="47">
        <f t="shared" si="12"/>
        <v>-1</v>
      </c>
      <c r="AT56" s="47">
        <f t="shared" si="13"/>
        <v>-1</v>
      </c>
      <c r="AU56" s="47">
        <f t="shared" si="14"/>
        <v>-1</v>
      </c>
    </row>
    <row r="57" spans="1:47" x14ac:dyDescent="0.25">
      <c r="A57" s="41">
        <v>2023</v>
      </c>
      <c r="B57" s="42" t="s">
        <v>90</v>
      </c>
      <c r="C57" s="43" t="s">
        <v>21</v>
      </c>
      <c r="D57" s="40">
        <v>7000000</v>
      </c>
      <c r="E57" s="40">
        <v>7305311</v>
      </c>
      <c r="F57" s="40">
        <v>7305311</v>
      </c>
      <c r="G57" s="40">
        <v>7305311</v>
      </c>
      <c r="H57" s="40">
        <v>7305311</v>
      </c>
      <c r="I57" s="40">
        <v>7305311</v>
      </c>
      <c r="J57" s="40">
        <v>7305311</v>
      </c>
      <c r="K57" s="40">
        <v>7305311</v>
      </c>
      <c r="L57" s="40">
        <v>7305311</v>
      </c>
      <c r="M57" s="40">
        <v>7305311</v>
      </c>
      <c r="N57" s="40">
        <v>7305311</v>
      </c>
      <c r="O57" s="40">
        <v>7305311</v>
      </c>
      <c r="P57" s="40">
        <v>87358421</v>
      </c>
      <c r="R57" s="40">
        <v>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>
        <f t="shared" si="1"/>
        <v>0</v>
      </c>
      <c r="AF57" s="14" t="s">
        <v>90</v>
      </c>
      <c r="AG57" s="9" t="s">
        <v>21</v>
      </c>
      <c r="AH57" s="10">
        <f>+AH58</f>
        <v>0</v>
      </c>
      <c r="AI57" s="40">
        <f t="shared" si="2"/>
        <v>-1</v>
      </c>
      <c r="AJ57" s="40">
        <f t="shared" si="3"/>
        <v>-1</v>
      </c>
      <c r="AK57" s="40">
        <f t="shared" si="4"/>
        <v>-1</v>
      </c>
      <c r="AL57" s="40">
        <f t="shared" si="5"/>
        <v>-1</v>
      </c>
      <c r="AM57" s="40">
        <f t="shared" si="6"/>
        <v>-1</v>
      </c>
      <c r="AN57" s="40">
        <f t="shared" si="7"/>
        <v>-1</v>
      </c>
      <c r="AO57" s="40">
        <f t="shared" si="8"/>
        <v>-1</v>
      </c>
      <c r="AP57" s="40">
        <f t="shared" si="9"/>
        <v>-1</v>
      </c>
      <c r="AQ57" s="40">
        <f t="shared" si="10"/>
        <v>-1</v>
      </c>
      <c r="AR57" s="40">
        <f t="shared" si="11"/>
        <v>-1</v>
      </c>
      <c r="AS57" s="40">
        <f t="shared" si="12"/>
        <v>-1</v>
      </c>
      <c r="AT57" s="40">
        <f t="shared" si="13"/>
        <v>-1</v>
      </c>
      <c r="AU57" s="40">
        <f t="shared" si="14"/>
        <v>-1</v>
      </c>
    </row>
    <row r="58" spans="1:47" x14ac:dyDescent="0.25">
      <c r="A58" s="44">
        <v>2023</v>
      </c>
      <c r="B58" s="49">
        <v>10201010502</v>
      </c>
      <c r="C58" s="46" t="s">
        <v>84</v>
      </c>
      <c r="D58" s="47">
        <v>7000000</v>
      </c>
      <c r="E58" s="47">
        <v>7305311</v>
      </c>
      <c r="F58" s="47">
        <v>7305311</v>
      </c>
      <c r="G58" s="47">
        <v>7305311</v>
      </c>
      <c r="H58" s="47">
        <v>7305311</v>
      </c>
      <c r="I58" s="47">
        <v>7305311</v>
      </c>
      <c r="J58" s="47">
        <v>7305311</v>
      </c>
      <c r="K58" s="47">
        <v>7305311</v>
      </c>
      <c r="L58" s="47">
        <v>7305311</v>
      </c>
      <c r="M58" s="47">
        <v>7305311</v>
      </c>
      <c r="N58" s="47">
        <v>7305311</v>
      </c>
      <c r="O58" s="47">
        <v>7305311</v>
      </c>
      <c r="P58" s="47">
        <v>87358421</v>
      </c>
      <c r="R58" s="47">
        <v>0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>
        <f t="shared" ref="AD58:AD98" si="15">SUM(R58:AC58)</f>
        <v>0</v>
      </c>
      <c r="AF58" s="13" t="s">
        <v>91</v>
      </c>
      <c r="AG58" s="25" t="s">
        <v>84</v>
      </c>
      <c r="AH58" s="26">
        <v>0</v>
      </c>
      <c r="AI58" s="47">
        <f t="shared" si="2"/>
        <v>-1</v>
      </c>
      <c r="AJ58" s="47">
        <f t="shared" si="3"/>
        <v>-1</v>
      </c>
      <c r="AK58" s="47">
        <f t="shared" si="4"/>
        <v>-1</v>
      </c>
      <c r="AL58" s="47">
        <f t="shared" si="5"/>
        <v>-1</v>
      </c>
      <c r="AM58" s="47">
        <f t="shared" si="6"/>
        <v>-1</v>
      </c>
      <c r="AN58" s="47">
        <f t="shared" si="7"/>
        <v>-1</v>
      </c>
      <c r="AO58" s="47">
        <f t="shared" si="8"/>
        <v>-1</v>
      </c>
      <c r="AP58" s="47">
        <f t="shared" si="9"/>
        <v>-1</v>
      </c>
      <c r="AQ58" s="47">
        <f t="shared" si="10"/>
        <v>-1</v>
      </c>
      <c r="AR58" s="47">
        <f t="shared" si="11"/>
        <v>-1</v>
      </c>
      <c r="AS58" s="47">
        <f t="shared" si="12"/>
        <v>-1</v>
      </c>
      <c r="AT58" s="47">
        <f t="shared" si="13"/>
        <v>-1</v>
      </c>
      <c r="AU58" s="47">
        <f t="shared" si="14"/>
        <v>-1</v>
      </c>
    </row>
    <row r="59" spans="1:47" x14ac:dyDescent="0.25">
      <c r="A59" s="41">
        <v>2023</v>
      </c>
      <c r="B59" s="42" t="s">
        <v>92</v>
      </c>
      <c r="C59" s="43" t="s">
        <v>23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309536942</v>
      </c>
      <c r="O59" s="40">
        <v>0</v>
      </c>
      <c r="P59" s="40">
        <v>309536942</v>
      </c>
      <c r="R59" s="40">
        <v>0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>
        <f t="shared" si="15"/>
        <v>0</v>
      </c>
      <c r="AF59" s="14" t="s">
        <v>92</v>
      </c>
      <c r="AG59" s="9" t="s">
        <v>23</v>
      </c>
      <c r="AH59" s="10">
        <f>+AH60</f>
        <v>0</v>
      </c>
      <c r="AI59" s="40" t="e">
        <f t="shared" si="2"/>
        <v>#DIV/0!</v>
      </c>
      <c r="AJ59" s="40" t="e">
        <f t="shared" si="3"/>
        <v>#DIV/0!</v>
      </c>
      <c r="AK59" s="40" t="e">
        <f t="shared" si="4"/>
        <v>#DIV/0!</v>
      </c>
      <c r="AL59" s="40" t="e">
        <f t="shared" si="5"/>
        <v>#DIV/0!</v>
      </c>
      <c r="AM59" s="40" t="e">
        <f t="shared" si="6"/>
        <v>#DIV/0!</v>
      </c>
      <c r="AN59" s="40" t="e">
        <f t="shared" si="7"/>
        <v>#DIV/0!</v>
      </c>
      <c r="AO59" s="40" t="e">
        <f t="shared" si="8"/>
        <v>#DIV/0!</v>
      </c>
      <c r="AP59" s="40" t="e">
        <f t="shared" si="9"/>
        <v>#DIV/0!</v>
      </c>
      <c r="AQ59" s="40" t="e">
        <f t="shared" si="10"/>
        <v>#DIV/0!</v>
      </c>
      <c r="AR59" s="40" t="e">
        <f t="shared" si="11"/>
        <v>#DIV/0!</v>
      </c>
      <c r="AS59" s="40">
        <f t="shared" si="12"/>
        <v>-1</v>
      </c>
      <c r="AT59" s="40" t="e">
        <f t="shared" si="13"/>
        <v>#DIV/0!</v>
      </c>
      <c r="AU59" s="40">
        <f t="shared" si="14"/>
        <v>-1</v>
      </c>
    </row>
    <row r="60" spans="1:47" x14ac:dyDescent="0.25">
      <c r="A60" s="44">
        <v>2023</v>
      </c>
      <c r="B60" s="49">
        <v>10201010602</v>
      </c>
      <c r="C60" s="46" t="s">
        <v>84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309536942</v>
      </c>
      <c r="O60" s="47">
        <v>0</v>
      </c>
      <c r="P60" s="47">
        <v>309536942</v>
      </c>
      <c r="R60" s="47">
        <v>0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>
        <f t="shared" si="15"/>
        <v>0</v>
      </c>
      <c r="AF60" s="13" t="s">
        <v>93</v>
      </c>
      <c r="AG60" s="25" t="s">
        <v>84</v>
      </c>
      <c r="AH60" s="26">
        <v>0</v>
      </c>
      <c r="AI60" s="47" t="e">
        <f t="shared" si="2"/>
        <v>#DIV/0!</v>
      </c>
      <c r="AJ60" s="47" t="e">
        <f t="shared" si="3"/>
        <v>#DIV/0!</v>
      </c>
      <c r="AK60" s="47" t="e">
        <f t="shared" si="4"/>
        <v>#DIV/0!</v>
      </c>
      <c r="AL60" s="47" t="e">
        <f t="shared" si="5"/>
        <v>#DIV/0!</v>
      </c>
      <c r="AM60" s="47" t="e">
        <f t="shared" si="6"/>
        <v>#DIV/0!</v>
      </c>
      <c r="AN60" s="47" t="e">
        <f t="shared" si="7"/>
        <v>#DIV/0!</v>
      </c>
      <c r="AO60" s="47" t="e">
        <f t="shared" si="8"/>
        <v>#DIV/0!</v>
      </c>
      <c r="AP60" s="47" t="e">
        <f t="shared" si="9"/>
        <v>#DIV/0!</v>
      </c>
      <c r="AQ60" s="47" t="e">
        <f t="shared" si="10"/>
        <v>#DIV/0!</v>
      </c>
      <c r="AR60" s="47" t="e">
        <f t="shared" si="11"/>
        <v>#DIV/0!</v>
      </c>
      <c r="AS60" s="47">
        <f t="shared" si="12"/>
        <v>-1</v>
      </c>
      <c r="AT60" s="47" t="e">
        <f t="shared" si="13"/>
        <v>#DIV/0!</v>
      </c>
      <c r="AU60" s="47">
        <f t="shared" si="14"/>
        <v>-1</v>
      </c>
    </row>
    <row r="61" spans="1:47" x14ac:dyDescent="0.25">
      <c r="A61" s="41">
        <v>2023</v>
      </c>
      <c r="B61" s="42" t="s">
        <v>94</v>
      </c>
      <c r="C61" s="43" t="s">
        <v>25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116734625</v>
      </c>
      <c r="O61" s="40">
        <v>0</v>
      </c>
      <c r="P61" s="40">
        <v>116734625</v>
      </c>
      <c r="R61" s="40">
        <v>0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>
        <f t="shared" si="15"/>
        <v>0</v>
      </c>
      <c r="AF61" s="14" t="s">
        <v>94</v>
      </c>
      <c r="AG61" s="9" t="s">
        <v>25</v>
      </c>
      <c r="AH61" s="10">
        <f>+AH62</f>
        <v>0</v>
      </c>
      <c r="AI61" s="40" t="e">
        <f t="shared" si="2"/>
        <v>#DIV/0!</v>
      </c>
      <c r="AJ61" s="40" t="e">
        <f t="shared" si="3"/>
        <v>#DIV/0!</v>
      </c>
      <c r="AK61" s="40" t="e">
        <f t="shared" si="4"/>
        <v>#DIV/0!</v>
      </c>
      <c r="AL61" s="40" t="e">
        <f t="shared" si="5"/>
        <v>#DIV/0!</v>
      </c>
      <c r="AM61" s="40" t="e">
        <f t="shared" si="6"/>
        <v>#DIV/0!</v>
      </c>
      <c r="AN61" s="40" t="e">
        <f t="shared" si="7"/>
        <v>#DIV/0!</v>
      </c>
      <c r="AO61" s="40" t="e">
        <f t="shared" si="8"/>
        <v>#DIV/0!</v>
      </c>
      <c r="AP61" s="40" t="e">
        <f t="shared" si="9"/>
        <v>#DIV/0!</v>
      </c>
      <c r="AQ61" s="40" t="e">
        <f t="shared" si="10"/>
        <v>#DIV/0!</v>
      </c>
      <c r="AR61" s="40" t="e">
        <f t="shared" si="11"/>
        <v>#DIV/0!</v>
      </c>
      <c r="AS61" s="40">
        <f t="shared" si="12"/>
        <v>-1</v>
      </c>
      <c r="AT61" s="40" t="e">
        <f t="shared" si="13"/>
        <v>#DIV/0!</v>
      </c>
      <c r="AU61" s="40">
        <f t="shared" si="14"/>
        <v>-1</v>
      </c>
    </row>
    <row r="62" spans="1:47" x14ac:dyDescent="0.25">
      <c r="A62" s="44">
        <v>2023</v>
      </c>
      <c r="B62" s="49">
        <v>10201010702</v>
      </c>
      <c r="C62" s="46" t="s">
        <v>84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116734625</v>
      </c>
      <c r="O62" s="47">
        <v>0</v>
      </c>
      <c r="P62" s="47">
        <v>116734625</v>
      </c>
      <c r="R62" s="47">
        <v>0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>
        <f t="shared" si="15"/>
        <v>0</v>
      </c>
      <c r="AF62" s="13" t="s">
        <v>95</v>
      </c>
      <c r="AG62" s="25" t="s">
        <v>84</v>
      </c>
      <c r="AH62" s="26">
        <v>0</v>
      </c>
      <c r="AI62" s="47" t="e">
        <f t="shared" si="2"/>
        <v>#DIV/0!</v>
      </c>
      <c r="AJ62" s="47" t="e">
        <f t="shared" si="3"/>
        <v>#DIV/0!</v>
      </c>
      <c r="AK62" s="47" t="e">
        <f t="shared" si="4"/>
        <v>#DIV/0!</v>
      </c>
      <c r="AL62" s="47" t="e">
        <f t="shared" si="5"/>
        <v>#DIV/0!</v>
      </c>
      <c r="AM62" s="47" t="e">
        <f t="shared" si="6"/>
        <v>#DIV/0!</v>
      </c>
      <c r="AN62" s="47" t="e">
        <f t="shared" si="7"/>
        <v>#DIV/0!</v>
      </c>
      <c r="AO62" s="47" t="e">
        <f t="shared" si="8"/>
        <v>#DIV/0!</v>
      </c>
      <c r="AP62" s="47" t="e">
        <f t="shared" si="9"/>
        <v>#DIV/0!</v>
      </c>
      <c r="AQ62" s="47" t="e">
        <f t="shared" si="10"/>
        <v>#DIV/0!</v>
      </c>
      <c r="AR62" s="47" t="e">
        <f t="shared" si="11"/>
        <v>#DIV/0!</v>
      </c>
      <c r="AS62" s="47">
        <f t="shared" si="12"/>
        <v>-1</v>
      </c>
      <c r="AT62" s="47" t="e">
        <f t="shared" si="13"/>
        <v>#DIV/0!</v>
      </c>
      <c r="AU62" s="47">
        <f t="shared" si="14"/>
        <v>-1</v>
      </c>
    </row>
    <row r="63" spans="1:47" x14ac:dyDescent="0.25">
      <c r="A63" s="41">
        <v>2023</v>
      </c>
      <c r="B63" s="42" t="s">
        <v>96</v>
      </c>
      <c r="C63" s="43" t="s">
        <v>27</v>
      </c>
      <c r="D63" s="40">
        <v>11608333</v>
      </c>
      <c r="E63" s="40">
        <v>11608333</v>
      </c>
      <c r="F63" s="40">
        <v>11608333</v>
      </c>
      <c r="G63" s="40">
        <v>11608333</v>
      </c>
      <c r="H63" s="40">
        <v>11608333</v>
      </c>
      <c r="I63" s="40">
        <v>11608333</v>
      </c>
      <c r="J63" s="40">
        <v>11608333</v>
      </c>
      <c r="K63" s="40">
        <v>11608333</v>
      </c>
      <c r="L63" s="40">
        <v>11608333</v>
      </c>
      <c r="M63" s="40">
        <v>11608333</v>
      </c>
      <c r="N63" s="40">
        <v>11608333</v>
      </c>
      <c r="O63" s="40">
        <v>11608333</v>
      </c>
      <c r="P63" s="40">
        <v>139299996</v>
      </c>
      <c r="R63" s="40">
        <v>0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>
        <f t="shared" si="15"/>
        <v>0</v>
      </c>
      <c r="AF63" s="14" t="s">
        <v>96</v>
      </c>
      <c r="AG63" s="9" t="s">
        <v>27</v>
      </c>
      <c r="AH63" s="10">
        <f>+AH64</f>
        <v>0</v>
      </c>
      <c r="AI63" s="40">
        <f t="shared" si="2"/>
        <v>-1</v>
      </c>
      <c r="AJ63" s="40">
        <f t="shared" si="3"/>
        <v>-1</v>
      </c>
      <c r="AK63" s="40">
        <f t="shared" si="4"/>
        <v>-1</v>
      </c>
      <c r="AL63" s="40">
        <f t="shared" si="5"/>
        <v>-1</v>
      </c>
      <c r="AM63" s="40">
        <f t="shared" si="6"/>
        <v>-1</v>
      </c>
      <c r="AN63" s="40">
        <f t="shared" si="7"/>
        <v>-1</v>
      </c>
      <c r="AO63" s="40">
        <f t="shared" si="8"/>
        <v>-1</v>
      </c>
      <c r="AP63" s="40">
        <f t="shared" si="9"/>
        <v>-1</v>
      </c>
      <c r="AQ63" s="40">
        <f t="shared" si="10"/>
        <v>-1</v>
      </c>
      <c r="AR63" s="40">
        <f t="shared" si="11"/>
        <v>-1</v>
      </c>
      <c r="AS63" s="40">
        <f t="shared" si="12"/>
        <v>-1</v>
      </c>
      <c r="AT63" s="40">
        <f t="shared" si="13"/>
        <v>-1</v>
      </c>
      <c r="AU63" s="40">
        <f t="shared" si="14"/>
        <v>-1</v>
      </c>
    </row>
    <row r="64" spans="1:47" x14ac:dyDescent="0.25">
      <c r="A64" s="44">
        <v>2023</v>
      </c>
      <c r="B64" s="49">
        <v>10201010802</v>
      </c>
      <c r="C64" s="46" t="s">
        <v>84</v>
      </c>
      <c r="D64" s="47">
        <v>11608333</v>
      </c>
      <c r="E64" s="47">
        <v>11608333</v>
      </c>
      <c r="F64" s="47">
        <v>11608333</v>
      </c>
      <c r="G64" s="47">
        <v>11608333</v>
      </c>
      <c r="H64" s="47">
        <v>11608333</v>
      </c>
      <c r="I64" s="47">
        <v>11608333</v>
      </c>
      <c r="J64" s="47">
        <v>11608333</v>
      </c>
      <c r="K64" s="47">
        <v>11608333</v>
      </c>
      <c r="L64" s="47">
        <v>11608333</v>
      </c>
      <c r="M64" s="47">
        <v>11608333</v>
      </c>
      <c r="N64" s="47">
        <v>11608333</v>
      </c>
      <c r="O64" s="47">
        <v>11608333</v>
      </c>
      <c r="P64" s="47">
        <v>139299996</v>
      </c>
      <c r="R64" s="47">
        <v>0</v>
      </c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>
        <f t="shared" si="15"/>
        <v>0</v>
      </c>
      <c r="AF64" s="13" t="s">
        <v>97</v>
      </c>
      <c r="AG64" s="25" t="s">
        <v>84</v>
      </c>
      <c r="AH64" s="26">
        <v>0</v>
      </c>
      <c r="AI64" s="47">
        <f t="shared" si="2"/>
        <v>-1</v>
      </c>
      <c r="AJ64" s="47">
        <f t="shared" si="3"/>
        <v>-1</v>
      </c>
      <c r="AK64" s="47">
        <f t="shared" si="4"/>
        <v>-1</v>
      </c>
      <c r="AL64" s="47">
        <f t="shared" si="5"/>
        <v>-1</v>
      </c>
      <c r="AM64" s="47">
        <f t="shared" si="6"/>
        <v>-1</v>
      </c>
      <c r="AN64" s="47">
        <f t="shared" si="7"/>
        <v>-1</v>
      </c>
      <c r="AO64" s="47">
        <f t="shared" si="8"/>
        <v>-1</v>
      </c>
      <c r="AP64" s="47">
        <f t="shared" si="9"/>
        <v>-1</v>
      </c>
      <c r="AQ64" s="47">
        <f t="shared" si="10"/>
        <v>-1</v>
      </c>
      <c r="AR64" s="47">
        <f t="shared" si="11"/>
        <v>-1</v>
      </c>
      <c r="AS64" s="47">
        <f t="shared" si="12"/>
        <v>-1</v>
      </c>
      <c r="AT64" s="47">
        <f t="shared" si="13"/>
        <v>-1</v>
      </c>
      <c r="AU64" s="47">
        <f t="shared" si="14"/>
        <v>-1</v>
      </c>
    </row>
    <row r="65" spans="1:47" x14ac:dyDescent="0.25">
      <c r="A65" s="41">
        <v>2023</v>
      </c>
      <c r="B65" s="42" t="s">
        <v>98</v>
      </c>
      <c r="C65" s="43" t="s">
        <v>29</v>
      </c>
      <c r="D65" s="40">
        <v>23873180</v>
      </c>
      <c r="E65" s="40">
        <v>533010000.00000006</v>
      </c>
      <c r="F65" s="40">
        <v>31566415.260000002</v>
      </c>
      <c r="G65" s="40">
        <v>23873180</v>
      </c>
      <c r="H65" s="40">
        <v>27318670.000000004</v>
      </c>
      <c r="I65" s="40">
        <v>17597404.720000003</v>
      </c>
      <c r="J65" s="40">
        <v>25404630</v>
      </c>
      <c r="K65" s="40">
        <v>31566415.260000002</v>
      </c>
      <c r="L65" s="40">
        <v>33746415.260000005</v>
      </c>
      <c r="M65" s="40">
        <v>23873180</v>
      </c>
      <c r="N65" s="40">
        <v>17597404.720000003</v>
      </c>
      <c r="O65" s="40">
        <v>388581571.25999999</v>
      </c>
      <c r="P65" s="40">
        <v>1178008466.48</v>
      </c>
      <c r="R65" s="40">
        <v>0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>
        <f t="shared" si="15"/>
        <v>0</v>
      </c>
      <c r="AF65" s="14" t="s">
        <v>98</v>
      </c>
      <c r="AG65" s="9" t="s">
        <v>29</v>
      </c>
      <c r="AH65" s="10">
        <f>+AH66+AH67</f>
        <v>0</v>
      </c>
      <c r="AI65" s="40">
        <f t="shared" si="2"/>
        <v>-1</v>
      </c>
      <c r="AJ65" s="40">
        <f t="shared" si="3"/>
        <v>-1</v>
      </c>
      <c r="AK65" s="40">
        <f t="shared" si="4"/>
        <v>-1</v>
      </c>
      <c r="AL65" s="40">
        <f t="shared" si="5"/>
        <v>-1</v>
      </c>
      <c r="AM65" s="40">
        <f t="shared" si="6"/>
        <v>-1</v>
      </c>
      <c r="AN65" s="40">
        <f t="shared" si="7"/>
        <v>-1</v>
      </c>
      <c r="AO65" s="40">
        <f t="shared" si="8"/>
        <v>-1</v>
      </c>
      <c r="AP65" s="40">
        <f t="shared" si="9"/>
        <v>-1</v>
      </c>
      <c r="AQ65" s="40">
        <f t="shared" si="10"/>
        <v>-1</v>
      </c>
      <c r="AR65" s="40">
        <f t="shared" si="11"/>
        <v>-1</v>
      </c>
      <c r="AS65" s="40">
        <f t="shared" si="12"/>
        <v>-1</v>
      </c>
      <c r="AT65" s="40">
        <f t="shared" si="13"/>
        <v>-1</v>
      </c>
      <c r="AU65" s="40">
        <f t="shared" si="14"/>
        <v>-1</v>
      </c>
    </row>
    <row r="66" spans="1:47" x14ac:dyDescent="0.25">
      <c r="A66" s="44">
        <v>2023</v>
      </c>
      <c r="B66" s="49">
        <v>10201010901</v>
      </c>
      <c r="C66" s="46" t="s">
        <v>82</v>
      </c>
      <c r="D66" s="47">
        <v>23873180</v>
      </c>
      <c r="E66" s="47">
        <v>533010000.00000006</v>
      </c>
      <c r="F66" s="47">
        <v>31566415.260000002</v>
      </c>
      <c r="G66" s="47">
        <v>23873180</v>
      </c>
      <c r="H66" s="47">
        <v>27318670.000000004</v>
      </c>
      <c r="I66" s="47">
        <v>17597404.720000003</v>
      </c>
      <c r="J66" s="47">
        <v>25404630</v>
      </c>
      <c r="K66" s="47">
        <v>31566415.260000002</v>
      </c>
      <c r="L66" s="47">
        <v>33746415.260000005</v>
      </c>
      <c r="M66" s="47">
        <v>23873180</v>
      </c>
      <c r="N66" s="47">
        <v>17597404.720000003</v>
      </c>
      <c r="O66" s="47">
        <v>31566415.260000002</v>
      </c>
      <c r="P66" s="47">
        <v>820993310.48000002</v>
      </c>
      <c r="R66" s="47">
        <v>0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>
        <f t="shared" si="15"/>
        <v>0</v>
      </c>
      <c r="AF66" s="13" t="s">
        <v>99</v>
      </c>
      <c r="AG66" s="25" t="s">
        <v>82</v>
      </c>
      <c r="AH66" s="26">
        <v>0</v>
      </c>
      <c r="AI66" s="47">
        <f t="shared" si="2"/>
        <v>-1</v>
      </c>
      <c r="AJ66" s="47">
        <f t="shared" si="3"/>
        <v>-1</v>
      </c>
      <c r="AK66" s="47">
        <f t="shared" si="4"/>
        <v>-1</v>
      </c>
      <c r="AL66" s="47">
        <f t="shared" si="5"/>
        <v>-1</v>
      </c>
      <c r="AM66" s="47">
        <f t="shared" si="6"/>
        <v>-1</v>
      </c>
      <c r="AN66" s="47">
        <f t="shared" si="7"/>
        <v>-1</v>
      </c>
      <c r="AO66" s="47">
        <f t="shared" si="8"/>
        <v>-1</v>
      </c>
      <c r="AP66" s="47">
        <f t="shared" si="9"/>
        <v>-1</v>
      </c>
      <c r="AQ66" s="47">
        <f t="shared" si="10"/>
        <v>-1</v>
      </c>
      <c r="AR66" s="47">
        <f t="shared" si="11"/>
        <v>-1</v>
      </c>
      <c r="AS66" s="47">
        <f t="shared" si="12"/>
        <v>-1</v>
      </c>
      <c r="AT66" s="47">
        <f t="shared" si="13"/>
        <v>-1</v>
      </c>
      <c r="AU66" s="47">
        <f t="shared" si="14"/>
        <v>-1</v>
      </c>
    </row>
    <row r="67" spans="1:47" x14ac:dyDescent="0.25">
      <c r="A67" s="44">
        <v>2023</v>
      </c>
      <c r="B67" s="49">
        <v>10201010902</v>
      </c>
      <c r="C67" s="46" t="s">
        <v>84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357015156</v>
      </c>
      <c r="P67" s="47">
        <v>357015156</v>
      </c>
      <c r="R67" s="47">
        <v>0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>
        <f t="shared" si="15"/>
        <v>0</v>
      </c>
      <c r="AF67" s="13" t="s">
        <v>100</v>
      </c>
      <c r="AG67" s="25" t="s">
        <v>84</v>
      </c>
      <c r="AH67" s="26">
        <v>0</v>
      </c>
      <c r="AI67" s="47" t="e">
        <f t="shared" si="2"/>
        <v>#DIV/0!</v>
      </c>
      <c r="AJ67" s="47" t="e">
        <f t="shared" si="3"/>
        <v>#DIV/0!</v>
      </c>
      <c r="AK67" s="47" t="e">
        <f t="shared" si="4"/>
        <v>#DIV/0!</v>
      </c>
      <c r="AL67" s="47" t="e">
        <f t="shared" si="5"/>
        <v>#DIV/0!</v>
      </c>
      <c r="AM67" s="47" t="e">
        <f t="shared" si="6"/>
        <v>#DIV/0!</v>
      </c>
      <c r="AN67" s="47" t="e">
        <f t="shared" si="7"/>
        <v>#DIV/0!</v>
      </c>
      <c r="AO67" s="47" t="e">
        <f t="shared" si="8"/>
        <v>#DIV/0!</v>
      </c>
      <c r="AP67" s="47" t="e">
        <f t="shared" si="9"/>
        <v>#DIV/0!</v>
      </c>
      <c r="AQ67" s="47" t="e">
        <f t="shared" si="10"/>
        <v>#DIV/0!</v>
      </c>
      <c r="AR67" s="47" t="e">
        <f t="shared" si="11"/>
        <v>#DIV/0!</v>
      </c>
      <c r="AS67" s="47" t="e">
        <f t="shared" si="12"/>
        <v>#DIV/0!</v>
      </c>
      <c r="AT67" s="47">
        <f t="shared" si="13"/>
        <v>-1</v>
      </c>
      <c r="AU67" s="47">
        <f t="shared" si="14"/>
        <v>-1</v>
      </c>
    </row>
    <row r="68" spans="1:47" x14ac:dyDescent="0.25">
      <c r="A68" s="41">
        <v>2023</v>
      </c>
      <c r="B68" s="42" t="s">
        <v>101</v>
      </c>
      <c r="C68" s="43" t="s">
        <v>31</v>
      </c>
      <c r="D68" s="40">
        <v>0</v>
      </c>
      <c r="E68" s="40">
        <v>130000</v>
      </c>
      <c r="F68" s="40">
        <v>1065492</v>
      </c>
      <c r="G68" s="40">
        <v>0</v>
      </c>
      <c r="H68" s="40">
        <v>422005490</v>
      </c>
      <c r="I68" s="40">
        <v>0</v>
      </c>
      <c r="J68" s="40">
        <v>0</v>
      </c>
      <c r="K68" s="40">
        <v>1195492</v>
      </c>
      <c r="L68" s="40">
        <v>0</v>
      </c>
      <c r="M68" s="40">
        <v>0</v>
      </c>
      <c r="N68" s="40">
        <v>0</v>
      </c>
      <c r="O68" s="40">
        <v>610851147</v>
      </c>
      <c r="P68" s="40">
        <v>1035247621</v>
      </c>
      <c r="R68" s="40">
        <v>0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>
        <f t="shared" si="15"/>
        <v>0</v>
      </c>
      <c r="AF68" s="14" t="s">
        <v>101</v>
      </c>
      <c r="AG68" s="9" t="s">
        <v>31</v>
      </c>
      <c r="AH68" s="10">
        <f>+AH69+AH70</f>
        <v>0</v>
      </c>
      <c r="AI68" s="40" t="e">
        <f t="shared" si="2"/>
        <v>#DIV/0!</v>
      </c>
      <c r="AJ68" s="40">
        <f t="shared" si="3"/>
        <v>-1</v>
      </c>
      <c r="AK68" s="40">
        <f t="shared" si="4"/>
        <v>-1</v>
      </c>
      <c r="AL68" s="40" t="e">
        <f t="shared" si="5"/>
        <v>#DIV/0!</v>
      </c>
      <c r="AM68" s="40">
        <f t="shared" si="6"/>
        <v>-1</v>
      </c>
      <c r="AN68" s="40" t="e">
        <f t="shared" si="7"/>
        <v>#DIV/0!</v>
      </c>
      <c r="AO68" s="40" t="e">
        <f t="shared" si="8"/>
        <v>#DIV/0!</v>
      </c>
      <c r="AP68" s="40">
        <f t="shared" si="9"/>
        <v>-1</v>
      </c>
      <c r="AQ68" s="40" t="e">
        <f t="shared" si="10"/>
        <v>#DIV/0!</v>
      </c>
      <c r="AR68" s="40" t="e">
        <f t="shared" si="11"/>
        <v>#DIV/0!</v>
      </c>
      <c r="AS68" s="40" t="e">
        <f t="shared" si="12"/>
        <v>#DIV/0!</v>
      </c>
      <c r="AT68" s="40">
        <f t="shared" si="13"/>
        <v>-1</v>
      </c>
      <c r="AU68" s="40">
        <f t="shared" si="14"/>
        <v>-1</v>
      </c>
    </row>
    <row r="69" spans="1:47" x14ac:dyDescent="0.25">
      <c r="A69" s="44">
        <v>2023</v>
      </c>
      <c r="B69" s="49">
        <v>10201011001</v>
      </c>
      <c r="C69" s="46" t="s">
        <v>82</v>
      </c>
      <c r="D69" s="47">
        <v>0</v>
      </c>
      <c r="E69" s="47">
        <v>130000</v>
      </c>
      <c r="F69" s="47">
        <v>1065492</v>
      </c>
      <c r="G69" s="47">
        <v>0</v>
      </c>
      <c r="H69" s="47">
        <v>422005490</v>
      </c>
      <c r="I69" s="47">
        <v>0</v>
      </c>
      <c r="J69" s="47">
        <v>0</v>
      </c>
      <c r="K69" s="47">
        <v>1195492</v>
      </c>
      <c r="L69" s="47">
        <v>0</v>
      </c>
      <c r="M69" s="47">
        <v>0</v>
      </c>
      <c r="N69" s="47">
        <v>0</v>
      </c>
      <c r="O69" s="47">
        <v>422005490</v>
      </c>
      <c r="P69" s="47">
        <v>846401964</v>
      </c>
      <c r="R69" s="47">
        <v>0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>
        <f t="shared" si="15"/>
        <v>0</v>
      </c>
      <c r="AF69" s="13" t="s">
        <v>102</v>
      </c>
      <c r="AG69" s="25" t="s">
        <v>82</v>
      </c>
      <c r="AH69" s="26">
        <v>0</v>
      </c>
      <c r="AI69" s="47" t="e">
        <f t="shared" si="2"/>
        <v>#DIV/0!</v>
      </c>
      <c r="AJ69" s="47">
        <f t="shared" si="3"/>
        <v>-1</v>
      </c>
      <c r="AK69" s="47">
        <f t="shared" si="4"/>
        <v>-1</v>
      </c>
      <c r="AL69" s="47" t="e">
        <f t="shared" si="5"/>
        <v>#DIV/0!</v>
      </c>
      <c r="AM69" s="47">
        <f t="shared" si="6"/>
        <v>-1</v>
      </c>
      <c r="AN69" s="47" t="e">
        <f t="shared" si="7"/>
        <v>#DIV/0!</v>
      </c>
      <c r="AO69" s="47" t="e">
        <f t="shared" si="8"/>
        <v>#DIV/0!</v>
      </c>
      <c r="AP69" s="47">
        <f t="shared" si="9"/>
        <v>-1</v>
      </c>
      <c r="AQ69" s="47" t="e">
        <f t="shared" si="10"/>
        <v>#DIV/0!</v>
      </c>
      <c r="AR69" s="47" t="e">
        <f t="shared" si="11"/>
        <v>#DIV/0!</v>
      </c>
      <c r="AS69" s="47" t="e">
        <f t="shared" si="12"/>
        <v>#DIV/0!</v>
      </c>
      <c r="AT69" s="47">
        <f t="shared" si="13"/>
        <v>-1</v>
      </c>
      <c r="AU69" s="47">
        <f t="shared" si="14"/>
        <v>-1</v>
      </c>
    </row>
    <row r="70" spans="1:47" x14ac:dyDescent="0.25">
      <c r="A70" s="44">
        <v>2023</v>
      </c>
      <c r="B70" s="49">
        <v>10201011002</v>
      </c>
      <c r="C70" s="46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188845657</v>
      </c>
      <c r="P70" s="47">
        <v>188845657</v>
      </c>
      <c r="R70" s="47">
        <v>0</v>
      </c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>
        <f t="shared" si="15"/>
        <v>0</v>
      </c>
      <c r="AF70" s="13" t="s">
        <v>103</v>
      </c>
      <c r="AG70" s="25" t="s">
        <v>84</v>
      </c>
      <c r="AH70" s="26">
        <v>0</v>
      </c>
      <c r="AI70" s="47" t="e">
        <f t="shared" si="2"/>
        <v>#DIV/0!</v>
      </c>
      <c r="AJ70" s="47" t="e">
        <f t="shared" si="3"/>
        <v>#DIV/0!</v>
      </c>
      <c r="AK70" s="47" t="e">
        <f t="shared" si="4"/>
        <v>#DIV/0!</v>
      </c>
      <c r="AL70" s="47" t="e">
        <f t="shared" si="5"/>
        <v>#DIV/0!</v>
      </c>
      <c r="AM70" s="47" t="e">
        <f t="shared" si="6"/>
        <v>#DIV/0!</v>
      </c>
      <c r="AN70" s="47" t="e">
        <f t="shared" si="7"/>
        <v>#DIV/0!</v>
      </c>
      <c r="AO70" s="47" t="e">
        <f t="shared" si="8"/>
        <v>#DIV/0!</v>
      </c>
      <c r="AP70" s="47" t="e">
        <f t="shared" si="9"/>
        <v>#DIV/0!</v>
      </c>
      <c r="AQ70" s="47" t="e">
        <f t="shared" si="10"/>
        <v>#DIV/0!</v>
      </c>
      <c r="AR70" s="47" t="e">
        <f t="shared" si="11"/>
        <v>#DIV/0!</v>
      </c>
      <c r="AS70" s="47" t="e">
        <f t="shared" si="12"/>
        <v>#DIV/0!</v>
      </c>
      <c r="AT70" s="47">
        <f t="shared" si="13"/>
        <v>-1</v>
      </c>
      <c r="AU70" s="47">
        <f t="shared" si="14"/>
        <v>-1</v>
      </c>
    </row>
    <row r="71" spans="1:47" x14ac:dyDescent="0.25">
      <c r="A71" s="44">
        <v>2023</v>
      </c>
      <c r="B71" s="45" t="s">
        <v>104</v>
      </c>
      <c r="C71" s="46" t="s">
        <v>33</v>
      </c>
      <c r="D71" s="47">
        <v>225630000.00000003</v>
      </c>
      <c r="E71" s="47">
        <v>225728337.50000003</v>
      </c>
      <c r="F71" s="47">
        <v>80098337.5</v>
      </c>
      <c r="G71" s="47">
        <v>225630000.00000003</v>
      </c>
      <c r="H71" s="47">
        <v>225728337.50000003</v>
      </c>
      <c r="I71" s="47">
        <v>225728337.50000003</v>
      </c>
      <c r="J71" s="47">
        <v>225630000.00000003</v>
      </c>
      <c r="K71" s="47">
        <v>225630000.00000003</v>
      </c>
      <c r="L71" s="47">
        <v>100000000</v>
      </c>
      <c r="M71" s="47">
        <v>225630000.00000003</v>
      </c>
      <c r="N71" s="47">
        <v>225630000.00000003</v>
      </c>
      <c r="O71" s="47">
        <v>225630000.00000003</v>
      </c>
      <c r="P71" s="47">
        <v>2436693350.0000005</v>
      </c>
      <c r="R71" s="47">
        <v>0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>
        <f t="shared" si="15"/>
        <v>0</v>
      </c>
      <c r="AF71" s="13" t="s">
        <v>104</v>
      </c>
      <c r="AG71" s="25" t="s">
        <v>33</v>
      </c>
      <c r="AH71" s="26">
        <v>0</v>
      </c>
      <c r="AI71" s="47">
        <f t="shared" si="2"/>
        <v>-1</v>
      </c>
      <c r="AJ71" s="47">
        <f t="shared" si="3"/>
        <v>-1</v>
      </c>
      <c r="AK71" s="47">
        <f t="shared" si="4"/>
        <v>-1</v>
      </c>
      <c r="AL71" s="47">
        <f t="shared" si="5"/>
        <v>-1</v>
      </c>
      <c r="AM71" s="47">
        <f t="shared" si="6"/>
        <v>-1</v>
      </c>
      <c r="AN71" s="47">
        <f t="shared" si="7"/>
        <v>-1</v>
      </c>
      <c r="AO71" s="47">
        <f t="shared" si="8"/>
        <v>-1</v>
      </c>
      <c r="AP71" s="47">
        <f t="shared" si="9"/>
        <v>-1</v>
      </c>
      <c r="AQ71" s="47">
        <f t="shared" si="10"/>
        <v>-1</v>
      </c>
      <c r="AR71" s="47">
        <f t="shared" si="11"/>
        <v>-1</v>
      </c>
      <c r="AS71" s="47">
        <f t="shared" si="12"/>
        <v>-1</v>
      </c>
      <c r="AT71" s="47">
        <f t="shared" si="13"/>
        <v>-1</v>
      </c>
      <c r="AU71" s="47">
        <f t="shared" si="14"/>
        <v>-1</v>
      </c>
    </row>
    <row r="72" spans="1:47" x14ac:dyDescent="0.25">
      <c r="A72" s="41">
        <v>2023</v>
      </c>
      <c r="B72" s="42" t="s">
        <v>105</v>
      </c>
      <c r="C72" s="43" t="s">
        <v>41</v>
      </c>
      <c r="D72" s="40">
        <v>549833742.28195047</v>
      </c>
      <c r="E72" s="40">
        <v>621599266.68195045</v>
      </c>
      <c r="F72" s="40">
        <v>1405324518.2819502</v>
      </c>
      <c r="G72" s="40">
        <v>575820312.68195045</v>
      </c>
      <c r="H72" s="40">
        <v>548576242.28195047</v>
      </c>
      <c r="I72" s="40">
        <v>544724742.28195047</v>
      </c>
      <c r="J72" s="40">
        <v>595003742.28195059</v>
      </c>
      <c r="K72" s="40">
        <v>569583218.28195047</v>
      </c>
      <c r="L72" s="40">
        <v>1389411996.2819502</v>
      </c>
      <c r="M72" s="40">
        <v>572066662.28195047</v>
      </c>
      <c r="N72" s="40">
        <v>989515982.28195059</v>
      </c>
      <c r="O72" s="40">
        <v>550014242.28195047</v>
      </c>
      <c r="P72" s="40">
        <v>8911474668.1834068</v>
      </c>
      <c r="R72" s="40">
        <v>0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>
        <f t="shared" si="15"/>
        <v>0</v>
      </c>
      <c r="AF72" s="11" t="s">
        <v>105</v>
      </c>
      <c r="AG72" s="5" t="s">
        <v>41</v>
      </c>
      <c r="AH72" s="6">
        <f>+AH73+AH77+AH80+AH84+AH88+AH92</f>
        <v>0</v>
      </c>
      <c r="AI72" s="40">
        <f t="shared" si="2"/>
        <v>-1</v>
      </c>
      <c r="AJ72" s="40">
        <f t="shared" si="3"/>
        <v>-1</v>
      </c>
      <c r="AK72" s="40">
        <f t="shared" si="4"/>
        <v>-1</v>
      </c>
      <c r="AL72" s="40">
        <f t="shared" si="5"/>
        <v>-1</v>
      </c>
      <c r="AM72" s="40">
        <f t="shared" si="6"/>
        <v>-1</v>
      </c>
      <c r="AN72" s="40">
        <f t="shared" si="7"/>
        <v>-1</v>
      </c>
      <c r="AO72" s="40">
        <f t="shared" si="8"/>
        <v>-1</v>
      </c>
      <c r="AP72" s="40">
        <f t="shared" si="9"/>
        <v>-1</v>
      </c>
      <c r="AQ72" s="40">
        <f t="shared" si="10"/>
        <v>-1</v>
      </c>
      <c r="AR72" s="40">
        <f t="shared" si="11"/>
        <v>-1</v>
      </c>
      <c r="AS72" s="40">
        <f t="shared" si="12"/>
        <v>-1</v>
      </c>
      <c r="AT72" s="40">
        <f t="shared" si="13"/>
        <v>-1</v>
      </c>
      <c r="AU72" s="40">
        <f t="shared" si="14"/>
        <v>-1</v>
      </c>
    </row>
    <row r="73" spans="1:47" x14ac:dyDescent="0.25">
      <c r="A73" s="41">
        <v>2023</v>
      </c>
      <c r="B73" s="42" t="s">
        <v>106</v>
      </c>
      <c r="C73" s="43" t="s">
        <v>43</v>
      </c>
      <c r="D73" s="40">
        <v>174068065.35860002</v>
      </c>
      <c r="E73" s="40">
        <v>174068065.35860002</v>
      </c>
      <c r="F73" s="40">
        <v>174068065.35860002</v>
      </c>
      <c r="G73" s="40">
        <v>174068065.35860002</v>
      </c>
      <c r="H73" s="40">
        <v>174068065.35860002</v>
      </c>
      <c r="I73" s="40">
        <v>174068065.35860002</v>
      </c>
      <c r="J73" s="40">
        <v>174068065.35860002</v>
      </c>
      <c r="K73" s="40">
        <v>174068065.35860002</v>
      </c>
      <c r="L73" s="40">
        <v>174068065.35860002</v>
      </c>
      <c r="M73" s="40">
        <v>174068065.35860002</v>
      </c>
      <c r="N73" s="40">
        <v>174068065.35860002</v>
      </c>
      <c r="O73" s="40">
        <v>174068065.35860002</v>
      </c>
      <c r="P73" s="40">
        <v>2088816784.3032007</v>
      </c>
      <c r="R73" s="40">
        <v>0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>
        <f t="shared" si="15"/>
        <v>0</v>
      </c>
      <c r="AF73" s="14" t="s">
        <v>106</v>
      </c>
      <c r="AG73" s="9" t="s">
        <v>43</v>
      </c>
      <c r="AH73" s="10">
        <f>+AH74</f>
        <v>0</v>
      </c>
      <c r="AI73" s="40">
        <f t="shared" ref="AI73:AI136" si="16">+(R73-D73)/D73</f>
        <v>-1</v>
      </c>
      <c r="AJ73" s="40">
        <f t="shared" si="3"/>
        <v>-1</v>
      </c>
      <c r="AK73" s="40">
        <f t="shared" si="4"/>
        <v>-1</v>
      </c>
      <c r="AL73" s="40">
        <f t="shared" si="5"/>
        <v>-1</v>
      </c>
      <c r="AM73" s="40">
        <f t="shared" si="6"/>
        <v>-1</v>
      </c>
      <c r="AN73" s="40">
        <f t="shared" si="7"/>
        <v>-1</v>
      </c>
      <c r="AO73" s="40">
        <f t="shared" si="8"/>
        <v>-1</v>
      </c>
      <c r="AP73" s="40">
        <f t="shared" si="9"/>
        <v>-1</v>
      </c>
      <c r="AQ73" s="40">
        <f t="shared" si="10"/>
        <v>-1</v>
      </c>
      <c r="AR73" s="40">
        <f t="shared" si="11"/>
        <v>-1</v>
      </c>
      <c r="AS73" s="40">
        <f t="shared" si="12"/>
        <v>-1</v>
      </c>
      <c r="AT73" s="40">
        <f t="shared" si="13"/>
        <v>-1</v>
      </c>
      <c r="AU73" s="40">
        <f t="shared" si="14"/>
        <v>-1</v>
      </c>
    </row>
    <row r="74" spans="1:47" x14ac:dyDescent="0.25">
      <c r="A74" s="41">
        <v>2023</v>
      </c>
      <c r="B74" s="42" t="s">
        <v>107</v>
      </c>
      <c r="C74" s="43" t="s">
        <v>43</v>
      </c>
      <c r="D74" s="40">
        <v>174068065.35860002</v>
      </c>
      <c r="E74" s="40">
        <v>174068065.35860002</v>
      </c>
      <c r="F74" s="40">
        <v>174068065.35860002</v>
      </c>
      <c r="G74" s="40">
        <v>174068065.35860002</v>
      </c>
      <c r="H74" s="40">
        <v>174068065.35860002</v>
      </c>
      <c r="I74" s="40">
        <v>174068065.35860002</v>
      </c>
      <c r="J74" s="40">
        <v>174068065.35860002</v>
      </c>
      <c r="K74" s="40">
        <v>174068065.35860002</v>
      </c>
      <c r="L74" s="40">
        <v>174068065.35860002</v>
      </c>
      <c r="M74" s="40">
        <v>174068065.35860002</v>
      </c>
      <c r="N74" s="40">
        <v>174068065.35860002</v>
      </c>
      <c r="O74" s="40">
        <v>174068065.35860002</v>
      </c>
      <c r="P74" s="40">
        <v>2088816784.3032007</v>
      </c>
      <c r="R74" s="40">
        <v>0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>
        <f t="shared" si="15"/>
        <v>0</v>
      </c>
      <c r="AF74" s="14" t="s">
        <v>107</v>
      </c>
      <c r="AG74" s="9" t="s">
        <v>43</v>
      </c>
      <c r="AH74" s="10">
        <f>+AH75+AH76</f>
        <v>0</v>
      </c>
      <c r="AI74" s="40">
        <f t="shared" si="16"/>
        <v>-1</v>
      </c>
      <c r="AJ74" s="40">
        <f t="shared" si="3"/>
        <v>-1</v>
      </c>
      <c r="AK74" s="40">
        <f t="shared" si="4"/>
        <v>-1</v>
      </c>
      <c r="AL74" s="40">
        <f t="shared" si="5"/>
        <v>-1</v>
      </c>
      <c r="AM74" s="40">
        <f t="shared" si="6"/>
        <v>-1</v>
      </c>
      <c r="AN74" s="40">
        <f t="shared" si="7"/>
        <v>-1</v>
      </c>
      <c r="AO74" s="40">
        <f t="shared" si="8"/>
        <v>-1</v>
      </c>
      <c r="AP74" s="40">
        <f t="shared" si="9"/>
        <v>-1</v>
      </c>
      <c r="AQ74" s="40">
        <f t="shared" si="10"/>
        <v>-1</v>
      </c>
      <c r="AR74" s="40">
        <f t="shared" si="11"/>
        <v>-1</v>
      </c>
      <c r="AS74" s="40">
        <f t="shared" si="12"/>
        <v>-1</v>
      </c>
      <c r="AT74" s="40">
        <f t="shared" si="13"/>
        <v>-1</v>
      </c>
      <c r="AU74" s="40">
        <f t="shared" si="14"/>
        <v>-1</v>
      </c>
    </row>
    <row r="75" spans="1:47" x14ac:dyDescent="0.25">
      <c r="A75" s="44"/>
      <c r="B75" s="49">
        <v>10202010101</v>
      </c>
      <c r="C75" s="46" t="s">
        <v>82</v>
      </c>
      <c r="D75" s="47">
        <v>136877616.35860002</v>
      </c>
      <c r="E75" s="47">
        <v>136877616.35860002</v>
      </c>
      <c r="F75" s="47">
        <v>136877616.35860002</v>
      </c>
      <c r="G75" s="47">
        <v>136877616.35860002</v>
      </c>
      <c r="H75" s="47">
        <v>136877616.35860002</v>
      </c>
      <c r="I75" s="47">
        <v>136877616.35860002</v>
      </c>
      <c r="J75" s="47">
        <v>136877616.35860002</v>
      </c>
      <c r="K75" s="47">
        <v>136877616.35860002</v>
      </c>
      <c r="L75" s="47">
        <v>136877616.35860002</v>
      </c>
      <c r="M75" s="47">
        <v>136877616.35860002</v>
      </c>
      <c r="N75" s="47">
        <v>136877616.35860002</v>
      </c>
      <c r="O75" s="47">
        <v>136877616.35860002</v>
      </c>
      <c r="P75" s="47">
        <v>1642531396.3032007</v>
      </c>
      <c r="R75" s="47">
        <v>0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>
        <f t="shared" si="15"/>
        <v>0</v>
      </c>
      <c r="AF75" s="13" t="s">
        <v>108</v>
      </c>
      <c r="AG75" s="25" t="s">
        <v>82</v>
      </c>
      <c r="AH75" s="26">
        <v>0</v>
      </c>
      <c r="AI75" s="47">
        <f t="shared" si="16"/>
        <v>-1</v>
      </c>
      <c r="AJ75" s="47">
        <f t="shared" si="3"/>
        <v>-1</v>
      </c>
      <c r="AK75" s="47">
        <f t="shared" si="4"/>
        <v>-1</v>
      </c>
      <c r="AL75" s="47">
        <f t="shared" si="5"/>
        <v>-1</v>
      </c>
      <c r="AM75" s="47">
        <f t="shared" si="6"/>
        <v>-1</v>
      </c>
      <c r="AN75" s="47">
        <f t="shared" si="7"/>
        <v>-1</v>
      </c>
      <c r="AO75" s="47">
        <f t="shared" si="8"/>
        <v>-1</v>
      </c>
      <c r="AP75" s="47">
        <f t="shared" si="9"/>
        <v>-1</v>
      </c>
      <c r="AQ75" s="47">
        <f t="shared" si="10"/>
        <v>-1</v>
      </c>
      <c r="AR75" s="47">
        <f t="shared" si="11"/>
        <v>-1</v>
      </c>
      <c r="AS75" s="47">
        <f t="shared" si="12"/>
        <v>-1</v>
      </c>
      <c r="AT75" s="47">
        <f t="shared" si="13"/>
        <v>-1</v>
      </c>
      <c r="AU75" s="47">
        <f t="shared" si="14"/>
        <v>-1</v>
      </c>
    </row>
    <row r="76" spans="1:47" x14ac:dyDescent="0.25">
      <c r="A76" s="44"/>
      <c r="B76" s="49">
        <v>10202010102</v>
      </c>
      <c r="C76" s="46" t="s">
        <v>84</v>
      </c>
      <c r="D76" s="47">
        <v>37190449</v>
      </c>
      <c r="E76" s="47">
        <v>37190449</v>
      </c>
      <c r="F76" s="47">
        <v>37190449</v>
      </c>
      <c r="G76" s="47">
        <v>37190449</v>
      </c>
      <c r="H76" s="47">
        <v>37190449</v>
      </c>
      <c r="I76" s="47">
        <v>37190449</v>
      </c>
      <c r="J76" s="47">
        <v>37190449</v>
      </c>
      <c r="K76" s="47">
        <v>37190449</v>
      </c>
      <c r="L76" s="47">
        <v>37190449</v>
      </c>
      <c r="M76" s="47">
        <v>37190449</v>
      </c>
      <c r="N76" s="47">
        <v>37190449</v>
      </c>
      <c r="O76" s="47">
        <v>37190449</v>
      </c>
      <c r="P76" s="47">
        <v>446285388</v>
      </c>
      <c r="R76" s="47">
        <v>0</v>
      </c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>
        <f t="shared" si="15"/>
        <v>0</v>
      </c>
      <c r="AF76" s="13" t="s">
        <v>109</v>
      </c>
      <c r="AG76" s="25" t="s">
        <v>84</v>
      </c>
      <c r="AH76" s="26">
        <v>0</v>
      </c>
      <c r="AI76" s="47">
        <f t="shared" si="16"/>
        <v>-1</v>
      </c>
      <c r="AJ76" s="47">
        <f t="shared" si="3"/>
        <v>-1</v>
      </c>
      <c r="AK76" s="47">
        <f t="shared" si="4"/>
        <v>-1</v>
      </c>
      <c r="AL76" s="47">
        <f t="shared" si="5"/>
        <v>-1</v>
      </c>
      <c r="AM76" s="47">
        <f t="shared" si="6"/>
        <v>-1</v>
      </c>
      <c r="AN76" s="47">
        <f t="shared" si="7"/>
        <v>-1</v>
      </c>
      <c r="AO76" s="47">
        <f t="shared" si="8"/>
        <v>-1</v>
      </c>
      <c r="AP76" s="47">
        <f t="shared" si="9"/>
        <v>-1</v>
      </c>
      <c r="AQ76" s="47">
        <f t="shared" si="10"/>
        <v>-1</v>
      </c>
      <c r="AR76" s="47">
        <f t="shared" si="11"/>
        <v>-1</v>
      </c>
      <c r="AS76" s="47">
        <f t="shared" si="12"/>
        <v>-1</v>
      </c>
      <c r="AT76" s="47">
        <f t="shared" si="13"/>
        <v>-1</v>
      </c>
      <c r="AU76" s="47">
        <f t="shared" si="14"/>
        <v>-1</v>
      </c>
    </row>
    <row r="77" spans="1:47" x14ac:dyDescent="0.25">
      <c r="A77" s="41">
        <v>2023</v>
      </c>
      <c r="B77" s="42" t="s">
        <v>110</v>
      </c>
      <c r="C77" s="43" t="s">
        <v>46</v>
      </c>
      <c r="D77" s="40">
        <v>139773637.59817612</v>
      </c>
      <c r="E77" s="40">
        <v>139773637.59817612</v>
      </c>
      <c r="F77" s="40">
        <v>139773637.59817612</v>
      </c>
      <c r="G77" s="40">
        <v>139773637.59817612</v>
      </c>
      <c r="H77" s="40">
        <v>139773637.59817612</v>
      </c>
      <c r="I77" s="40">
        <v>139773637.59817612</v>
      </c>
      <c r="J77" s="40">
        <v>139773637.59817612</v>
      </c>
      <c r="K77" s="40">
        <v>139773637.59817612</v>
      </c>
      <c r="L77" s="40">
        <v>139773637.59817612</v>
      </c>
      <c r="M77" s="40">
        <v>139773637.59817612</v>
      </c>
      <c r="N77" s="40">
        <v>139773637.59817612</v>
      </c>
      <c r="O77" s="40">
        <v>139773637.59817612</v>
      </c>
      <c r="P77" s="40">
        <v>1677283651.178113</v>
      </c>
      <c r="R77" s="40">
        <v>0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>
        <f t="shared" si="15"/>
        <v>0</v>
      </c>
      <c r="AF77" s="14" t="s">
        <v>110</v>
      </c>
      <c r="AG77" s="9" t="s">
        <v>46</v>
      </c>
      <c r="AH77" s="10">
        <f>+AH78+AH79</f>
        <v>0</v>
      </c>
      <c r="AI77" s="40">
        <f t="shared" si="16"/>
        <v>-1</v>
      </c>
      <c r="AJ77" s="40">
        <f t="shared" si="3"/>
        <v>-1</v>
      </c>
      <c r="AK77" s="40">
        <f t="shared" si="4"/>
        <v>-1</v>
      </c>
      <c r="AL77" s="40">
        <f t="shared" si="5"/>
        <v>-1</v>
      </c>
      <c r="AM77" s="40">
        <f t="shared" si="6"/>
        <v>-1</v>
      </c>
      <c r="AN77" s="40">
        <f t="shared" si="7"/>
        <v>-1</v>
      </c>
      <c r="AO77" s="40">
        <f t="shared" si="8"/>
        <v>-1</v>
      </c>
      <c r="AP77" s="40">
        <f t="shared" si="9"/>
        <v>-1</v>
      </c>
      <c r="AQ77" s="40">
        <f t="shared" si="10"/>
        <v>-1</v>
      </c>
      <c r="AR77" s="40">
        <f t="shared" si="11"/>
        <v>-1</v>
      </c>
      <c r="AS77" s="40">
        <f t="shared" si="12"/>
        <v>-1</v>
      </c>
      <c r="AT77" s="40">
        <f t="shared" si="13"/>
        <v>-1</v>
      </c>
      <c r="AU77" s="40">
        <f t="shared" si="14"/>
        <v>-1</v>
      </c>
    </row>
    <row r="78" spans="1:47" x14ac:dyDescent="0.25">
      <c r="A78" s="44"/>
      <c r="B78" s="49">
        <v>10202020101</v>
      </c>
      <c r="C78" s="46" t="s">
        <v>82</v>
      </c>
      <c r="D78" s="47">
        <v>113430382.59817611</v>
      </c>
      <c r="E78" s="47">
        <v>113430382.59817611</v>
      </c>
      <c r="F78" s="47">
        <v>113430382.59817611</v>
      </c>
      <c r="G78" s="47">
        <v>113430382.59817611</v>
      </c>
      <c r="H78" s="47">
        <v>113430382.59817611</v>
      </c>
      <c r="I78" s="47">
        <v>113430382.59817611</v>
      </c>
      <c r="J78" s="47">
        <v>113430382.59817611</v>
      </c>
      <c r="K78" s="47">
        <v>113430382.59817611</v>
      </c>
      <c r="L78" s="47">
        <v>113430382.59817611</v>
      </c>
      <c r="M78" s="47">
        <v>113430382.59817611</v>
      </c>
      <c r="N78" s="47">
        <v>113430382.59817611</v>
      </c>
      <c r="O78" s="47">
        <v>113430382.59817611</v>
      </c>
      <c r="P78" s="47">
        <v>1361164591.178113</v>
      </c>
      <c r="R78" s="47">
        <v>0</v>
      </c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>
        <f t="shared" si="15"/>
        <v>0</v>
      </c>
      <c r="AF78" s="13" t="s">
        <v>111</v>
      </c>
      <c r="AG78" s="25" t="s">
        <v>82</v>
      </c>
      <c r="AH78" s="26">
        <v>0</v>
      </c>
      <c r="AI78" s="47">
        <f t="shared" si="16"/>
        <v>-1</v>
      </c>
      <c r="AJ78" s="47">
        <f t="shared" si="3"/>
        <v>-1</v>
      </c>
      <c r="AK78" s="47">
        <f t="shared" si="4"/>
        <v>-1</v>
      </c>
      <c r="AL78" s="47">
        <f t="shared" si="5"/>
        <v>-1</v>
      </c>
      <c r="AM78" s="47">
        <f t="shared" si="6"/>
        <v>-1</v>
      </c>
      <c r="AN78" s="47">
        <f t="shared" si="7"/>
        <v>-1</v>
      </c>
      <c r="AO78" s="47">
        <f t="shared" si="8"/>
        <v>-1</v>
      </c>
      <c r="AP78" s="47">
        <f t="shared" si="9"/>
        <v>-1</v>
      </c>
      <c r="AQ78" s="47">
        <f t="shared" si="10"/>
        <v>-1</v>
      </c>
      <c r="AR78" s="47">
        <f t="shared" si="11"/>
        <v>-1</v>
      </c>
      <c r="AS78" s="47">
        <f t="shared" si="12"/>
        <v>-1</v>
      </c>
      <c r="AT78" s="47">
        <f t="shared" si="13"/>
        <v>-1</v>
      </c>
      <c r="AU78" s="47">
        <f t="shared" si="14"/>
        <v>-1</v>
      </c>
    </row>
    <row r="79" spans="1:47" x14ac:dyDescent="0.25">
      <c r="A79" s="44"/>
      <c r="B79" s="49">
        <v>10202020102</v>
      </c>
      <c r="C79" s="46" t="s">
        <v>84</v>
      </c>
      <c r="D79" s="47">
        <v>26343255</v>
      </c>
      <c r="E79" s="47">
        <v>26343255</v>
      </c>
      <c r="F79" s="47">
        <v>26343255</v>
      </c>
      <c r="G79" s="47">
        <v>26343255</v>
      </c>
      <c r="H79" s="47">
        <v>26343255</v>
      </c>
      <c r="I79" s="47">
        <v>26343255</v>
      </c>
      <c r="J79" s="47">
        <v>26343255</v>
      </c>
      <c r="K79" s="47">
        <v>26343255</v>
      </c>
      <c r="L79" s="47">
        <v>26343255</v>
      </c>
      <c r="M79" s="47">
        <v>26343255</v>
      </c>
      <c r="N79" s="47">
        <v>26343255</v>
      </c>
      <c r="O79" s="47">
        <v>26343255</v>
      </c>
      <c r="P79" s="47">
        <v>316119060</v>
      </c>
      <c r="R79" s="47">
        <v>0</v>
      </c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>
        <f t="shared" si="15"/>
        <v>0</v>
      </c>
      <c r="AF79" s="13" t="s">
        <v>112</v>
      </c>
      <c r="AG79" s="25" t="s">
        <v>84</v>
      </c>
      <c r="AH79" s="26">
        <v>0</v>
      </c>
      <c r="AI79" s="47">
        <f t="shared" si="16"/>
        <v>-1</v>
      </c>
      <c r="AJ79" s="47">
        <f t="shared" si="3"/>
        <v>-1</v>
      </c>
      <c r="AK79" s="47">
        <f t="shared" si="4"/>
        <v>-1</v>
      </c>
      <c r="AL79" s="47">
        <f t="shared" si="5"/>
        <v>-1</v>
      </c>
      <c r="AM79" s="47">
        <f t="shared" si="6"/>
        <v>-1</v>
      </c>
      <c r="AN79" s="47">
        <f t="shared" si="7"/>
        <v>-1</v>
      </c>
      <c r="AO79" s="47">
        <f t="shared" si="8"/>
        <v>-1</v>
      </c>
      <c r="AP79" s="47">
        <f t="shared" si="9"/>
        <v>-1</v>
      </c>
      <c r="AQ79" s="47">
        <f t="shared" si="10"/>
        <v>-1</v>
      </c>
      <c r="AR79" s="47">
        <f t="shared" si="11"/>
        <v>-1</v>
      </c>
      <c r="AS79" s="47">
        <f t="shared" si="12"/>
        <v>-1</v>
      </c>
      <c r="AT79" s="47">
        <f t="shared" si="13"/>
        <v>-1</v>
      </c>
      <c r="AU79" s="47">
        <f t="shared" si="14"/>
        <v>-1</v>
      </c>
    </row>
    <row r="80" spans="1:47" x14ac:dyDescent="0.25">
      <c r="A80" s="41">
        <v>2023</v>
      </c>
      <c r="B80" s="42" t="s">
        <v>113</v>
      </c>
      <c r="C80" s="43" t="s">
        <v>49</v>
      </c>
      <c r="D80" s="40">
        <v>6720000</v>
      </c>
      <c r="E80" s="40">
        <v>39334070.399999999</v>
      </c>
      <c r="F80" s="40">
        <v>850542383</v>
      </c>
      <c r="G80" s="40">
        <v>39234070.399999999</v>
      </c>
      <c r="H80" s="40">
        <v>11990000</v>
      </c>
      <c r="I80" s="40">
        <v>8611000</v>
      </c>
      <c r="J80" s="40">
        <v>10890000</v>
      </c>
      <c r="K80" s="40">
        <v>14393583</v>
      </c>
      <c r="L80" s="40">
        <v>849676800</v>
      </c>
      <c r="M80" s="40">
        <v>35030420</v>
      </c>
      <c r="N80" s="40">
        <v>452929740</v>
      </c>
      <c r="O80" s="40">
        <v>13428000</v>
      </c>
      <c r="P80" s="40">
        <v>2332780066.8000002</v>
      </c>
      <c r="R80" s="40">
        <v>0</v>
      </c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>
        <f t="shared" si="15"/>
        <v>0</v>
      </c>
      <c r="AF80" s="14" t="s">
        <v>113</v>
      </c>
      <c r="AG80" s="9" t="s">
        <v>49</v>
      </c>
      <c r="AH80" s="10">
        <f>+AH81</f>
        <v>0</v>
      </c>
      <c r="AI80" s="40">
        <f t="shared" si="16"/>
        <v>-1</v>
      </c>
      <c r="AJ80" s="40">
        <f t="shared" si="3"/>
        <v>-1</v>
      </c>
      <c r="AK80" s="40">
        <f t="shared" si="4"/>
        <v>-1</v>
      </c>
      <c r="AL80" s="40">
        <f t="shared" si="5"/>
        <v>-1</v>
      </c>
      <c r="AM80" s="40">
        <f t="shared" si="6"/>
        <v>-1</v>
      </c>
      <c r="AN80" s="40">
        <f t="shared" si="7"/>
        <v>-1</v>
      </c>
      <c r="AO80" s="40">
        <f t="shared" si="8"/>
        <v>-1</v>
      </c>
      <c r="AP80" s="40">
        <f t="shared" si="9"/>
        <v>-1</v>
      </c>
      <c r="AQ80" s="40">
        <f t="shared" si="10"/>
        <v>-1</v>
      </c>
      <c r="AR80" s="40">
        <f t="shared" si="11"/>
        <v>-1</v>
      </c>
      <c r="AS80" s="40">
        <f t="shared" si="12"/>
        <v>-1</v>
      </c>
      <c r="AT80" s="40">
        <f t="shared" si="13"/>
        <v>-1</v>
      </c>
      <c r="AU80" s="40">
        <f t="shared" si="14"/>
        <v>-1</v>
      </c>
    </row>
    <row r="81" spans="1:47" x14ac:dyDescent="0.25">
      <c r="A81" s="41">
        <v>2023</v>
      </c>
      <c r="B81" s="42" t="s">
        <v>114</v>
      </c>
      <c r="C81" s="43" t="s">
        <v>49</v>
      </c>
      <c r="D81" s="40">
        <v>6720000</v>
      </c>
      <c r="E81" s="40">
        <v>39334070.399999999</v>
      </c>
      <c r="F81" s="40">
        <v>850542383</v>
      </c>
      <c r="G81" s="40">
        <v>39234070.399999999</v>
      </c>
      <c r="H81" s="40">
        <v>11990000</v>
      </c>
      <c r="I81" s="40">
        <v>8611000</v>
      </c>
      <c r="J81" s="40">
        <v>10890000</v>
      </c>
      <c r="K81" s="40">
        <v>14393583</v>
      </c>
      <c r="L81" s="40">
        <v>849676800</v>
      </c>
      <c r="M81" s="40">
        <v>35030420</v>
      </c>
      <c r="N81" s="40">
        <v>452929740</v>
      </c>
      <c r="O81" s="40">
        <v>13428000</v>
      </c>
      <c r="P81" s="40">
        <v>2332780066.8000002</v>
      </c>
      <c r="R81" s="40">
        <v>0</v>
      </c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>
        <f t="shared" si="15"/>
        <v>0</v>
      </c>
      <c r="AF81" s="14" t="s">
        <v>114</v>
      </c>
      <c r="AG81" s="9" t="s">
        <v>49</v>
      </c>
      <c r="AH81" s="10">
        <f>+AH82+AH83</f>
        <v>0</v>
      </c>
      <c r="AI81" s="40">
        <f t="shared" si="16"/>
        <v>-1</v>
      </c>
      <c r="AJ81" s="40">
        <f t="shared" si="3"/>
        <v>-1</v>
      </c>
      <c r="AK81" s="40">
        <f t="shared" si="4"/>
        <v>-1</v>
      </c>
      <c r="AL81" s="40">
        <f t="shared" si="5"/>
        <v>-1</v>
      </c>
      <c r="AM81" s="40">
        <f t="shared" si="6"/>
        <v>-1</v>
      </c>
      <c r="AN81" s="40">
        <f t="shared" si="7"/>
        <v>-1</v>
      </c>
      <c r="AO81" s="40">
        <f t="shared" si="8"/>
        <v>-1</v>
      </c>
      <c r="AP81" s="40">
        <f t="shared" si="9"/>
        <v>-1</v>
      </c>
      <c r="AQ81" s="40">
        <f t="shared" si="10"/>
        <v>-1</v>
      </c>
      <c r="AR81" s="40">
        <f t="shared" si="11"/>
        <v>-1</v>
      </c>
      <c r="AS81" s="40">
        <f t="shared" si="12"/>
        <v>-1</v>
      </c>
      <c r="AT81" s="40">
        <f t="shared" si="13"/>
        <v>-1</v>
      </c>
      <c r="AU81" s="40">
        <f t="shared" si="14"/>
        <v>-1</v>
      </c>
    </row>
    <row r="82" spans="1:47" x14ac:dyDescent="0.25">
      <c r="A82" s="44"/>
      <c r="B82" s="49">
        <v>10202030101</v>
      </c>
      <c r="C82" s="46" t="s">
        <v>82</v>
      </c>
      <c r="D82" s="47">
        <v>6720000</v>
      </c>
      <c r="E82" s="47">
        <v>39334070.399999999</v>
      </c>
      <c r="F82" s="47">
        <v>850542383</v>
      </c>
      <c r="G82" s="47">
        <v>39234070.399999999</v>
      </c>
      <c r="H82" s="47">
        <v>11990000</v>
      </c>
      <c r="I82" s="47">
        <v>8611000</v>
      </c>
      <c r="J82" s="47">
        <v>10890000</v>
      </c>
      <c r="K82" s="47">
        <v>14393583</v>
      </c>
      <c r="L82" s="47">
        <v>849676800</v>
      </c>
      <c r="M82" s="47">
        <v>35030420</v>
      </c>
      <c r="N82" s="47">
        <v>13428000</v>
      </c>
      <c r="O82" s="47">
        <v>13428000</v>
      </c>
      <c r="P82" s="47">
        <v>1893278326.8</v>
      </c>
      <c r="R82" s="47">
        <v>0</v>
      </c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>
        <f t="shared" si="15"/>
        <v>0</v>
      </c>
      <c r="AF82" s="13" t="s">
        <v>115</v>
      </c>
      <c r="AG82" s="25" t="s">
        <v>82</v>
      </c>
      <c r="AH82" s="26">
        <v>0</v>
      </c>
      <c r="AI82" s="47">
        <f t="shared" si="16"/>
        <v>-1</v>
      </c>
      <c r="AJ82" s="47">
        <f t="shared" si="3"/>
        <v>-1</v>
      </c>
      <c r="AK82" s="47">
        <f t="shared" si="4"/>
        <v>-1</v>
      </c>
      <c r="AL82" s="47">
        <f t="shared" si="5"/>
        <v>-1</v>
      </c>
      <c r="AM82" s="47">
        <f t="shared" si="6"/>
        <v>-1</v>
      </c>
      <c r="AN82" s="47">
        <f t="shared" si="7"/>
        <v>-1</v>
      </c>
      <c r="AO82" s="47">
        <f t="shared" si="8"/>
        <v>-1</v>
      </c>
      <c r="AP82" s="47">
        <f t="shared" si="9"/>
        <v>-1</v>
      </c>
      <c r="AQ82" s="47">
        <f t="shared" si="10"/>
        <v>-1</v>
      </c>
      <c r="AR82" s="47">
        <f t="shared" si="11"/>
        <v>-1</v>
      </c>
      <c r="AS82" s="47">
        <f t="shared" si="12"/>
        <v>-1</v>
      </c>
      <c r="AT82" s="47">
        <f t="shared" si="13"/>
        <v>-1</v>
      </c>
      <c r="AU82" s="47">
        <f t="shared" si="14"/>
        <v>-1</v>
      </c>
    </row>
    <row r="83" spans="1:47" x14ac:dyDescent="0.25">
      <c r="A83" s="44"/>
      <c r="B83" s="49">
        <v>10202030102</v>
      </c>
      <c r="C83" s="46" t="s">
        <v>84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439501740</v>
      </c>
      <c r="O83" s="47">
        <v>0</v>
      </c>
      <c r="P83" s="47">
        <v>439501740</v>
      </c>
      <c r="R83" s="47">
        <v>0</v>
      </c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>
        <f t="shared" si="15"/>
        <v>0</v>
      </c>
      <c r="AF83" s="13" t="s">
        <v>116</v>
      </c>
      <c r="AG83" s="25" t="s">
        <v>84</v>
      </c>
      <c r="AH83" s="26">
        <v>0</v>
      </c>
      <c r="AI83" s="47" t="e">
        <f t="shared" si="16"/>
        <v>#DIV/0!</v>
      </c>
      <c r="AJ83" s="47" t="e">
        <f t="shared" si="3"/>
        <v>#DIV/0!</v>
      </c>
      <c r="AK83" s="47" t="e">
        <f t="shared" si="4"/>
        <v>#DIV/0!</v>
      </c>
      <c r="AL83" s="47" t="e">
        <f t="shared" si="5"/>
        <v>#DIV/0!</v>
      </c>
      <c r="AM83" s="47" t="e">
        <f t="shared" si="6"/>
        <v>#DIV/0!</v>
      </c>
      <c r="AN83" s="47" t="e">
        <f t="shared" si="7"/>
        <v>#DIV/0!</v>
      </c>
      <c r="AO83" s="47" t="e">
        <f t="shared" si="8"/>
        <v>#DIV/0!</v>
      </c>
      <c r="AP83" s="47" t="e">
        <f t="shared" si="9"/>
        <v>#DIV/0!</v>
      </c>
      <c r="AQ83" s="47" t="e">
        <f t="shared" si="10"/>
        <v>#DIV/0!</v>
      </c>
      <c r="AR83" s="47" t="e">
        <f t="shared" si="11"/>
        <v>#DIV/0!</v>
      </c>
      <c r="AS83" s="47">
        <f t="shared" si="12"/>
        <v>-1</v>
      </c>
      <c r="AT83" s="47" t="e">
        <f t="shared" si="13"/>
        <v>#DIV/0!</v>
      </c>
      <c r="AU83" s="47">
        <f t="shared" si="14"/>
        <v>-1</v>
      </c>
    </row>
    <row r="84" spans="1:47" x14ac:dyDescent="0.25">
      <c r="A84" s="41">
        <v>2023</v>
      </c>
      <c r="B84" s="42" t="s">
        <v>121</v>
      </c>
      <c r="C84" s="43" t="s">
        <v>55</v>
      </c>
      <c r="D84" s="40">
        <v>84463429.782657698</v>
      </c>
      <c r="E84" s="40">
        <v>121162383.7826577</v>
      </c>
      <c r="F84" s="40">
        <v>82463429.782657698</v>
      </c>
      <c r="G84" s="40">
        <v>77463429.782657698</v>
      </c>
      <c r="H84" s="40">
        <v>77463429.782657698</v>
      </c>
      <c r="I84" s="40">
        <v>77463429.782657698</v>
      </c>
      <c r="J84" s="40">
        <v>125463429.7826577</v>
      </c>
      <c r="K84" s="40">
        <v>82463429.782657698</v>
      </c>
      <c r="L84" s="40">
        <v>80612383.782657698</v>
      </c>
      <c r="M84" s="40">
        <v>77913429.782657698</v>
      </c>
      <c r="N84" s="40">
        <v>77463429.782657698</v>
      </c>
      <c r="O84" s="40">
        <v>77463429.782657698</v>
      </c>
      <c r="P84" s="40">
        <v>1041859065.3918926</v>
      </c>
      <c r="R84" s="40">
        <v>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>
        <f t="shared" si="15"/>
        <v>0</v>
      </c>
      <c r="AF84" s="14" t="s">
        <v>117</v>
      </c>
      <c r="AG84" s="9" t="s">
        <v>52</v>
      </c>
      <c r="AH84" s="10">
        <f>+AH85</f>
        <v>0</v>
      </c>
      <c r="AI84" s="40">
        <f t="shared" si="16"/>
        <v>-1</v>
      </c>
      <c r="AJ84" s="40">
        <f t="shared" si="3"/>
        <v>-1</v>
      </c>
      <c r="AK84" s="40">
        <f t="shared" si="4"/>
        <v>-1</v>
      </c>
      <c r="AL84" s="40">
        <f t="shared" si="5"/>
        <v>-1</v>
      </c>
      <c r="AM84" s="40">
        <f t="shared" si="6"/>
        <v>-1</v>
      </c>
      <c r="AN84" s="40">
        <f t="shared" si="7"/>
        <v>-1</v>
      </c>
      <c r="AO84" s="40">
        <f t="shared" si="8"/>
        <v>-1</v>
      </c>
      <c r="AP84" s="40">
        <f t="shared" si="9"/>
        <v>-1</v>
      </c>
      <c r="AQ84" s="40">
        <f t="shared" si="10"/>
        <v>-1</v>
      </c>
      <c r="AR84" s="40">
        <f t="shared" si="11"/>
        <v>-1</v>
      </c>
      <c r="AS84" s="40">
        <f t="shared" si="12"/>
        <v>-1</v>
      </c>
      <c r="AT84" s="40">
        <f t="shared" si="13"/>
        <v>-1</v>
      </c>
      <c r="AU84" s="40">
        <f t="shared" si="14"/>
        <v>-1</v>
      </c>
    </row>
    <row r="85" spans="1:47" x14ac:dyDescent="0.25">
      <c r="A85" s="41">
        <v>2023</v>
      </c>
      <c r="B85" s="42" t="s">
        <v>122</v>
      </c>
      <c r="C85" s="43" t="s">
        <v>55</v>
      </c>
      <c r="D85" s="40">
        <v>84463429.782657698</v>
      </c>
      <c r="E85" s="40">
        <v>121162383.7826577</v>
      </c>
      <c r="F85" s="40">
        <v>82463429.782657698</v>
      </c>
      <c r="G85" s="40">
        <v>77463429.782657698</v>
      </c>
      <c r="H85" s="40">
        <v>77463429.782657698</v>
      </c>
      <c r="I85" s="40">
        <v>77463429.782657698</v>
      </c>
      <c r="J85" s="40">
        <v>125463429.7826577</v>
      </c>
      <c r="K85" s="40">
        <v>82463429.782657698</v>
      </c>
      <c r="L85" s="40">
        <v>80612383.782657698</v>
      </c>
      <c r="M85" s="40">
        <v>77913429.782657698</v>
      </c>
      <c r="N85" s="40">
        <v>77463429.782657698</v>
      </c>
      <c r="O85" s="40">
        <v>77463429.782657698</v>
      </c>
      <c r="P85" s="40">
        <v>1041859065.3918926</v>
      </c>
      <c r="R85" s="40">
        <v>0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>
        <f t="shared" si="15"/>
        <v>0</v>
      </c>
      <c r="AF85" s="14" t="s">
        <v>118</v>
      </c>
      <c r="AG85" s="9" t="s">
        <v>52</v>
      </c>
      <c r="AH85" s="10">
        <f>+AH86+AH87</f>
        <v>0</v>
      </c>
      <c r="AI85" s="40">
        <f t="shared" si="16"/>
        <v>-1</v>
      </c>
      <c r="AJ85" s="40">
        <f t="shared" si="3"/>
        <v>-1</v>
      </c>
      <c r="AK85" s="40">
        <f t="shared" si="4"/>
        <v>-1</v>
      </c>
      <c r="AL85" s="40">
        <f t="shared" si="5"/>
        <v>-1</v>
      </c>
      <c r="AM85" s="40">
        <f t="shared" si="6"/>
        <v>-1</v>
      </c>
      <c r="AN85" s="40">
        <f t="shared" si="7"/>
        <v>-1</v>
      </c>
      <c r="AO85" s="40">
        <f t="shared" si="8"/>
        <v>-1</v>
      </c>
      <c r="AP85" s="40">
        <f t="shared" si="9"/>
        <v>-1</v>
      </c>
      <c r="AQ85" s="40">
        <f t="shared" si="10"/>
        <v>-1</v>
      </c>
      <c r="AR85" s="40">
        <f t="shared" si="11"/>
        <v>-1</v>
      </c>
      <c r="AS85" s="40">
        <f t="shared" si="12"/>
        <v>-1</v>
      </c>
      <c r="AT85" s="40">
        <f t="shared" si="13"/>
        <v>-1</v>
      </c>
      <c r="AU85" s="40">
        <f t="shared" si="14"/>
        <v>-1</v>
      </c>
    </row>
    <row r="86" spans="1:47" x14ac:dyDescent="0.25">
      <c r="A86" s="44"/>
      <c r="B86" s="49">
        <v>10202050101</v>
      </c>
      <c r="C86" s="46" t="s">
        <v>82</v>
      </c>
      <c r="D86" s="47">
        <v>77333429.782657698</v>
      </c>
      <c r="E86" s="47">
        <v>80032383.782657698</v>
      </c>
      <c r="F86" s="47">
        <v>77333429.782657698</v>
      </c>
      <c r="G86" s="47">
        <v>77333429.782657698</v>
      </c>
      <c r="H86" s="47">
        <v>77333429.782657698</v>
      </c>
      <c r="I86" s="47">
        <v>77333429.782657698</v>
      </c>
      <c r="J86" s="47">
        <v>77333429.782657698</v>
      </c>
      <c r="K86" s="47">
        <v>77333429.782657698</v>
      </c>
      <c r="L86" s="47">
        <v>80032383.782657698</v>
      </c>
      <c r="M86" s="47">
        <v>77333429.782657698</v>
      </c>
      <c r="N86" s="47">
        <v>77333429.782657698</v>
      </c>
      <c r="O86" s="47">
        <v>77333429.782657698</v>
      </c>
      <c r="P86" s="47">
        <v>933399065.39189255</v>
      </c>
      <c r="R86" s="47">
        <v>0</v>
      </c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>
        <f t="shared" si="15"/>
        <v>0</v>
      </c>
      <c r="AF86" s="13" t="s">
        <v>119</v>
      </c>
      <c r="AG86" s="25" t="s">
        <v>82</v>
      </c>
      <c r="AH86" s="26">
        <v>0</v>
      </c>
      <c r="AI86" s="47">
        <f t="shared" si="16"/>
        <v>-1</v>
      </c>
      <c r="AJ86" s="47">
        <f t="shared" si="3"/>
        <v>-1</v>
      </c>
      <c r="AK86" s="47">
        <f t="shared" si="4"/>
        <v>-1</v>
      </c>
      <c r="AL86" s="47">
        <f t="shared" si="5"/>
        <v>-1</v>
      </c>
      <c r="AM86" s="47">
        <f t="shared" si="6"/>
        <v>-1</v>
      </c>
      <c r="AN86" s="47">
        <f t="shared" si="7"/>
        <v>-1</v>
      </c>
      <c r="AO86" s="47">
        <f t="shared" si="8"/>
        <v>-1</v>
      </c>
      <c r="AP86" s="47">
        <f t="shared" si="9"/>
        <v>-1</v>
      </c>
      <c r="AQ86" s="47">
        <f t="shared" si="10"/>
        <v>-1</v>
      </c>
      <c r="AR86" s="47">
        <f t="shared" si="11"/>
        <v>-1</v>
      </c>
      <c r="AS86" s="47">
        <f t="shared" si="12"/>
        <v>-1</v>
      </c>
      <c r="AT86" s="47">
        <f t="shared" si="13"/>
        <v>-1</v>
      </c>
      <c r="AU86" s="47">
        <f t="shared" si="14"/>
        <v>-1</v>
      </c>
    </row>
    <row r="87" spans="1:47" x14ac:dyDescent="0.25">
      <c r="A87" s="44"/>
      <c r="B87" s="49">
        <v>10202050103</v>
      </c>
      <c r="C87" s="46" t="s">
        <v>125</v>
      </c>
      <c r="D87" s="47">
        <v>7130000</v>
      </c>
      <c r="E87" s="47">
        <v>41130000</v>
      </c>
      <c r="F87" s="47">
        <v>5130000</v>
      </c>
      <c r="G87" s="47">
        <v>130000</v>
      </c>
      <c r="H87" s="47">
        <v>130000</v>
      </c>
      <c r="I87" s="47">
        <v>130000</v>
      </c>
      <c r="J87" s="47">
        <v>48130000</v>
      </c>
      <c r="K87" s="47">
        <v>5130000</v>
      </c>
      <c r="L87" s="47">
        <v>580000</v>
      </c>
      <c r="M87" s="47">
        <v>580000</v>
      </c>
      <c r="N87" s="47">
        <v>130000</v>
      </c>
      <c r="O87" s="47">
        <v>130000</v>
      </c>
      <c r="P87" s="47">
        <v>108460000</v>
      </c>
      <c r="R87" s="47">
        <v>0</v>
      </c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>
        <f t="shared" si="15"/>
        <v>0</v>
      </c>
      <c r="AF87" s="13" t="s">
        <v>120</v>
      </c>
      <c r="AG87" s="25" t="s">
        <v>84</v>
      </c>
      <c r="AH87" s="26">
        <v>0</v>
      </c>
      <c r="AI87" s="47">
        <f t="shared" si="16"/>
        <v>-1</v>
      </c>
      <c r="AJ87" s="47">
        <f t="shared" si="3"/>
        <v>-1</v>
      </c>
      <c r="AK87" s="47">
        <f t="shared" si="4"/>
        <v>-1</v>
      </c>
      <c r="AL87" s="47">
        <f t="shared" si="5"/>
        <v>-1</v>
      </c>
      <c r="AM87" s="47">
        <f t="shared" si="6"/>
        <v>-1</v>
      </c>
      <c r="AN87" s="47">
        <f t="shared" si="7"/>
        <v>-1</v>
      </c>
      <c r="AO87" s="47">
        <f t="shared" si="8"/>
        <v>-1</v>
      </c>
      <c r="AP87" s="47">
        <f t="shared" si="9"/>
        <v>-1</v>
      </c>
      <c r="AQ87" s="47">
        <f t="shared" si="10"/>
        <v>-1</v>
      </c>
      <c r="AR87" s="47">
        <f t="shared" si="11"/>
        <v>-1</v>
      </c>
      <c r="AS87" s="47">
        <f t="shared" si="12"/>
        <v>-1</v>
      </c>
      <c r="AT87" s="47">
        <f t="shared" si="13"/>
        <v>-1</v>
      </c>
      <c r="AU87" s="47">
        <f t="shared" si="14"/>
        <v>-1</v>
      </c>
    </row>
    <row r="88" spans="1:47" x14ac:dyDescent="0.25">
      <c r="A88" s="41">
        <v>2023</v>
      </c>
      <c r="B88" s="42" t="s">
        <v>117</v>
      </c>
      <c r="C88" s="43" t="s">
        <v>52</v>
      </c>
      <c r="D88" s="40">
        <v>91839205.452866673</v>
      </c>
      <c r="E88" s="40">
        <v>93209205.452866673</v>
      </c>
      <c r="F88" s="40">
        <v>103575098.45286667</v>
      </c>
      <c r="G88" s="40">
        <v>92109205.452866673</v>
      </c>
      <c r="H88" s="40">
        <v>92109205.452866673</v>
      </c>
      <c r="I88" s="40">
        <v>91839205.452866673</v>
      </c>
      <c r="J88" s="40">
        <v>91839205.452866673</v>
      </c>
      <c r="K88" s="40">
        <v>103305098.45286667</v>
      </c>
      <c r="L88" s="40">
        <v>92109205.452866673</v>
      </c>
      <c r="M88" s="40">
        <v>92109205.452866673</v>
      </c>
      <c r="N88" s="40">
        <v>92109205.452866673</v>
      </c>
      <c r="O88" s="40">
        <v>92109205.452866673</v>
      </c>
      <c r="P88" s="40">
        <v>1128262251.4344001</v>
      </c>
      <c r="R88" s="40">
        <v>0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>
        <f t="shared" si="15"/>
        <v>0</v>
      </c>
      <c r="AF88" s="14" t="s">
        <v>121</v>
      </c>
      <c r="AG88" s="9" t="s">
        <v>55</v>
      </c>
      <c r="AH88" s="10">
        <f>+AH89</f>
        <v>0</v>
      </c>
      <c r="AI88" s="40">
        <f t="shared" si="16"/>
        <v>-1</v>
      </c>
      <c r="AJ88" s="40">
        <f t="shared" ref="AJ88:AJ151" si="17">+(S88-E88)/E88</f>
        <v>-1</v>
      </c>
      <c r="AK88" s="40">
        <f t="shared" ref="AK88:AK151" si="18">+(T88-F88)/F88</f>
        <v>-1</v>
      </c>
      <c r="AL88" s="40">
        <f t="shared" ref="AL88:AL151" si="19">+(U88-G88)/G88</f>
        <v>-1</v>
      </c>
      <c r="AM88" s="40">
        <f t="shared" ref="AM88:AM151" si="20">+(V88-H88)/H88</f>
        <v>-1</v>
      </c>
      <c r="AN88" s="40">
        <f t="shared" ref="AN88:AN151" si="21">+(W88-I88)/I88</f>
        <v>-1</v>
      </c>
      <c r="AO88" s="40">
        <f t="shared" ref="AO88:AO151" si="22">+(X88-J88)/J88</f>
        <v>-1</v>
      </c>
      <c r="AP88" s="40">
        <f t="shared" ref="AP88:AP151" si="23">+(Y88-K88)/K88</f>
        <v>-1</v>
      </c>
      <c r="AQ88" s="40">
        <f t="shared" ref="AQ88:AQ151" si="24">+(Z88-L88)/L88</f>
        <v>-1</v>
      </c>
      <c r="AR88" s="40">
        <f t="shared" ref="AR88:AR151" si="25">+(AA88-M88)/M88</f>
        <v>-1</v>
      </c>
      <c r="AS88" s="40">
        <f t="shared" ref="AS88:AS151" si="26">+(AB88-N88)/N88</f>
        <v>-1</v>
      </c>
      <c r="AT88" s="40">
        <f t="shared" ref="AT88:AT151" si="27">+(AC88-O88)/O88</f>
        <v>-1</v>
      </c>
      <c r="AU88" s="40">
        <f t="shared" ref="AU88:AU151" si="28">+(AD88-P88)/P88</f>
        <v>-1</v>
      </c>
    </row>
    <row r="89" spans="1:47" x14ac:dyDescent="0.25">
      <c r="A89" s="41">
        <v>2023</v>
      </c>
      <c r="B89" s="42" t="s">
        <v>118</v>
      </c>
      <c r="C89" s="43" t="s">
        <v>52</v>
      </c>
      <c r="D89" s="40">
        <v>91839205.452866673</v>
      </c>
      <c r="E89" s="40">
        <v>93209205.452866673</v>
      </c>
      <c r="F89" s="40">
        <v>103575098.45286667</v>
      </c>
      <c r="G89" s="40">
        <v>92109205.452866673</v>
      </c>
      <c r="H89" s="40">
        <v>92109205.452866673</v>
      </c>
      <c r="I89" s="40">
        <v>91839205.452866673</v>
      </c>
      <c r="J89" s="40">
        <v>91839205.452866673</v>
      </c>
      <c r="K89" s="40">
        <v>103305098.45286667</v>
      </c>
      <c r="L89" s="40">
        <v>92109205.452866673</v>
      </c>
      <c r="M89" s="40">
        <v>92109205.452866673</v>
      </c>
      <c r="N89" s="40">
        <v>92109205.452866673</v>
      </c>
      <c r="O89" s="40">
        <v>92109205.452866673</v>
      </c>
      <c r="P89" s="40">
        <v>1128262251.4344001</v>
      </c>
      <c r="R89" s="40">
        <v>0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>
        <f t="shared" si="15"/>
        <v>0</v>
      </c>
      <c r="AF89" s="14" t="s">
        <v>122</v>
      </c>
      <c r="AG89" s="9" t="s">
        <v>55</v>
      </c>
      <c r="AH89" s="10">
        <f>+AH90+AH91</f>
        <v>0</v>
      </c>
      <c r="AI89" s="40">
        <f t="shared" si="16"/>
        <v>-1</v>
      </c>
      <c r="AJ89" s="40">
        <f t="shared" si="17"/>
        <v>-1</v>
      </c>
      <c r="AK89" s="40">
        <f t="shared" si="18"/>
        <v>-1</v>
      </c>
      <c r="AL89" s="40">
        <f t="shared" si="19"/>
        <v>-1</v>
      </c>
      <c r="AM89" s="40">
        <f t="shared" si="20"/>
        <v>-1</v>
      </c>
      <c r="AN89" s="40">
        <f t="shared" si="21"/>
        <v>-1</v>
      </c>
      <c r="AO89" s="40">
        <f t="shared" si="22"/>
        <v>-1</v>
      </c>
      <c r="AP89" s="40">
        <f t="shared" si="23"/>
        <v>-1</v>
      </c>
      <c r="AQ89" s="40">
        <f t="shared" si="24"/>
        <v>-1</v>
      </c>
      <c r="AR89" s="40">
        <f t="shared" si="25"/>
        <v>-1</v>
      </c>
      <c r="AS89" s="40">
        <f t="shared" si="26"/>
        <v>-1</v>
      </c>
      <c r="AT89" s="40">
        <f t="shared" si="27"/>
        <v>-1</v>
      </c>
      <c r="AU89" s="40">
        <f t="shared" si="28"/>
        <v>-1</v>
      </c>
    </row>
    <row r="90" spans="1:47" x14ac:dyDescent="0.25">
      <c r="A90" s="44"/>
      <c r="B90" s="49">
        <v>10202040101</v>
      </c>
      <c r="C90" s="46" t="s">
        <v>82</v>
      </c>
      <c r="D90" s="47">
        <v>78959205.452866673</v>
      </c>
      <c r="E90" s="47">
        <v>80329205.452866673</v>
      </c>
      <c r="F90" s="47">
        <v>90695098.452866673</v>
      </c>
      <c r="G90" s="47">
        <v>79229205.452866673</v>
      </c>
      <c r="H90" s="47">
        <v>79229205.452866673</v>
      </c>
      <c r="I90" s="47">
        <v>78959205.452866673</v>
      </c>
      <c r="J90" s="47">
        <v>78959205.452866673</v>
      </c>
      <c r="K90" s="47">
        <v>90425098.452866673</v>
      </c>
      <c r="L90" s="47">
        <v>79229205.452866673</v>
      </c>
      <c r="M90" s="47">
        <v>79229205.452866673</v>
      </c>
      <c r="N90" s="47">
        <v>79229205.452866673</v>
      </c>
      <c r="O90" s="47">
        <v>79229205.452866673</v>
      </c>
      <c r="P90" s="47">
        <v>973702251.43440008</v>
      </c>
      <c r="R90" s="47">
        <v>0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>
        <f t="shared" si="15"/>
        <v>0</v>
      </c>
      <c r="AF90" s="13" t="s">
        <v>123</v>
      </c>
      <c r="AG90" s="25" t="s">
        <v>82</v>
      </c>
      <c r="AH90" s="26">
        <v>0</v>
      </c>
      <c r="AI90" s="47">
        <f t="shared" si="16"/>
        <v>-1</v>
      </c>
      <c r="AJ90" s="47">
        <f t="shared" si="17"/>
        <v>-1</v>
      </c>
      <c r="AK90" s="47">
        <f t="shared" si="18"/>
        <v>-1</v>
      </c>
      <c r="AL90" s="47">
        <f t="shared" si="19"/>
        <v>-1</v>
      </c>
      <c r="AM90" s="47">
        <f t="shared" si="20"/>
        <v>-1</v>
      </c>
      <c r="AN90" s="47">
        <f t="shared" si="21"/>
        <v>-1</v>
      </c>
      <c r="AO90" s="47">
        <f t="shared" si="22"/>
        <v>-1</v>
      </c>
      <c r="AP90" s="47">
        <f t="shared" si="23"/>
        <v>-1</v>
      </c>
      <c r="AQ90" s="47">
        <f t="shared" si="24"/>
        <v>-1</v>
      </c>
      <c r="AR90" s="47">
        <f t="shared" si="25"/>
        <v>-1</v>
      </c>
      <c r="AS90" s="47">
        <f t="shared" si="26"/>
        <v>-1</v>
      </c>
      <c r="AT90" s="47">
        <f t="shared" si="27"/>
        <v>-1</v>
      </c>
      <c r="AU90" s="47">
        <f t="shared" si="28"/>
        <v>-1</v>
      </c>
    </row>
    <row r="91" spans="1:47" x14ac:dyDescent="0.25">
      <c r="A91" s="44"/>
      <c r="B91" s="49">
        <v>10202040102</v>
      </c>
      <c r="C91" s="46" t="s">
        <v>84</v>
      </c>
      <c r="D91" s="47">
        <v>12880000</v>
      </c>
      <c r="E91" s="47">
        <v>12880000</v>
      </c>
      <c r="F91" s="47">
        <v>12880000</v>
      </c>
      <c r="G91" s="47">
        <v>12880000</v>
      </c>
      <c r="H91" s="47">
        <v>12880000</v>
      </c>
      <c r="I91" s="47">
        <v>12880000</v>
      </c>
      <c r="J91" s="47">
        <v>12880000</v>
      </c>
      <c r="K91" s="47">
        <v>12880000</v>
      </c>
      <c r="L91" s="47">
        <v>12880000</v>
      </c>
      <c r="M91" s="47">
        <v>12880000</v>
      </c>
      <c r="N91" s="47">
        <v>12880000</v>
      </c>
      <c r="O91" s="47">
        <v>12880000</v>
      </c>
      <c r="P91" s="47">
        <v>154560000</v>
      </c>
      <c r="R91" s="47">
        <v>0</v>
      </c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>
        <f t="shared" si="15"/>
        <v>0</v>
      </c>
      <c r="AF91" s="13" t="s">
        <v>124</v>
      </c>
      <c r="AG91" s="25" t="s">
        <v>125</v>
      </c>
      <c r="AH91" s="26">
        <v>0</v>
      </c>
      <c r="AI91" s="47">
        <f t="shared" si="16"/>
        <v>-1</v>
      </c>
      <c r="AJ91" s="47">
        <f t="shared" si="17"/>
        <v>-1</v>
      </c>
      <c r="AK91" s="47">
        <f t="shared" si="18"/>
        <v>-1</v>
      </c>
      <c r="AL91" s="47">
        <f t="shared" si="19"/>
        <v>-1</v>
      </c>
      <c r="AM91" s="47">
        <f t="shared" si="20"/>
        <v>-1</v>
      </c>
      <c r="AN91" s="47">
        <f t="shared" si="21"/>
        <v>-1</v>
      </c>
      <c r="AO91" s="47">
        <f t="shared" si="22"/>
        <v>-1</v>
      </c>
      <c r="AP91" s="47">
        <f t="shared" si="23"/>
        <v>-1</v>
      </c>
      <c r="AQ91" s="47">
        <f t="shared" si="24"/>
        <v>-1</v>
      </c>
      <c r="AR91" s="47">
        <f t="shared" si="25"/>
        <v>-1</v>
      </c>
      <c r="AS91" s="47">
        <f t="shared" si="26"/>
        <v>-1</v>
      </c>
      <c r="AT91" s="47">
        <f t="shared" si="27"/>
        <v>-1</v>
      </c>
      <c r="AU91" s="47">
        <f t="shared" si="28"/>
        <v>-1</v>
      </c>
    </row>
    <row r="92" spans="1:47" x14ac:dyDescent="0.25">
      <c r="A92" s="41">
        <v>2023</v>
      </c>
      <c r="B92" s="42" t="s">
        <v>126</v>
      </c>
      <c r="C92" s="43" t="s">
        <v>58</v>
      </c>
      <c r="D92" s="40">
        <v>52969404.089649998</v>
      </c>
      <c r="E92" s="40">
        <v>54051904.089649998</v>
      </c>
      <c r="F92" s="40">
        <v>54901904.089649998</v>
      </c>
      <c r="G92" s="40">
        <v>53171904.089649998</v>
      </c>
      <c r="H92" s="40">
        <v>53171904.089649998</v>
      </c>
      <c r="I92" s="40">
        <v>52969404.089649998</v>
      </c>
      <c r="J92" s="40">
        <v>52969404.089649998</v>
      </c>
      <c r="K92" s="40">
        <v>55579404.089649998</v>
      </c>
      <c r="L92" s="40">
        <v>53171904.089649998</v>
      </c>
      <c r="M92" s="40">
        <v>53171904.089649998</v>
      </c>
      <c r="N92" s="40">
        <v>53171904.089649998</v>
      </c>
      <c r="O92" s="40">
        <v>53171904.089649998</v>
      </c>
      <c r="P92" s="40">
        <v>642472849.07579994</v>
      </c>
      <c r="R92" s="40">
        <v>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>
        <f t="shared" si="15"/>
        <v>0</v>
      </c>
      <c r="AF92" s="14" t="s">
        <v>126</v>
      </c>
      <c r="AG92" s="9" t="s">
        <v>58</v>
      </c>
      <c r="AH92" s="10">
        <f>+AH93</f>
        <v>0</v>
      </c>
      <c r="AI92" s="40">
        <f t="shared" si="16"/>
        <v>-1</v>
      </c>
      <c r="AJ92" s="40">
        <f t="shared" si="17"/>
        <v>-1</v>
      </c>
      <c r="AK92" s="40">
        <f t="shared" si="18"/>
        <v>-1</v>
      </c>
      <c r="AL92" s="40">
        <f t="shared" si="19"/>
        <v>-1</v>
      </c>
      <c r="AM92" s="40">
        <f t="shared" si="20"/>
        <v>-1</v>
      </c>
      <c r="AN92" s="40">
        <f t="shared" si="21"/>
        <v>-1</v>
      </c>
      <c r="AO92" s="40">
        <f t="shared" si="22"/>
        <v>-1</v>
      </c>
      <c r="AP92" s="40">
        <f t="shared" si="23"/>
        <v>-1</v>
      </c>
      <c r="AQ92" s="40">
        <f t="shared" si="24"/>
        <v>-1</v>
      </c>
      <c r="AR92" s="40">
        <f t="shared" si="25"/>
        <v>-1</v>
      </c>
      <c r="AS92" s="40">
        <f t="shared" si="26"/>
        <v>-1</v>
      </c>
      <c r="AT92" s="40">
        <f t="shared" si="27"/>
        <v>-1</v>
      </c>
      <c r="AU92" s="40">
        <f t="shared" si="28"/>
        <v>-1</v>
      </c>
    </row>
    <row r="93" spans="1:47" x14ac:dyDescent="0.25">
      <c r="A93" s="41">
        <v>2023</v>
      </c>
      <c r="B93" s="42" t="s">
        <v>127</v>
      </c>
      <c r="C93" s="43" t="s">
        <v>58</v>
      </c>
      <c r="D93" s="40">
        <v>52969404.089649998</v>
      </c>
      <c r="E93" s="40">
        <v>54051904.089649998</v>
      </c>
      <c r="F93" s="40">
        <v>54901904.089649998</v>
      </c>
      <c r="G93" s="40">
        <v>53171904.089649998</v>
      </c>
      <c r="H93" s="40">
        <v>53171904.089649998</v>
      </c>
      <c r="I93" s="40">
        <v>52969404.089649998</v>
      </c>
      <c r="J93" s="40">
        <v>52969404.089649998</v>
      </c>
      <c r="K93" s="40">
        <v>55579404.089649998</v>
      </c>
      <c r="L93" s="40">
        <v>53171904.089649998</v>
      </c>
      <c r="M93" s="40">
        <v>53171904.089649998</v>
      </c>
      <c r="N93" s="40">
        <v>53171904.089649998</v>
      </c>
      <c r="O93" s="40">
        <v>53171904.089649998</v>
      </c>
      <c r="P93" s="40">
        <v>642472849.07579994</v>
      </c>
      <c r="R93" s="40">
        <v>0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>
        <f t="shared" si="15"/>
        <v>0</v>
      </c>
      <c r="AF93" s="14" t="s">
        <v>127</v>
      </c>
      <c r="AG93" s="9" t="s">
        <v>58</v>
      </c>
      <c r="AH93" s="10">
        <f>+AH94</f>
        <v>0</v>
      </c>
      <c r="AI93" s="40">
        <f t="shared" si="16"/>
        <v>-1</v>
      </c>
      <c r="AJ93" s="40">
        <f t="shared" si="17"/>
        <v>-1</v>
      </c>
      <c r="AK93" s="40">
        <f t="shared" si="18"/>
        <v>-1</v>
      </c>
      <c r="AL93" s="40">
        <f t="shared" si="19"/>
        <v>-1</v>
      </c>
      <c r="AM93" s="40">
        <f t="shared" si="20"/>
        <v>-1</v>
      </c>
      <c r="AN93" s="40">
        <f t="shared" si="21"/>
        <v>-1</v>
      </c>
      <c r="AO93" s="40">
        <f t="shared" si="22"/>
        <v>-1</v>
      </c>
      <c r="AP93" s="40">
        <f t="shared" si="23"/>
        <v>-1</v>
      </c>
      <c r="AQ93" s="40">
        <f t="shared" si="24"/>
        <v>-1</v>
      </c>
      <c r="AR93" s="40">
        <f t="shared" si="25"/>
        <v>-1</v>
      </c>
      <c r="AS93" s="40">
        <f t="shared" si="26"/>
        <v>-1</v>
      </c>
      <c r="AT93" s="40">
        <f t="shared" si="27"/>
        <v>-1</v>
      </c>
      <c r="AU93" s="40">
        <f t="shared" si="28"/>
        <v>-1</v>
      </c>
    </row>
    <row r="94" spans="1:47" x14ac:dyDescent="0.25">
      <c r="A94" s="44"/>
      <c r="B94" s="49">
        <v>10202060101</v>
      </c>
      <c r="C94" s="46" t="s">
        <v>82</v>
      </c>
      <c r="D94" s="47">
        <v>52969404.089649998</v>
      </c>
      <c r="E94" s="47">
        <v>54051904.089649998</v>
      </c>
      <c r="F94" s="47">
        <v>54901904.089649998</v>
      </c>
      <c r="G94" s="47">
        <v>53171904.089649998</v>
      </c>
      <c r="H94" s="47">
        <v>53171904.089649998</v>
      </c>
      <c r="I94" s="47">
        <v>52969404.089649998</v>
      </c>
      <c r="J94" s="47">
        <v>52969404.089649998</v>
      </c>
      <c r="K94" s="47">
        <v>55579404.089649998</v>
      </c>
      <c r="L94" s="47">
        <v>53171904.089649998</v>
      </c>
      <c r="M94" s="47">
        <v>53171904.089649998</v>
      </c>
      <c r="N94" s="47">
        <v>53171904.089649998</v>
      </c>
      <c r="O94" s="47">
        <v>53171904.089649998</v>
      </c>
      <c r="P94" s="47">
        <v>642472849.07579994</v>
      </c>
      <c r="R94" s="47">
        <v>0</v>
      </c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>
        <f t="shared" si="15"/>
        <v>0</v>
      </c>
      <c r="AF94" s="13" t="s">
        <v>128</v>
      </c>
      <c r="AG94" s="25" t="s">
        <v>82</v>
      </c>
      <c r="AH94" s="26">
        <v>0</v>
      </c>
      <c r="AI94" s="47">
        <f t="shared" si="16"/>
        <v>-1</v>
      </c>
      <c r="AJ94" s="47">
        <f t="shared" si="17"/>
        <v>-1</v>
      </c>
      <c r="AK94" s="47">
        <f t="shared" si="18"/>
        <v>-1</v>
      </c>
      <c r="AL94" s="47">
        <f t="shared" si="19"/>
        <v>-1</v>
      </c>
      <c r="AM94" s="47">
        <f t="shared" si="20"/>
        <v>-1</v>
      </c>
      <c r="AN94" s="47">
        <f t="shared" si="21"/>
        <v>-1</v>
      </c>
      <c r="AO94" s="47">
        <f t="shared" si="22"/>
        <v>-1</v>
      </c>
      <c r="AP94" s="47">
        <f t="shared" si="23"/>
        <v>-1</v>
      </c>
      <c r="AQ94" s="47">
        <f t="shared" si="24"/>
        <v>-1</v>
      </c>
      <c r="AR94" s="47">
        <f t="shared" si="25"/>
        <v>-1</v>
      </c>
      <c r="AS94" s="47">
        <f t="shared" si="26"/>
        <v>-1</v>
      </c>
      <c r="AT94" s="47">
        <f t="shared" si="27"/>
        <v>-1</v>
      </c>
      <c r="AU94" s="47">
        <f t="shared" si="28"/>
        <v>-1</v>
      </c>
    </row>
    <row r="95" spans="1:47" x14ac:dyDescent="0.25">
      <c r="A95" s="41">
        <v>2023</v>
      </c>
      <c r="B95" s="42" t="s">
        <v>129</v>
      </c>
      <c r="C95" s="43" t="s">
        <v>61</v>
      </c>
      <c r="D95" s="40">
        <v>43073333</v>
      </c>
      <c r="E95" s="40">
        <v>43086486</v>
      </c>
      <c r="F95" s="40">
        <v>43086486</v>
      </c>
      <c r="G95" s="40">
        <v>43086486</v>
      </c>
      <c r="H95" s="40">
        <v>43086486</v>
      </c>
      <c r="I95" s="40">
        <v>43073333</v>
      </c>
      <c r="J95" s="40">
        <v>43073333</v>
      </c>
      <c r="K95" s="40">
        <v>43073333</v>
      </c>
      <c r="L95" s="40">
        <v>43086486</v>
      </c>
      <c r="M95" s="40">
        <v>43086486</v>
      </c>
      <c r="N95" s="40">
        <v>43086486</v>
      </c>
      <c r="O95" s="40">
        <v>231576331</v>
      </c>
      <c r="P95" s="40">
        <v>705475065</v>
      </c>
      <c r="R95" s="40">
        <v>0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>
        <f t="shared" si="15"/>
        <v>0</v>
      </c>
      <c r="AF95" s="11" t="s">
        <v>129</v>
      </c>
      <c r="AG95" s="5" t="s">
        <v>61</v>
      </c>
      <c r="AH95" s="6">
        <f>+AH96</f>
        <v>0</v>
      </c>
      <c r="AI95" s="40">
        <f t="shared" si="16"/>
        <v>-1</v>
      </c>
      <c r="AJ95" s="40">
        <f t="shared" si="17"/>
        <v>-1</v>
      </c>
      <c r="AK95" s="40">
        <f t="shared" si="18"/>
        <v>-1</v>
      </c>
      <c r="AL95" s="40">
        <f t="shared" si="19"/>
        <v>-1</v>
      </c>
      <c r="AM95" s="40">
        <f t="shared" si="20"/>
        <v>-1</v>
      </c>
      <c r="AN95" s="40">
        <f t="shared" si="21"/>
        <v>-1</v>
      </c>
      <c r="AO95" s="40">
        <f t="shared" si="22"/>
        <v>-1</v>
      </c>
      <c r="AP95" s="40">
        <f t="shared" si="23"/>
        <v>-1</v>
      </c>
      <c r="AQ95" s="40">
        <f t="shared" si="24"/>
        <v>-1</v>
      </c>
      <c r="AR95" s="40">
        <f t="shared" si="25"/>
        <v>-1</v>
      </c>
      <c r="AS95" s="40">
        <f t="shared" si="26"/>
        <v>-1</v>
      </c>
      <c r="AT95" s="40">
        <f t="shared" si="27"/>
        <v>-1</v>
      </c>
      <c r="AU95" s="40">
        <f t="shared" si="28"/>
        <v>-1</v>
      </c>
    </row>
    <row r="96" spans="1:47" x14ac:dyDescent="0.25">
      <c r="A96" s="41">
        <v>2023</v>
      </c>
      <c r="B96" s="42" t="s">
        <v>130</v>
      </c>
      <c r="C96" s="43" t="s">
        <v>63</v>
      </c>
      <c r="D96" s="40">
        <v>43073333</v>
      </c>
      <c r="E96" s="40">
        <v>43086486</v>
      </c>
      <c r="F96" s="40">
        <v>43086486</v>
      </c>
      <c r="G96" s="40">
        <v>43086486</v>
      </c>
      <c r="H96" s="40">
        <v>43086486</v>
      </c>
      <c r="I96" s="40">
        <v>43073333</v>
      </c>
      <c r="J96" s="40">
        <v>43073333</v>
      </c>
      <c r="K96" s="40">
        <v>43073333</v>
      </c>
      <c r="L96" s="40">
        <v>43086486</v>
      </c>
      <c r="M96" s="40">
        <v>43086486</v>
      </c>
      <c r="N96" s="40">
        <v>43086486</v>
      </c>
      <c r="O96" s="40">
        <v>231576331</v>
      </c>
      <c r="P96" s="40">
        <v>705475065</v>
      </c>
      <c r="R96" s="40">
        <v>0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>
        <f t="shared" si="15"/>
        <v>0</v>
      </c>
      <c r="AF96" s="14" t="s">
        <v>130</v>
      </c>
      <c r="AG96" s="9" t="s">
        <v>63</v>
      </c>
      <c r="AH96" s="10">
        <f>+AH97+AH98+AH99</f>
        <v>0</v>
      </c>
      <c r="AI96" s="40">
        <f t="shared" si="16"/>
        <v>-1</v>
      </c>
      <c r="AJ96" s="40">
        <f t="shared" si="17"/>
        <v>-1</v>
      </c>
      <c r="AK96" s="40">
        <f t="shared" si="18"/>
        <v>-1</v>
      </c>
      <c r="AL96" s="40">
        <f t="shared" si="19"/>
        <v>-1</v>
      </c>
      <c r="AM96" s="40">
        <f t="shared" si="20"/>
        <v>-1</v>
      </c>
      <c r="AN96" s="40">
        <f t="shared" si="21"/>
        <v>-1</v>
      </c>
      <c r="AO96" s="40">
        <f t="shared" si="22"/>
        <v>-1</v>
      </c>
      <c r="AP96" s="40">
        <f t="shared" si="23"/>
        <v>-1</v>
      </c>
      <c r="AQ96" s="40">
        <f t="shared" si="24"/>
        <v>-1</v>
      </c>
      <c r="AR96" s="40">
        <f t="shared" si="25"/>
        <v>-1</v>
      </c>
      <c r="AS96" s="40">
        <f t="shared" si="26"/>
        <v>-1</v>
      </c>
      <c r="AT96" s="40">
        <f t="shared" si="27"/>
        <v>-1</v>
      </c>
      <c r="AU96" s="40">
        <f t="shared" si="28"/>
        <v>-1</v>
      </c>
    </row>
    <row r="97" spans="1:47" x14ac:dyDescent="0.25">
      <c r="A97" s="44">
        <v>2023</v>
      </c>
      <c r="B97" s="49">
        <v>102030102</v>
      </c>
      <c r="C97" s="46" t="s">
        <v>132</v>
      </c>
      <c r="D97" s="47">
        <v>0</v>
      </c>
      <c r="E97" s="47">
        <v>13153</v>
      </c>
      <c r="F97" s="47">
        <v>13153</v>
      </c>
      <c r="G97" s="47">
        <v>13153</v>
      </c>
      <c r="H97" s="47">
        <v>13153</v>
      </c>
      <c r="I97" s="47">
        <v>0</v>
      </c>
      <c r="J97" s="47">
        <v>0</v>
      </c>
      <c r="K97" s="47">
        <v>0</v>
      </c>
      <c r="L97" s="47">
        <v>13153</v>
      </c>
      <c r="M97" s="47">
        <v>13153</v>
      </c>
      <c r="N97" s="47">
        <v>13153</v>
      </c>
      <c r="O97" s="47">
        <v>169058524</v>
      </c>
      <c r="P97" s="47">
        <v>169150595</v>
      </c>
      <c r="R97" s="47">
        <v>0</v>
      </c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>
        <f t="shared" si="15"/>
        <v>0</v>
      </c>
      <c r="AF97" s="13" t="s">
        <v>131</v>
      </c>
      <c r="AG97" s="25" t="s">
        <v>132</v>
      </c>
      <c r="AH97" s="26">
        <v>0</v>
      </c>
      <c r="AI97" s="47" t="e">
        <f t="shared" si="16"/>
        <v>#DIV/0!</v>
      </c>
      <c r="AJ97" s="47">
        <f t="shared" si="17"/>
        <v>-1</v>
      </c>
      <c r="AK97" s="47">
        <f t="shared" si="18"/>
        <v>-1</v>
      </c>
      <c r="AL97" s="47">
        <f t="shared" si="19"/>
        <v>-1</v>
      </c>
      <c r="AM97" s="47">
        <f t="shared" si="20"/>
        <v>-1</v>
      </c>
      <c r="AN97" s="47" t="e">
        <f t="shared" si="21"/>
        <v>#DIV/0!</v>
      </c>
      <c r="AO97" s="47" t="e">
        <f t="shared" si="22"/>
        <v>#DIV/0!</v>
      </c>
      <c r="AP97" s="47" t="e">
        <f t="shared" si="23"/>
        <v>#DIV/0!</v>
      </c>
      <c r="AQ97" s="47">
        <f t="shared" si="24"/>
        <v>-1</v>
      </c>
      <c r="AR97" s="47">
        <f t="shared" si="25"/>
        <v>-1</v>
      </c>
      <c r="AS97" s="47">
        <f t="shared" si="26"/>
        <v>-1</v>
      </c>
      <c r="AT97" s="47">
        <f t="shared" si="27"/>
        <v>-1</v>
      </c>
      <c r="AU97" s="47">
        <f t="shared" si="28"/>
        <v>-1</v>
      </c>
    </row>
    <row r="98" spans="1:47" x14ac:dyDescent="0.25">
      <c r="A98" s="44">
        <v>2023</v>
      </c>
      <c r="B98" s="49" t="s">
        <v>133</v>
      </c>
      <c r="C98" s="46" t="s">
        <v>67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19444474</v>
      </c>
      <c r="P98" s="47">
        <v>19444474</v>
      </c>
      <c r="R98" s="47">
        <v>0</v>
      </c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>
        <f t="shared" si="15"/>
        <v>0</v>
      </c>
      <c r="AF98" s="13" t="s">
        <v>133</v>
      </c>
      <c r="AG98" s="25" t="s">
        <v>67</v>
      </c>
      <c r="AH98" s="26">
        <v>0</v>
      </c>
      <c r="AI98" s="47" t="e">
        <f t="shared" si="16"/>
        <v>#DIV/0!</v>
      </c>
      <c r="AJ98" s="47" t="e">
        <f t="shared" si="17"/>
        <v>#DIV/0!</v>
      </c>
      <c r="AK98" s="47" t="e">
        <f t="shared" si="18"/>
        <v>#DIV/0!</v>
      </c>
      <c r="AL98" s="47" t="e">
        <f t="shared" si="19"/>
        <v>#DIV/0!</v>
      </c>
      <c r="AM98" s="47" t="e">
        <f t="shared" si="20"/>
        <v>#DIV/0!</v>
      </c>
      <c r="AN98" s="47" t="e">
        <f t="shared" si="21"/>
        <v>#DIV/0!</v>
      </c>
      <c r="AO98" s="47" t="e">
        <f t="shared" si="22"/>
        <v>#DIV/0!</v>
      </c>
      <c r="AP98" s="47" t="e">
        <f t="shared" si="23"/>
        <v>#DIV/0!</v>
      </c>
      <c r="AQ98" s="47" t="e">
        <f t="shared" si="24"/>
        <v>#DIV/0!</v>
      </c>
      <c r="AR98" s="47" t="e">
        <f t="shared" si="25"/>
        <v>#DIV/0!</v>
      </c>
      <c r="AS98" s="47" t="e">
        <f t="shared" si="26"/>
        <v>#DIV/0!</v>
      </c>
      <c r="AT98" s="47">
        <f t="shared" si="27"/>
        <v>-1</v>
      </c>
      <c r="AU98" s="47">
        <f t="shared" si="28"/>
        <v>-1</v>
      </c>
    </row>
    <row r="99" spans="1:47" x14ac:dyDescent="0.25">
      <c r="A99" s="44">
        <v>2023</v>
      </c>
      <c r="B99" s="49" t="s">
        <v>134</v>
      </c>
      <c r="C99" s="46" t="s">
        <v>75</v>
      </c>
      <c r="D99" s="47">
        <v>43073333</v>
      </c>
      <c r="E99" s="47">
        <v>43073333</v>
      </c>
      <c r="F99" s="47">
        <v>43073333</v>
      </c>
      <c r="G99" s="47">
        <v>43073333</v>
      </c>
      <c r="H99" s="47">
        <v>43073333</v>
      </c>
      <c r="I99" s="47">
        <v>43073333</v>
      </c>
      <c r="J99" s="47">
        <v>43073333</v>
      </c>
      <c r="K99" s="47">
        <v>43073333</v>
      </c>
      <c r="L99" s="47">
        <v>43073333</v>
      </c>
      <c r="M99" s="47">
        <v>43073333</v>
      </c>
      <c r="N99" s="47">
        <v>43073333</v>
      </c>
      <c r="O99" s="47">
        <v>43073333</v>
      </c>
      <c r="P99" s="47">
        <v>516879996</v>
      </c>
      <c r="R99" s="47">
        <v>0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>
        <f t="shared" ref="AD99:AD111" si="29">SUM(R99:AC99)</f>
        <v>0</v>
      </c>
      <c r="AF99" s="13" t="s">
        <v>134</v>
      </c>
      <c r="AG99" s="25" t="s">
        <v>75</v>
      </c>
      <c r="AH99" s="26">
        <v>0</v>
      </c>
      <c r="AI99" s="47">
        <f t="shared" si="16"/>
        <v>-1</v>
      </c>
      <c r="AJ99" s="47">
        <f t="shared" si="17"/>
        <v>-1</v>
      </c>
      <c r="AK99" s="47">
        <f t="shared" si="18"/>
        <v>-1</v>
      </c>
      <c r="AL99" s="47">
        <f t="shared" si="19"/>
        <v>-1</v>
      </c>
      <c r="AM99" s="47">
        <f t="shared" si="20"/>
        <v>-1</v>
      </c>
      <c r="AN99" s="47">
        <f t="shared" si="21"/>
        <v>-1</v>
      </c>
      <c r="AO99" s="47">
        <f t="shared" si="22"/>
        <v>-1</v>
      </c>
      <c r="AP99" s="47">
        <f t="shared" si="23"/>
        <v>-1</v>
      </c>
      <c r="AQ99" s="47">
        <f t="shared" si="24"/>
        <v>-1</v>
      </c>
      <c r="AR99" s="47">
        <f t="shared" si="25"/>
        <v>-1</v>
      </c>
      <c r="AS99" s="47">
        <f t="shared" si="26"/>
        <v>-1</v>
      </c>
      <c r="AT99" s="47">
        <f t="shared" si="27"/>
        <v>-1</v>
      </c>
      <c r="AU99" s="47">
        <f t="shared" si="28"/>
        <v>-1</v>
      </c>
    </row>
    <row r="100" spans="1:47" x14ac:dyDescent="0.25">
      <c r="A100" s="41">
        <v>2023</v>
      </c>
      <c r="B100" s="42" t="s">
        <v>135</v>
      </c>
      <c r="C100" s="43" t="s">
        <v>136</v>
      </c>
      <c r="D100" s="40">
        <v>4029975528.0653329</v>
      </c>
      <c r="E100" s="40">
        <v>2507482192.9855146</v>
      </c>
      <c r="F100" s="40">
        <v>2578990893.1125154</v>
      </c>
      <c r="G100" s="40">
        <v>1006699996.8305151</v>
      </c>
      <c r="H100" s="40">
        <v>547031945.61051512</v>
      </c>
      <c r="I100" s="40">
        <v>573037168.61451519</v>
      </c>
      <c r="J100" s="40">
        <v>590883943.1305151</v>
      </c>
      <c r="K100" s="40">
        <v>881494381.13751507</v>
      </c>
      <c r="L100" s="40">
        <v>798838728.61451519</v>
      </c>
      <c r="M100" s="40">
        <v>443206768.61451513</v>
      </c>
      <c r="N100" s="40">
        <v>442498748.03051507</v>
      </c>
      <c r="O100" s="40">
        <v>321421263.47851527</v>
      </c>
      <c r="P100" s="40">
        <v>14721561558.225004</v>
      </c>
      <c r="R100" s="40">
        <v>201058692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>
        <f t="shared" si="29"/>
        <v>201058692</v>
      </c>
      <c r="AF100" s="11" t="s">
        <v>135</v>
      </c>
      <c r="AG100" s="5" t="s">
        <v>136</v>
      </c>
      <c r="AH100" s="6">
        <f>+AH101+AH141</f>
        <v>201058692</v>
      </c>
      <c r="AI100" s="40">
        <f t="shared" si="16"/>
        <v>-0.95010920274830502</v>
      </c>
      <c r="AJ100" s="40">
        <f t="shared" si="17"/>
        <v>-1</v>
      </c>
      <c r="AK100" s="40">
        <f t="shared" si="18"/>
        <v>-1</v>
      </c>
      <c r="AL100" s="40">
        <f t="shared" si="19"/>
        <v>-1</v>
      </c>
      <c r="AM100" s="40">
        <f t="shared" si="20"/>
        <v>-1</v>
      </c>
      <c r="AN100" s="40">
        <f t="shared" si="21"/>
        <v>-1</v>
      </c>
      <c r="AO100" s="40">
        <f t="shared" si="22"/>
        <v>-1</v>
      </c>
      <c r="AP100" s="40">
        <f t="shared" si="23"/>
        <v>-1</v>
      </c>
      <c r="AQ100" s="40">
        <f t="shared" si="24"/>
        <v>-1</v>
      </c>
      <c r="AR100" s="40">
        <f t="shared" si="25"/>
        <v>-1</v>
      </c>
      <c r="AS100" s="40">
        <f t="shared" si="26"/>
        <v>-1</v>
      </c>
      <c r="AT100" s="40">
        <f t="shared" si="27"/>
        <v>-1</v>
      </c>
      <c r="AU100" s="40">
        <f t="shared" si="28"/>
        <v>-0.98634257030378225</v>
      </c>
    </row>
    <row r="101" spans="1:47" x14ac:dyDescent="0.25">
      <c r="A101" s="41">
        <v>2023</v>
      </c>
      <c r="B101" s="42" t="s">
        <v>137</v>
      </c>
      <c r="C101" s="43" t="s">
        <v>138</v>
      </c>
      <c r="D101" s="40">
        <v>217750000</v>
      </c>
      <c r="E101" s="40">
        <v>130156580</v>
      </c>
      <c r="F101" s="40">
        <v>87259700</v>
      </c>
      <c r="G101" s="40">
        <v>176024691</v>
      </c>
      <c r="H101" s="40">
        <v>12750000</v>
      </c>
      <c r="I101" s="40">
        <v>32750000</v>
      </c>
      <c r="J101" s="40">
        <v>14750000</v>
      </c>
      <c r="K101" s="40">
        <v>160710000</v>
      </c>
      <c r="L101" s="40">
        <v>92750000</v>
      </c>
      <c r="M101" s="40">
        <v>20750000</v>
      </c>
      <c r="N101" s="40">
        <v>2750000</v>
      </c>
      <c r="O101" s="40">
        <v>12750000</v>
      </c>
      <c r="P101" s="40">
        <v>961150971</v>
      </c>
      <c r="R101" s="40">
        <v>1700000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>
        <f t="shared" si="29"/>
        <v>1700000</v>
      </c>
      <c r="AF101" s="11" t="s">
        <v>137</v>
      </c>
      <c r="AG101" s="5" t="s">
        <v>138</v>
      </c>
      <c r="AH101" s="6">
        <f>+AH102</f>
        <v>1700000</v>
      </c>
      <c r="AI101" s="40">
        <f t="shared" si="16"/>
        <v>-0.99219288174512055</v>
      </c>
      <c r="AJ101" s="40">
        <f t="shared" si="17"/>
        <v>-1</v>
      </c>
      <c r="AK101" s="40">
        <f t="shared" si="18"/>
        <v>-1</v>
      </c>
      <c r="AL101" s="40">
        <f t="shared" si="19"/>
        <v>-1</v>
      </c>
      <c r="AM101" s="40">
        <f t="shared" si="20"/>
        <v>-1</v>
      </c>
      <c r="AN101" s="40">
        <f t="shared" si="21"/>
        <v>-1</v>
      </c>
      <c r="AO101" s="40">
        <f t="shared" si="22"/>
        <v>-1</v>
      </c>
      <c r="AP101" s="40">
        <f t="shared" si="23"/>
        <v>-1</v>
      </c>
      <c r="AQ101" s="40">
        <f t="shared" si="24"/>
        <v>-1</v>
      </c>
      <c r="AR101" s="40">
        <f t="shared" si="25"/>
        <v>-1</v>
      </c>
      <c r="AS101" s="40">
        <f t="shared" si="26"/>
        <v>-1</v>
      </c>
      <c r="AT101" s="40">
        <f t="shared" si="27"/>
        <v>-1</v>
      </c>
      <c r="AU101" s="40">
        <f t="shared" si="28"/>
        <v>-0.99823128722615628</v>
      </c>
    </row>
    <row r="102" spans="1:47" x14ac:dyDescent="0.25">
      <c r="A102" s="41">
        <v>2023</v>
      </c>
      <c r="B102" s="42" t="s">
        <v>139</v>
      </c>
      <c r="C102" s="43" t="s">
        <v>140</v>
      </c>
      <c r="D102" s="40">
        <v>217750000</v>
      </c>
      <c r="E102" s="40">
        <v>130156580</v>
      </c>
      <c r="F102" s="40">
        <v>87259700</v>
      </c>
      <c r="G102" s="40">
        <v>176024691</v>
      </c>
      <c r="H102" s="40">
        <v>12750000</v>
      </c>
      <c r="I102" s="40">
        <v>32750000</v>
      </c>
      <c r="J102" s="40">
        <v>14750000</v>
      </c>
      <c r="K102" s="40">
        <v>160710000</v>
      </c>
      <c r="L102" s="40">
        <v>92750000</v>
      </c>
      <c r="M102" s="40">
        <v>20750000</v>
      </c>
      <c r="N102" s="40">
        <v>2750000</v>
      </c>
      <c r="O102" s="40">
        <v>12750000</v>
      </c>
      <c r="P102" s="40">
        <v>961150971</v>
      </c>
      <c r="R102" s="40">
        <v>1700000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>
        <f t="shared" si="29"/>
        <v>1700000</v>
      </c>
      <c r="AF102" s="11" t="s">
        <v>139</v>
      </c>
      <c r="AG102" s="5" t="s">
        <v>140</v>
      </c>
      <c r="AH102" s="6">
        <f>+AH103+AH108+AH134</f>
        <v>1700000</v>
      </c>
      <c r="AI102" s="40">
        <f t="shared" si="16"/>
        <v>-0.99219288174512055</v>
      </c>
      <c r="AJ102" s="40">
        <f t="shared" si="17"/>
        <v>-1</v>
      </c>
      <c r="AK102" s="40">
        <f t="shared" si="18"/>
        <v>-1</v>
      </c>
      <c r="AL102" s="40">
        <f t="shared" si="19"/>
        <v>-1</v>
      </c>
      <c r="AM102" s="40">
        <f t="shared" si="20"/>
        <v>-1</v>
      </c>
      <c r="AN102" s="40">
        <f t="shared" si="21"/>
        <v>-1</v>
      </c>
      <c r="AO102" s="40">
        <f t="shared" si="22"/>
        <v>-1</v>
      </c>
      <c r="AP102" s="40">
        <f t="shared" si="23"/>
        <v>-1</v>
      </c>
      <c r="AQ102" s="40">
        <f t="shared" si="24"/>
        <v>-1</v>
      </c>
      <c r="AR102" s="40">
        <f t="shared" si="25"/>
        <v>-1</v>
      </c>
      <c r="AS102" s="40">
        <f t="shared" si="26"/>
        <v>-1</v>
      </c>
      <c r="AT102" s="40">
        <f t="shared" si="27"/>
        <v>-1</v>
      </c>
      <c r="AU102" s="40">
        <f t="shared" si="28"/>
        <v>-0.99823128722615628</v>
      </c>
    </row>
    <row r="103" spans="1:47" x14ac:dyDescent="0.25">
      <c r="A103" s="41">
        <v>2023</v>
      </c>
      <c r="B103" s="42" t="s">
        <v>141</v>
      </c>
      <c r="C103" s="43" t="s">
        <v>142</v>
      </c>
      <c r="D103" s="40">
        <v>0</v>
      </c>
      <c r="E103" s="40">
        <v>20000000</v>
      </c>
      <c r="F103" s="40">
        <v>47009700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67009700</v>
      </c>
      <c r="R103" s="40">
        <v>0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>
        <f t="shared" si="29"/>
        <v>0</v>
      </c>
      <c r="AF103" s="14" t="s">
        <v>141</v>
      </c>
      <c r="AG103" s="9" t="s">
        <v>142</v>
      </c>
      <c r="AH103" s="10">
        <f>+AH104</f>
        <v>0</v>
      </c>
      <c r="AI103" s="40" t="e">
        <f t="shared" si="16"/>
        <v>#DIV/0!</v>
      </c>
      <c r="AJ103" s="40">
        <f t="shared" si="17"/>
        <v>-1</v>
      </c>
      <c r="AK103" s="40">
        <f t="shared" si="18"/>
        <v>-1</v>
      </c>
      <c r="AL103" s="40" t="e">
        <f t="shared" si="19"/>
        <v>#DIV/0!</v>
      </c>
      <c r="AM103" s="40" t="e">
        <f t="shared" si="20"/>
        <v>#DIV/0!</v>
      </c>
      <c r="AN103" s="40" t="e">
        <f t="shared" si="21"/>
        <v>#DIV/0!</v>
      </c>
      <c r="AO103" s="40" t="e">
        <f t="shared" si="22"/>
        <v>#DIV/0!</v>
      </c>
      <c r="AP103" s="40" t="e">
        <f t="shared" si="23"/>
        <v>#DIV/0!</v>
      </c>
      <c r="AQ103" s="40" t="e">
        <f t="shared" si="24"/>
        <v>#DIV/0!</v>
      </c>
      <c r="AR103" s="40" t="e">
        <f t="shared" si="25"/>
        <v>#DIV/0!</v>
      </c>
      <c r="AS103" s="40" t="e">
        <f t="shared" si="26"/>
        <v>#DIV/0!</v>
      </c>
      <c r="AT103" s="40" t="e">
        <f t="shared" si="27"/>
        <v>#DIV/0!</v>
      </c>
      <c r="AU103" s="40">
        <f t="shared" si="28"/>
        <v>-1</v>
      </c>
    </row>
    <row r="104" spans="1:47" x14ac:dyDescent="0.25">
      <c r="A104" s="41">
        <v>2023</v>
      </c>
      <c r="B104" s="42" t="s">
        <v>143</v>
      </c>
      <c r="C104" s="43" t="s">
        <v>144</v>
      </c>
      <c r="D104" s="40">
        <v>0</v>
      </c>
      <c r="E104" s="40">
        <v>20000000</v>
      </c>
      <c r="F104" s="40">
        <v>47009700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67009700</v>
      </c>
      <c r="R104" s="40">
        <v>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>
        <f t="shared" si="29"/>
        <v>0</v>
      </c>
      <c r="AF104" s="14" t="s">
        <v>143</v>
      </c>
      <c r="AG104" s="9" t="s">
        <v>144</v>
      </c>
      <c r="AH104" s="10">
        <f>+AH105</f>
        <v>0</v>
      </c>
      <c r="AI104" s="40" t="e">
        <f t="shared" si="16"/>
        <v>#DIV/0!</v>
      </c>
      <c r="AJ104" s="40">
        <f t="shared" si="17"/>
        <v>-1</v>
      </c>
      <c r="AK104" s="40">
        <f t="shared" si="18"/>
        <v>-1</v>
      </c>
      <c r="AL104" s="40" t="e">
        <f t="shared" si="19"/>
        <v>#DIV/0!</v>
      </c>
      <c r="AM104" s="40" t="e">
        <f t="shared" si="20"/>
        <v>#DIV/0!</v>
      </c>
      <c r="AN104" s="40" t="e">
        <f t="shared" si="21"/>
        <v>#DIV/0!</v>
      </c>
      <c r="AO104" s="40" t="e">
        <f t="shared" si="22"/>
        <v>#DIV/0!</v>
      </c>
      <c r="AP104" s="40" t="e">
        <f t="shared" si="23"/>
        <v>#DIV/0!</v>
      </c>
      <c r="AQ104" s="40" t="e">
        <f t="shared" si="24"/>
        <v>#DIV/0!</v>
      </c>
      <c r="AR104" s="40" t="e">
        <f t="shared" si="25"/>
        <v>#DIV/0!</v>
      </c>
      <c r="AS104" s="40" t="e">
        <f t="shared" si="26"/>
        <v>#DIV/0!</v>
      </c>
      <c r="AT104" s="40" t="e">
        <f t="shared" si="27"/>
        <v>#DIV/0!</v>
      </c>
      <c r="AU104" s="40">
        <f t="shared" si="28"/>
        <v>-1</v>
      </c>
    </row>
    <row r="105" spans="1:47" x14ac:dyDescent="0.25">
      <c r="A105" s="41">
        <v>2023</v>
      </c>
      <c r="B105" s="42" t="s">
        <v>145</v>
      </c>
      <c r="C105" s="43" t="s">
        <v>146</v>
      </c>
      <c r="D105" s="40">
        <v>0</v>
      </c>
      <c r="E105" s="40">
        <v>20000000</v>
      </c>
      <c r="F105" s="40">
        <v>47009700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67009700</v>
      </c>
      <c r="R105" s="40">
        <v>0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>
        <f t="shared" si="29"/>
        <v>0</v>
      </c>
      <c r="AF105" s="14" t="s">
        <v>145</v>
      </c>
      <c r="AG105" s="9" t="s">
        <v>146</v>
      </c>
      <c r="AH105" s="10">
        <f>+AH106+AH107</f>
        <v>0</v>
      </c>
      <c r="AI105" s="40" t="e">
        <f t="shared" si="16"/>
        <v>#DIV/0!</v>
      </c>
      <c r="AJ105" s="40">
        <f t="shared" si="17"/>
        <v>-1</v>
      </c>
      <c r="AK105" s="40">
        <f t="shared" si="18"/>
        <v>-1</v>
      </c>
      <c r="AL105" s="40" t="e">
        <f t="shared" si="19"/>
        <v>#DIV/0!</v>
      </c>
      <c r="AM105" s="40" t="e">
        <f t="shared" si="20"/>
        <v>#DIV/0!</v>
      </c>
      <c r="AN105" s="40" t="e">
        <f t="shared" si="21"/>
        <v>#DIV/0!</v>
      </c>
      <c r="AO105" s="40" t="e">
        <f t="shared" si="22"/>
        <v>#DIV/0!</v>
      </c>
      <c r="AP105" s="40" t="e">
        <f t="shared" si="23"/>
        <v>#DIV/0!</v>
      </c>
      <c r="AQ105" s="40" t="e">
        <f t="shared" si="24"/>
        <v>#DIV/0!</v>
      </c>
      <c r="AR105" s="40" t="e">
        <f t="shared" si="25"/>
        <v>#DIV/0!</v>
      </c>
      <c r="AS105" s="40" t="e">
        <f t="shared" si="26"/>
        <v>#DIV/0!</v>
      </c>
      <c r="AT105" s="40" t="e">
        <f t="shared" si="27"/>
        <v>#DIV/0!</v>
      </c>
      <c r="AU105" s="40">
        <f t="shared" si="28"/>
        <v>-1</v>
      </c>
    </row>
    <row r="106" spans="1:47" x14ac:dyDescent="0.25">
      <c r="A106" s="44">
        <v>2023</v>
      </c>
      <c r="B106" s="45" t="s">
        <v>147</v>
      </c>
      <c r="C106" s="46" t="s">
        <v>148</v>
      </c>
      <c r="D106" s="47">
        <v>0</v>
      </c>
      <c r="E106" s="47">
        <v>0</v>
      </c>
      <c r="F106" s="47">
        <v>41500000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41500000</v>
      </c>
      <c r="R106" s="47">
        <v>0</v>
      </c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>
        <f t="shared" si="29"/>
        <v>0</v>
      </c>
      <c r="AF106" s="13" t="s">
        <v>147</v>
      </c>
      <c r="AG106" s="25" t="s">
        <v>148</v>
      </c>
      <c r="AH106" s="26">
        <v>0</v>
      </c>
      <c r="AI106" s="47" t="e">
        <f t="shared" si="16"/>
        <v>#DIV/0!</v>
      </c>
      <c r="AJ106" s="47" t="e">
        <f t="shared" si="17"/>
        <v>#DIV/0!</v>
      </c>
      <c r="AK106" s="47">
        <f t="shared" si="18"/>
        <v>-1</v>
      </c>
      <c r="AL106" s="47" t="e">
        <f t="shared" si="19"/>
        <v>#DIV/0!</v>
      </c>
      <c r="AM106" s="47" t="e">
        <f t="shared" si="20"/>
        <v>#DIV/0!</v>
      </c>
      <c r="AN106" s="47" t="e">
        <f t="shared" si="21"/>
        <v>#DIV/0!</v>
      </c>
      <c r="AO106" s="47" t="e">
        <f t="shared" si="22"/>
        <v>#DIV/0!</v>
      </c>
      <c r="AP106" s="47" t="e">
        <f t="shared" si="23"/>
        <v>#DIV/0!</v>
      </c>
      <c r="AQ106" s="47" t="e">
        <f t="shared" si="24"/>
        <v>#DIV/0!</v>
      </c>
      <c r="AR106" s="47" t="e">
        <f t="shared" si="25"/>
        <v>#DIV/0!</v>
      </c>
      <c r="AS106" s="47" t="e">
        <f t="shared" si="26"/>
        <v>#DIV/0!</v>
      </c>
      <c r="AT106" s="47" t="e">
        <f t="shared" si="27"/>
        <v>#DIV/0!</v>
      </c>
      <c r="AU106" s="47">
        <f t="shared" si="28"/>
        <v>-1</v>
      </c>
    </row>
    <row r="107" spans="1:47" x14ac:dyDescent="0.25">
      <c r="A107" s="44">
        <v>2023</v>
      </c>
      <c r="B107" s="45" t="s">
        <v>149</v>
      </c>
      <c r="C107" s="46" t="s">
        <v>150</v>
      </c>
      <c r="D107" s="47">
        <v>0</v>
      </c>
      <c r="E107" s="47">
        <v>20000000</v>
      </c>
      <c r="F107" s="47">
        <v>5509700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25509700</v>
      </c>
      <c r="R107" s="47">
        <v>0</v>
      </c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>
        <f t="shared" si="29"/>
        <v>0</v>
      </c>
      <c r="AF107" s="13" t="s">
        <v>149</v>
      </c>
      <c r="AG107" s="25" t="s">
        <v>150</v>
      </c>
      <c r="AH107" s="26">
        <v>0</v>
      </c>
      <c r="AI107" s="47" t="e">
        <f t="shared" si="16"/>
        <v>#DIV/0!</v>
      </c>
      <c r="AJ107" s="47">
        <f t="shared" si="17"/>
        <v>-1</v>
      </c>
      <c r="AK107" s="47">
        <f t="shared" si="18"/>
        <v>-1</v>
      </c>
      <c r="AL107" s="47" t="e">
        <f t="shared" si="19"/>
        <v>#DIV/0!</v>
      </c>
      <c r="AM107" s="47" t="e">
        <f t="shared" si="20"/>
        <v>#DIV/0!</v>
      </c>
      <c r="AN107" s="47" t="e">
        <f t="shared" si="21"/>
        <v>#DIV/0!</v>
      </c>
      <c r="AO107" s="47" t="e">
        <f t="shared" si="22"/>
        <v>#DIV/0!</v>
      </c>
      <c r="AP107" s="47" t="e">
        <f t="shared" si="23"/>
        <v>#DIV/0!</v>
      </c>
      <c r="AQ107" s="47" t="e">
        <f t="shared" si="24"/>
        <v>#DIV/0!</v>
      </c>
      <c r="AR107" s="47" t="e">
        <f t="shared" si="25"/>
        <v>#DIV/0!</v>
      </c>
      <c r="AS107" s="47" t="e">
        <f t="shared" si="26"/>
        <v>#DIV/0!</v>
      </c>
      <c r="AT107" s="47" t="e">
        <f t="shared" si="27"/>
        <v>#DIV/0!</v>
      </c>
      <c r="AU107" s="47">
        <f t="shared" si="28"/>
        <v>-1</v>
      </c>
    </row>
    <row r="108" spans="1:47" x14ac:dyDescent="0.25">
      <c r="A108" s="41">
        <v>2023</v>
      </c>
      <c r="B108" s="42" t="s">
        <v>151</v>
      </c>
      <c r="C108" s="43" t="s">
        <v>152</v>
      </c>
      <c r="D108" s="40">
        <v>151750000</v>
      </c>
      <c r="E108" s="40">
        <v>72750000</v>
      </c>
      <c r="F108" s="40">
        <v>27750000</v>
      </c>
      <c r="G108" s="40">
        <v>176024691</v>
      </c>
      <c r="H108" s="40">
        <v>12750000</v>
      </c>
      <c r="I108" s="40">
        <v>32750000</v>
      </c>
      <c r="J108" s="40">
        <v>10750000</v>
      </c>
      <c r="K108" s="40">
        <v>160710000</v>
      </c>
      <c r="L108" s="40">
        <v>92750000</v>
      </c>
      <c r="M108" s="40">
        <v>12750000</v>
      </c>
      <c r="N108" s="40">
        <v>2750000</v>
      </c>
      <c r="O108" s="40">
        <v>2750000</v>
      </c>
      <c r="P108" s="40">
        <v>756234691</v>
      </c>
      <c r="R108" s="40">
        <v>1700000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>
        <f t="shared" si="29"/>
        <v>1700000</v>
      </c>
      <c r="AF108" s="14" t="s">
        <v>151</v>
      </c>
      <c r="AG108" s="9" t="s">
        <v>152</v>
      </c>
      <c r="AH108" s="10">
        <f>+AH109+AH113+AH118+AH120+AH126+AH129+AH132</f>
        <v>1700000</v>
      </c>
      <c r="AI108" s="40">
        <f t="shared" si="16"/>
        <v>-0.98879736408566721</v>
      </c>
      <c r="AJ108" s="40">
        <f t="shared" si="17"/>
        <v>-1</v>
      </c>
      <c r="AK108" s="40">
        <f t="shared" si="18"/>
        <v>-1</v>
      </c>
      <c r="AL108" s="40">
        <f t="shared" si="19"/>
        <v>-1</v>
      </c>
      <c r="AM108" s="40">
        <f t="shared" si="20"/>
        <v>-1</v>
      </c>
      <c r="AN108" s="40">
        <f t="shared" si="21"/>
        <v>-1</v>
      </c>
      <c r="AO108" s="40">
        <f t="shared" si="22"/>
        <v>-1</v>
      </c>
      <c r="AP108" s="40">
        <f t="shared" si="23"/>
        <v>-1</v>
      </c>
      <c r="AQ108" s="40">
        <f t="shared" si="24"/>
        <v>-1</v>
      </c>
      <c r="AR108" s="40">
        <f t="shared" si="25"/>
        <v>-1</v>
      </c>
      <c r="AS108" s="40">
        <f t="shared" si="26"/>
        <v>-1</v>
      </c>
      <c r="AT108" s="40">
        <f t="shared" si="27"/>
        <v>-1</v>
      </c>
      <c r="AU108" s="40">
        <f t="shared" si="28"/>
        <v>-0.99775202060916823</v>
      </c>
    </row>
    <row r="109" spans="1:47" x14ac:dyDescent="0.25">
      <c r="A109" s="41">
        <v>2023</v>
      </c>
      <c r="B109" s="42" t="s">
        <v>153</v>
      </c>
      <c r="C109" s="43" t="s">
        <v>154</v>
      </c>
      <c r="D109" s="40">
        <v>0</v>
      </c>
      <c r="E109" s="40">
        <v>0</v>
      </c>
      <c r="F109" s="40">
        <v>0</v>
      </c>
      <c r="G109" s="40">
        <v>12960000</v>
      </c>
      <c r="H109" s="40">
        <v>0</v>
      </c>
      <c r="I109" s="40">
        <v>25000000</v>
      </c>
      <c r="J109" s="40">
        <v>0</v>
      </c>
      <c r="K109" s="40">
        <v>25960000</v>
      </c>
      <c r="L109" s="40">
        <v>0</v>
      </c>
      <c r="M109" s="40">
        <v>0</v>
      </c>
      <c r="N109" s="40">
        <v>0</v>
      </c>
      <c r="O109" s="40">
        <v>0</v>
      </c>
      <c r="P109" s="40">
        <v>63920000</v>
      </c>
      <c r="R109" s="40">
        <v>0</v>
      </c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>
        <f t="shared" si="29"/>
        <v>0</v>
      </c>
      <c r="AF109" s="14" t="s">
        <v>153</v>
      </c>
      <c r="AG109" s="9" t="s">
        <v>154</v>
      </c>
      <c r="AH109" s="10">
        <f>+AH110+AH111+AH112</f>
        <v>0</v>
      </c>
      <c r="AI109" s="40" t="e">
        <f t="shared" si="16"/>
        <v>#DIV/0!</v>
      </c>
      <c r="AJ109" s="40" t="e">
        <f t="shared" si="17"/>
        <v>#DIV/0!</v>
      </c>
      <c r="AK109" s="40" t="e">
        <f t="shared" si="18"/>
        <v>#DIV/0!</v>
      </c>
      <c r="AL109" s="40">
        <f t="shared" si="19"/>
        <v>-1</v>
      </c>
      <c r="AM109" s="40" t="e">
        <f t="shared" si="20"/>
        <v>#DIV/0!</v>
      </c>
      <c r="AN109" s="40">
        <f t="shared" si="21"/>
        <v>-1</v>
      </c>
      <c r="AO109" s="40" t="e">
        <f t="shared" si="22"/>
        <v>#DIV/0!</v>
      </c>
      <c r="AP109" s="40">
        <f t="shared" si="23"/>
        <v>-1</v>
      </c>
      <c r="AQ109" s="40" t="e">
        <f t="shared" si="24"/>
        <v>#DIV/0!</v>
      </c>
      <c r="AR109" s="40" t="e">
        <f t="shared" si="25"/>
        <v>#DIV/0!</v>
      </c>
      <c r="AS109" s="40" t="e">
        <f t="shared" si="26"/>
        <v>#DIV/0!</v>
      </c>
      <c r="AT109" s="40" t="e">
        <f t="shared" si="27"/>
        <v>#DIV/0!</v>
      </c>
      <c r="AU109" s="40">
        <f t="shared" si="28"/>
        <v>-1</v>
      </c>
    </row>
    <row r="110" spans="1:47" x14ac:dyDescent="0.25">
      <c r="A110" s="44">
        <v>2023</v>
      </c>
      <c r="B110" s="45" t="s">
        <v>155</v>
      </c>
      <c r="C110" s="46" t="s">
        <v>156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20000000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20000000</v>
      </c>
      <c r="R110" s="47">
        <v>0</v>
      </c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>
        <f t="shared" si="29"/>
        <v>0</v>
      </c>
      <c r="AF110" s="13" t="s">
        <v>155</v>
      </c>
      <c r="AG110" s="25" t="s">
        <v>156</v>
      </c>
      <c r="AH110" s="26">
        <v>0</v>
      </c>
      <c r="AI110" s="47" t="e">
        <f t="shared" si="16"/>
        <v>#DIV/0!</v>
      </c>
      <c r="AJ110" s="47" t="e">
        <f t="shared" si="17"/>
        <v>#DIV/0!</v>
      </c>
      <c r="AK110" s="47" t="e">
        <f t="shared" si="18"/>
        <v>#DIV/0!</v>
      </c>
      <c r="AL110" s="47" t="e">
        <f t="shared" si="19"/>
        <v>#DIV/0!</v>
      </c>
      <c r="AM110" s="47" t="e">
        <f t="shared" si="20"/>
        <v>#DIV/0!</v>
      </c>
      <c r="AN110" s="47">
        <f t="shared" si="21"/>
        <v>-1</v>
      </c>
      <c r="AO110" s="47" t="e">
        <f t="shared" si="22"/>
        <v>#DIV/0!</v>
      </c>
      <c r="AP110" s="47" t="e">
        <f t="shared" si="23"/>
        <v>#DIV/0!</v>
      </c>
      <c r="AQ110" s="47" t="e">
        <f t="shared" si="24"/>
        <v>#DIV/0!</v>
      </c>
      <c r="AR110" s="47" t="e">
        <f t="shared" si="25"/>
        <v>#DIV/0!</v>
      </c>
      <c r="AS110" s="47" t="e">
        <f t="shared" si="26"/>
        <v>#DIV/0!</v>
      </c>
      <c r="AT110" s="47" t="e">
        <f t="shared" si="27"/>
        <v>#DIV/0!</v>
      </c>
      <c r="AU110" s="47">
        <f t="shared" si="28"/>
        <v>-1</v>
      </c>
    </row>
    <row r="111" spans="1:47" x14ac:dyDescent="0.25">
      <c r="A111" s="44">
        <v>2023</v>
      </c>
      <c r="B111" s="45" t="s">
        <v>157</v>
      </c>
      <c r="C111" s="46" t="s">
        <v>813</v>
      </c>
      <c r="D111" s="47">
        <v>0</v>
      </c>
      <c r="E111" s="47">
        <v>0</v>
      </c>
      <c r="F111" s="47">
        <v>0</v>
      </c>
      <c r="G111" s="47">
        <v>12960000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12960000</v>
      </c>
      <c r="R111" s="47">
        <v>0</v>
      </c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>
        <f t="shared" si="29"/>
        <v>0</v>
      </c>
      <c r="AF111" s="13" t="s">
        <v>157</v>
      </c>
      <c r="AG111" s="25" t="s">
        <v>158</v>
      </c>
      <c r="AH111" s="26">
        <v>0</v>
      </c>
      <c r="AI111" s="47" t="e">
        <f t="shared" si="16"/>
        <v>#DIV/0!</v>
      </c>
      <c r="AJ111" s="47" t="e">
        <f t="shared" si="17"/>
        <v>#DIV/0!</v>
      </c>
      <c r="AK111" s="47" t="e">
        <f t="shared" si="18"/>
        <v>#DIV/0!</v>
      </c>
      <c r="AL111" s="47">
        <f t="shared" si="19"/>
        <v>-1</v>
      </c>
      <c r="AM111" s="47" t="e">
        <f t="shared" si="20"/>
        <v>#DIV/0!</v>
      </c>
      <c r="AN111" s="47" t="e">
        <f t="shared" si="21"/>
        <v>#DIV/0!</v>
      </c>
      <c r="AO111" s="47" t="e">
        <f t="shared" si="22"/>
        <v>#DIV/0!</v>
      </c>
      <c r="AP111" s="47" t="e">
        <f t="shared" si="23"/>
        <v>#DIV/0!</v>
      </c>
      <c r="AQ111" s="47" t="e">
        <f t="shared" si="24"/>
        <v>#DIV/0!</v>
      </c>
      <c r="AR111" s="47" t="e">
        <f t="shared" si="25"/>
        <v>#DIV/0!</v>
      </c>
      <c r="AS111" s="47" t="e">
        <f t="shared" si="26"/>
        <v>#DIV/0!</v>
      </c>
      <c r="AT111" s="47" t="e">
        <f t="shared" si="27"/>
        <v>#DIV/0!</v>
      </c>
      <c r="AU111" s="47">
        <f t="shared" si="28"/>
        <v>-1</v>
      </c>
    </row>
    <row r="112" spans="1:47" x14ac:dyDescent="0.25">
      <c r="A112" s="44">
        <v>2023</v>
      </c>
      <c r="B112" s="45" t="s">
        <v>159</v>
      </c>
      <c r="C112" s="46" t="s">
        <v>160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5000000</v>
      </c>
      <c r="J112" s="47">
        <v>0</v>
      </c>
      <c r="K112" s="47">
        <v>25960000</v>
      </c>
      <c r="L112" s="47">
        <v>0</v>
      </c>
      <c r="M112" s="47">
        <v>0</v>
      </c>
      <c r="N112" s="47">
        <v>0</v>
      </c>
      <c r="O112" s="47">
        <v>0</v>
      </c>
      <c r="P112" s="47">
        <v>30960000</v>
      </c>
      <c r="R112" s="47">
        <v>0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>
        <f t="shared" ref="AD112:AD134" si="30">SUM(R112:AC112)</f>
        <v>0</v>
      </c>
      <c r="AF112" s="13" t="s">
        <v>159</v>
      </c>
      <c r="AG112" s="25" t="s">
        <v>160</v>
      </c>
      <c r="AH112" s="26">
        <v>0</v>
      </c>
      <c r="AI112" s="47" t="e">
        <f t="shared" si="16"/>
        <v>#DIV/0!</v>
      </c>
      <c r="AJ112" s="47" t="e">
        <f t="shared" si="17"/>
        <v>#DIV/0!</v>
      </c>
      <c r="AK112" s="47" t="e">
        <f t="shared" si="18"/>
        <v>#DIV/0!</v>
      </c>
      <c r="AL112" s="47" t="e">
        <f t="shared" si="19"/>
        <v>#DIV/0!</v>
      </c>
      <c r="AM112" s="47" t="e">
        <f t="shared" si="20"/>
        <v>#DIV/0!</v>
      </c>
      <c r="AN112" s="47">
        <f t="shared" si="21"/>
        <v>-1</v>
      </c>
      <c r="AO112" s="47" t="e">
        <f t="shared" si="22"/>
        <v>#DIV/0!</v>
      </c>
      <c r="AP112" s="47">
        <f t="shared" si="23"/>
        <v>-1</v>
      </c>
      <c r="AQ112" s="47" t="e">
        <f t="shared" si="24"/>
        <v>#DIV/0!</v>
      </c>
      <c r="AR112" s="47" t="e">
        <f t="shared" si="25"/>
        <v>#DIV/0!</v>
      </c>
      <c r="AS112" s="47" t="e">
        <f t="shared" si="26"/>
        <v>#DIV/0!</v>
      </c>
      <c r="AT112" s="47" t="e">
        <f t="shared" si="27"/>
        <v>#DIV/0!</v>
      </c>
      <c r="AU112" s="47">
        <f t="shared" si="28"/>
        <v>-1</v>
      </c>
    </row>
    <row r="113" spans="1:47" x14ac:dyDescent="0.25">
      <c r="A113" s="41">
        <v>2023</v>
      </c>
      <c r="B113" s="42" t="s">
        <v>161</v>
      </c>
      <c r="C113" s="43" t="s">
        <v>162</v>
      </c>
      <c r="D113" s="40">
        <v>61750000</v>
      </c>
      <c r="E113" s="40">
        <v>31750000</v>
      </c>
      <c r="F113" s="40">
        <v>1750000</v>
      </c>
      <c r="G113" s="40">
        <v>13750000</v>
      </c>
      <c r="H113" s="40">
        <v>1750000</v>
      </c>
      <c r="I113" s="40">
        <v>1750000</v>
      </c>
      <c r="J113" s="40">
        <v>1750000</v>
      </c>
      <c r="K113" s="40">
        <v>11750000</v>
      </c>
      <c r="L113" s="40">
        <v>1750000</v>
      </c>
      <c r="M113" s="40">
        <v>1750000</v>
      </c>
      <c r="N113" s="40">
        <v>1750000</v>
      </c>
      <c r="O113" s="40">
        <v>1750000</v>
      </c>
      <c r="P113" s="40">
        <v>133000000</v>
      </c>
      <c r="R113" s="40">
        <v>0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>
        <f t="shared" si="30"/>
        <v>0</v>
      </c>
      <c r="AF113" s="14" t="s">
        <v>161</v>
      </c>
      <c r="AG113" s="9" t="s">
        <v>162</v>
      </c>
      <c r="AH113" s="10">
        <f>+AH114+AH115+AH116+AH117</f>
        <v>0</v>
      </c>
      <c r="AI113" s="40">
        <f t="shared" si="16"/>
        <v>-1</v>
      </c>
      <c r="AJ113" s="40">
        <f t="shared" si="17"/>
        <v>-1</v>
      </c>
      <c r="AK113" s="40">
        <f t="shared" si="18"/>
        <v>-1</v>
      </c>
      <c r="AL113" s="40">
        <f t="shared" si="19"/>
        <v>-1</v>
      </c>
      <c r="AM113" s="40">
        <f t="shared" si="20"/>
        <v>-1</v>
      </c>
      <c r="AN113" s="40">
        <f t="shared" si="21"/>
        <v>-1</v>
      </c>
      <c r="AO113" s="40">
        <f t="shared" si="22"/>
        <v>-1</v>
      </c>
      <c r="AP113" s="40">
        <f t="shared" si="23"/>
        <v>-1</v>
      </c>
      <c r="AQ113" s="40">
        <f t="shared" si="24"/>
        <v>-1</v>
      </c>
      <c r="AR113" s="40">
        <f t="shared" si="25"/>
        <v>-1</v>
      </c>
      <c r="AS113" s="40">
        <f t="shared" si="26"/>
        <v>-1</v>
      </c>
      <c r="AT113" s="40">
        <f t="shared" si="27"/>
        <v>-1</v>
      </c>
      <c r="AU113" s="40">
        <f t="shared" si="28"/>
        <v>-1</v>
      </c>
    </row>
    <row r="114" spans="1:47" x14ac:dyDescent="0.25">
      <c r="A114" s="44">
        <v>2023</v>
      </c>
      <c r="B114" s="45" t="s">
        <v>163</v>
      </c>
      <c r="C114" s="46" t="s">
        <v>164</v>
      </c>
      <c r="D114" s="47">
        <v>31750000</v>
      </c>
      <c r="E114" s="47">
        <v>21750000</v>
      </c>
      <c r="F114" s="47">
        <v>1750000</v>
      </c>
      <c r="G114" s="47">
        <v>1750000</v>
      </c>
      <c r="H114" s="47">
        <v>1750000</v>
      </c>
      <c r="I114" s="47">
        <v>1750000</v>
      </c>
      <c r="J114" s="47">
        <v>1750000</v>
      </c>
      <c r="K114" s="47">
        <v>1750000</v>
      </c>
      <c r="L114" s="47">
        <v>1750000</v>
      </c>
      <c r="M114" s="47">
        <v>1750000</v>
      </c>
      <c r="N114" s="47">
        <v>1750000</v>
      </c>
      <c r="O114" s="47">
        <v>1750000</v>
      </c>
      <c r="P114" s="47">
        <v>71000000</v>
      </c>
      <c r="R114" s="47">
        <v>0</v>
      </c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>
        <f t="shared" si="30"/>
        <v>0</v>
      </c>
      <c r="AF114" s="13" t="s">
        <v>163</v>
      </c>
      <c r="AG114" s="25" t="s">
        <v>164</v>
      </c>
      <c r="AH114" s="26">
        <v>0</v>
      </c>
      <c r="AI114" s="47">
        <f t="shared" si="16"/>
        <v>-1</v>
      </c>
      <c r="AJ114" s="47">
        <f t="shared" si="17"/>
        <v>-1</v>
      </c>
      <c r="AK114" s="47">
        <f t="shared" si="18"/>
        <v>-1</v>
      </c>
      <c r="AL114" s="47">
        <f t="shared" si="19"/>
        <v>-1</v>
      </c>
      <c r="AM114" s="47">
        <f t="shared" si="20"/>
        <v>-1</v>
      </c>
      <c r="AN114" s="47">
        <f t="shared" si="21"/>
        <v>-1</v>
      </c>
      <c r="AO114" s="47">
        <f t="shared" si="22"/>
        <v>-1</v>
      </c>
      <c r="AP114" s="47">
        <f t="shared" si="23"/>
        <v>-1</v>
      </c>
      <c r="AQ114" s="47">
        <f t="shared" si="24"/>
        <v>-1</v>
      </c>
      <c r="AR114" s="47">
        <f t="shared" si="25"/>
        <v>-1</v>
      </c>
      <c r="AS114" s="47">
        <f t="shared" si="26"/>
        <v>-1</v>
      </c>
      <c r="AT114" s="47">
        <f t="shared" si="27"/>
        <v>-1</v>
      </c>
      <c r="AU114" s="47">
        <f t="shared" si="28"/>
        <v>-1</v>
      </c>
    </row>
    <row r="115" spans="1:47" x14ac:dyDescent="0.25">
      <c r="A115" s="44">
        <v>2023</v>
      </c>
      <c r="B115" s="45" t="s">
        <v>165</v>
      </c>
      <c r="C115" s="46" t="s">
        <v>166</v>
      </c>
      <c r="D115" s="47">
        <v>0</v>
      </c>
      <c r="E115" s="47">
        <v>0</v>
      </c>
      <c r="F115" s="47">
        <v>0</v>
      </c>
      <c r="G115" s="47">
        <v>12000000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12000000</v>
      </c>
      <c r="R115" s="47">
        <v>0</v>
      </c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>
        <f t="shared" si="30"/>
        <v>0</v>
      </c>
      <c r="AF115" s="13" t="s">
        <v>165</v>
      </c>
      <c r="AG115" s="25" t="s">
        <v>166</v>
      </c>
      <c r="AH115" s="26">
        <v>0</v>
      </c>
      <c r="AI115" s="47" t="e">
        <f t="shared" si="16"/>
        <v>#DIV/0!</v>
      </c>
      <c r="AJ115" s="47" t="e">
        <f t="shared" si="17"/>
        <v>#DIV/0!</v>
      </c>
      <c r="AK115" s="47" t="e">
        <f t="shared" si="18"/>
        <v>#DIV/0!</v>
      </c>
      <c r="AL115" s="47">
        <f t="shared" si="19"/>
        <v>-1</v>
      </c>
      <c r="AM115" s="47" t="e">
        <f t="shared" si="20"/>
        <v>#DIV/0!</v>
      </c>
      <c r="AN115" s="47" t="e">
        <f t="shared" si="21"/>
        <v>#DIV/0!</v>
      </c>
      <c r="AO115" s="47" t="e">
        <f t="shared" si="22"/>
        <v>#DIV/0!</v>
      </c>
      <c r="AP115" s="47" t="e">
        <f t="shared" si="23"/>
        <v>#DIV/0!</v>
      </c>
      <c r="AQ115" s="47" t="e">
        <f t="shared" si="24"/>
        <v>#DIV/0!</v>
      </c>
      <c r="AR115" s="47" t="e">
        <f t="shared" si="25"/>
        <v>#DIV/0!</v>
      </c>
      <c r="AS115" s="47" t="e">
        <f t="shared" si="26"/>
        <v>#DIV/0!</v>
      </c>
      <c r="AT115" s="47" t="e">
        <f t="shared" si="27"/>
        <v>#DIV/0!</v>
      </c>
      <c r="AU115" s="47">
        <f t="shared" si="28"/>
        <v>-1</v>
      </c>
    </row>
    <row r="116" spans="1:47" x14ac:dyDescent="0.25">
      <c r="A116" s="44">
        <v>2023</v>
      </c>
      <c r="B116" s="45" t="s">
        <v>167</v>
      </c>
      <c r="C116" s="46" t="s">
        <v>168</v>
      </c>
      <c r="D116" s="47">
        <v>0</v>
      </c>
      <c r="E116" s="47">
        <v>10000000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10000000</v>
      </c>
      <c r="L116" s="47">
        <v>0</v>
      </c>
      <c r="M116" s="47">
        <v>0</v>
      </c>
      <c r="N116" s="47">
        <v>0</v>
      </c>
      <c r="O116" s="47">
        <v>0</v>
      </c>
      <c r="P116" s="47">
        <v>20000000</v>
      </c>
      <c r="R116" s="47">
        <v>0</v>
      </c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>
        <f t="shared" si="30"/>
        <v>0</v>
      </c>
      <c r="AF116" s="13" t="s">
        <v>167</v>
      </c>
      <c r="AG116" s="25" t="s">
        <v>168</v>
      </c>
      <c r="AH116" s="26">
        <v>0</v>
      </c>
      <c r="AI116" s="47" t="e">
        <f t="shared" si="16"/>
        <v>#DIV/0!</v>
      </c>
      <c r="AJ116" s="47">
        <f t="shared" si="17"/>
        <v>-1</v>
      </c>
      <c r="AK116" s="47" t="e">
        <f t="shared" si="18"/>
        <v>#DIV/0!</v>
      </c>
      <c r="AL116" s="47" t="e">
        <f t="shared" si="19"/>
        <v>#DIV/0!</v>
      </c>
      <c r="AM116" s="47" t="e">
        <f t="shared" si="20"/>
        <v>#DIV/0!</v>
      </c>
      <c r="AN116" s="47" t="e">
        <f t="shared" si="21"/>
        <v>#DIV/0!</v>
      </c>
      <c r="AO116" s="47" t="e">
        <f t="shared" si="22"/>
        <v>#DIV/0!</v>
      </c>
      <c r="AP116" s="47">
        <f t="shared" si="23"/>
        <v>-1</v>
      </c>
      <c r="AQ116" s="47" t="e">
        <f t="shared" si="24"/>
        <v>#DIV/0!</v>
      </c>
      <c r="AR116" s="47" t="e">
        <f t="shared" si="25"/>
        <v>#DIV/0!</v>
      </c>
      <c r="AS116" s="47" t="e">
        <f t="shared" si="26"/>
        <v>#DIV/0!</v>
      </c>
      <c r="AT116" s="47" t="e">
        <f t="shared" si="27"/>
        <v>#DIV/0!</v>
      </c>
      <c r="AU116" s="47">
        <f t="shared" si="28"/>
        <v>-1</v>
      </c>
    </row>
    <row r="117" spans="1:47" x14ac:dyDescent="0.25">
      <c r="A117" s="44">
        <v>2023</v>
      </c>
      <c r="B117" s="45" t="s">
        <v>169</v>
      </c>
      <c r="C117" s="46" t="s">
        <v>170</v>
      </c>
      <c r="D117" s="47">
        <v>30000000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30000000</v>
      </c>
      <c r="R117" s="47">
        <v>0</v>
      </c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>
        <f t="shared" si="30"/>
        <v>0</v>
      </c>
      <c r="AF117" s="13" t="s">
        <v>169</v>
      </c>
      <c r="AG117" s="25" t="s">
        <v>170</v>
      </c>
      <c r="AH117" s="26">
        <v>0</v>
      </c>
      <c r="AI117" s="47">
        <f t="shared" si="16"/>
        <v>-1</v>
      </c>
      <c r="AJ117" s="47" t="e">
        <f t="shared" si="17"/>
        <v>#DIV/0!</v>
      </c>
      <c r="AK117" s="47" t="e">
        <f t="shared" si="18"/>
        <v>#DIV/0!</v>
      </c>
      <c r="AL117" s="47" t="e">
        <f t="shared" si="19"/>
        <v>#DIV/0!</v>
      </c>
      <c r="AM117" s="47" t="e">
        <f t="shared" si="20"/>
        <v>#DIV/0!</v>
      </c>
      <c r="AN117" s="47" t="e">
        <f t="shared" si="21"/>
        <v>#DIV/0!</v>
      </c>
      <c r="AO117" s="47" t="e">
        <f t="shared" si="22"/>
        <v>#DIV/0!</v>
      </c>
      <c r="AP117" s="47" t="e">
        <f t="shared" si="23"/>
        <v>#DIV/0!</v>
      </c>
      <c r="AQ117" s="47" t="e">
        <f t="shared" si="24"/>
        <v>#DIV/0!</v>
      </c>
      <c r="AR117" s="47" t="e">
        <f t="shared" si="25"/>
        <v>#DIV/0!</v>
      </c>
      <c r="AS117" s="47" t="e">
        <f t="shared" si="26"/>
        <v>#DIV/0!</v>
      </c>
      <c r="AT117" s="47" t="e">
        <f t="shared" si="27"/>
        <v>#DIV/0!</v>
      </c>
      <c r="AU117" s="47">
        <f t="shared" si="28"/>
        <v>-1</v>
      </c>
    </row>
    <row r="118" spans="1:47" x14ac:dyDescent="0.25">
      <c r="A118" s="41">
        <v>2023</v>
      </c>
      <c r="B118" s="42" t="s">
        <v>171</v>
      </c>
      <c r="C118" s="43" t="s">
        <v>172</v>
      </c>
      <c r="D118" s="40">
        <v>60000000</v>
      </c>
      <c r="E118" s="40">
        <v>14000000</v>
      </c>
      <c r="F118" s="40">
        <v>0</v>
      </c>
      <c r="G118" s="40">
        <v>26000000</v>
      </c>
      <c r="H118" s="40">
        <v>0</v>
      </c>
      <c r="I118" s="40">
        <v>0</v>
      </c>
      <c r="J118" s="40">
        <v>3000000</v>
      </c>
      <c r="K118" s="40">
        <v>122000000</v>
      </c>
      <c r="L118" s="40">
        <v>0</v>
      </c>
      <c r="M118" s="40">
        <v>0</v>
      </c>
      <c r="N118" s="40">
        <v>0</v>
      </c>
      <c r="O118" s="40">
        <v>0</v>
      </c>
      <c r="P118" s="40">
        <v>225000000</v>
      </c>
      <c r="R118" s="40">
        <v>0</v>
      </c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>
        <f t="shared" si="30"/>
        <v>0</v>
      </c>
      <c r="AF118" s="14" t="s">
        <v>171</v>
      </c>
      <c r="AG118" s="9" t="s">
        <v>172</v>
      </c>
      <c r="AH118" s="10">
        <f>+AH119</f>
        <v>0</v>
      </c>
      <c r="AI118" s="40">
        <f t="shared" si="16"/>
        <v>-1</v>
      </c>
      <c r="AJ118" s="40">
        <f t="shared" si="17"/>
        <v>-1</v>
      </c>
      <c r="AK118" s="40" t="e">
        <f t="shared" si="18"/>
        <v>#DIV/0!</v>
      </c>
      <c r="AL118" s="40">
        <f t="shared" si="19"/>
        <v>-1</v>
      </c>
      <c r="AM118" s="40" t="e">
        <f t="shared" si="20"/>
        <v>#DIV/0!</v>
      </c>
      <c r="AN118" s="40" t="e">
        <f t="shared" si="21"/>
        <v>#DIV/0!</v>
      </c>
      <c r="AO118" s="40">
        <f t="shared" si="22"/>
        <v>-1</v>
      </c>
      <c r="AP118" s="40">
        <f t="shared" si="23"/>
        <v>-1</v>
      </c>
      <c r="AQ118" s="40" t="e">
        <f t="shared" si="24"/>
        <v>#DIV/0!</v>
      </c>
      <c r="AR118" s="40" t="e">
        <f t="shared" si="25"/>
        <v>#DIV/0!</v>
      </c>
      <c r="AS118" s="40" t="e">
        <f t="shared" si="26"/>
        <v>#DIV/0!</v>
      </c>
      <c r="AT118" s="40" t="e">
        <f t="shared" si="27"/>
        <v>#DIV/0!</v>
      </c>
      <c r="AU118" s="40">
        <f t="shared" si="28"/>
        <v>-1</v>
      </c>
    </row>
    <row r="119" spans="1:47" x14ac:dyDescent="0.25">
      <c r="A119" s="44">
        <v>2023</v>
      </c>
      <c r="B119" s="45" t="s">
        <v>173</v>
      </c>
      <c r="C119" s="46" t="s">
        <v>174</v>
      </c>
      <c r="D119" s="47">
        <v>60000000</v>
      </c>
      <c r="E119" s="47">
        <v>14000000</v>
      </c>
      <c r="F119" s="47">
        <v>0</v>
      </c>
      <c r="G119" s="47">
        <v>26000000</v>
      </c>
      <c r="H119" s="47">
        <v>0</v>
      </c>
      <c r="I119" s="47">
        <v>0</v>
      </c>
      <c r="J119" s="47">
        <v>3000000</v>
      </c>
      <c r="K119" s="47">
        <v>122000000</v>
      </c>
      <c r="L119" s="47">
        <v>0</v>
      </c>
      <c r="M119" s="47">
        <v>0</v>
      </c>
      <c r="N119" s="47">
        <v>0</v>
      </c>
      <c r="O119" s="47">
        <v>0</v>
      </c>
      <c r="P119" s="47">
        <v>225000000</v>
      </c>
      <c r="R119" s="47">
        <v>0</v>
      </c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>
        <f t="shared" si="30"/>
        <v>0</v>
      </c>
      <c r="AF119" s="13" t="s">
        <v>173</v>
      </c>
      <c r="AG119" s="25" t="s">
        <v>174</v>
      </c>
      <c r="AH119" s="26">
        <v>0</v>
      </c>
      <c r="AI119" s="47">
        <f t="shared" si="16"/>
        <v>-1</v>
      </c>
      <c r="AJ119" s="47">
        <f t="shared" si="17"/>
        <v>-1</v>
      </c>
      <c r="AK119" s="47" t="e">
        <f t="shared" si="18"/>
        <v>#DIV/0!</v>
      </c>
      <c r="AL119" s="47">
        <f t="shared" si="19"/>
        <v>-1</v>
      </c>
      <c r="AM119" s="47" t="e">
        <f t="shared" si="20"/>
        <v>#DIV/0!</v>
      </c>
      <c r="AN119" s="47" t="e">
        <f t="shared" si="21"/>
        <v>#DIV/0!</v>
      </c>
      <c r="AO119" s="47">
        <f t="shared" si="22"/>
        <v>-1</v>
      </c>
      <c r="AP119" s="47">
        <f t="shared" si="23"/>
        <v>-1</v>
      </c>
      <c r="AQ119" s="47" t="e">
        <f t="shared" si="24"/>
        <v>#DIV/0!</v>
      </c>
      <c r="AR119" s="47" t="e">
        <f t="shared" si="25"/>
        <v>#DIV/0!</v>
      </c>
      <c r="AS119" s="47" t="e">
        <f t="shared" si="26"/>
        <v>#DIV/0!</v>
      </c>
      <c r="AT119" s="47" t="e">
        <f t="shared" si="27"/>
        <v>#DIV/0!</v>
      </c>
      <c r="AU119" s="47">
        <f t="shared" si="28"/>
        <v>-1</v>
      </c>
    </row>
    <row r="120" spans="1:47" x14ac:dyDescent="0.25">
      <c r="A120" s="41">
        <v>2023</v>
      </c>
      <c r="B120" s="42" t="s">
        <v>175</v>
      </c>
      <c r="C120" s="43" t="s">
        <v>176</v>
      </c>
      <c r="D120" s="40">
        <v>0</v>
      </c>
      <c r="E120" s="40">
        <v>27000000</v>
      </c>
      <c r="F120" s="40">
        <v>21000000</v>
      </c>
      <c r="G120" s="40">
        <v>21000000</v>
      </c>
      <c r="H120" s="40">
        <v>11000000</v>
      </c>
      <c r="I120" s="40">
        <v>1000000</v>
      </c>
      <c r="J120" s="40">
        <v>1000000</v>
      </c>
      <c r="K120" s="40">
        <v>1000000</v>
      </c>
      <c r="L120" s="40">
        <v>1000000</v>
      </c>
      <c r="M120" s="40">
        <v>11000000</v>
      </c>
      <c r="N120" s="40">
        <v>1000000</v>
      </c>
      <c r="O120" s="40">
        <v>1000000</v>
      </c>
      <c r="P120" s="40">
        <v>97000000</v>
      </c>
      <c r="R120" s="40">
        <v>1700000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>
        <f t="shared" si="30"/>
        <v>1700000</v>
      </c>
      <c r="AF120" s="14" t="s">
        <v>175</v>
      </c>
      <c r="AG120" s="9" t="s">
        <v>176</v>
      </c>
      <c r="AH120" s="10">
        <f>+AH121+AH122+AH123+AH124+AH125</f>
        <v>1700000</v>
      </c>
      <c r="AI120" s="40" t="e">
        <f t="shared" si="16"/>
        <v>#DIV/0!</v>
      </c>
      <c r="AJ120" s="40">
        <f t="shared" si="17"/>
        <v>-1</v>
      </c>
      <c r="AK120" s="40">
        <f t="shared" si="18"/>
        <v>-1</v>
      </c>
      <c r="AL120" s="40">
        <f t="shared" si="19"/>
        <v>-1</v>
      </c>
      <c r="AM120" s="40">
        <f t="shared" si="20"/>
        <v>-1</v>
      </c>
      <c r="AN120" s="40">
        <f t="shared" si="21"/>
        <v>-1</v>
      </c>
      <c r="AO120" s="40">
        <f t="shared" si="22"/>
        <v>-1</v>
      </c>
      <c r="AP120" s="40">
        <f t="shared" si="23"/>
        <v>-1</v>
      </c>
      <c r="AQ120" s="40">
        <f t="shared" si="24"/>
        <v>-1</v>
      </c>
      <c r="AR120" s="40">
        <f t="shared" si="25"/>
        <v>-1</v>
      </c>
      <c r="AS120" s="40">
        <f t="shared" si="26"/>
        <v>-1</v>
      </c>
      <c r="AT120" s="40">
        <f t="shared" si="27"/>
        <v>-1</v>
      </c>
      <c r="AU120" s="40">
        <f t="shared" si="28"/>
        <v>-0.98247422680412366</v>
      </c>
    </row>
    <row r="121" spans="1:47" x14ac:dyDescent="0.25">
      <c r="A121" s="44">
        <v>2023</v>
      </c>
      <c r="B121" s="45" t="s">
        <v>177</v>
      </c>
      <c r="C121" s="46" t="s">
        <v>178</v>
      </c>
      <c r="D121" s="47">
        <v>0</v>
      </c>
      <c r="E121" s="47">
        <v>0</v>
      </c>
      <c r="F121" s="47">
        <v>0</v>
      </c>
      <c r="G121" s="47">
        <v>20000000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20000000</v>
      </c>
      <c r="R121" s="47">
        <v>0</v>
      </c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>
        <f t="shared" si="30"/>
        <v>0</v>
      </c>
      <c r="AF121" s="13" t="s">
        <v>177</v>
      </c>
      <c r="AG121" s="25" t="s">
        <v>178</v>
      </c>
      <c r="AH121" s="26">
        <v>0</v>
      </c>
      <c r="AI121" s="47" t="e">
        <f t="shared" si="16"/>
        <v>#DIV/0!</v>
      </c>
      <c r="AJ121" s="47" t="e">
        <f t="shared" si="17"/>
        <v>#DIV/0!</v>
      </c>
      <c r="AK121" s="47" t="e">
        <f t="shared" si="18"/>
        <v>#DIV/0!</v>
      </c>
      <c r="AL121" s="47">
        <f t="shared" si="19"/>
        <v>-1</v>
      </c>
      <c r="AM121" s="47" t="e">
        <f t="shared" si="20"/>
        <v>#DIV/0!</v>
      </c>
      <c r="AN121" s="47" t="e">
        <f t="shared" si="21"/>
        <v>#DIV/0!</v>
      </c>
      <c r="AO121" s="47" t="e">
        <f t="shared" si="22"/>
        <v>#DIV/0!</v>
      </c>
      <c r="AP121" s="47" t="e">
        <f t="shared" si="23"/>
        <v>#DIV/0!</v>
      </c>
      <c r="AQ121" s="47" t="e">
        <f t="shared" si="24"/>
        <v>#DIV/0!</v>
      </c>
      <c r="AR121" s="47" t="e">
        <f t="shared" si="25"/>
        <v>#DIV/0!</v>
      </c>
      <c r="AS121" s="47" t="e">
        <f t="shared" si="26"/>
        <v>#DIV/0!</v>
      </c>
      <c r="AT121" s="47" t="e">
        <f t="shared" si="27"/>
        <v>#DIV/0!</v>
      </c>
      <c r="AU121" s="47">
        <f t="shared" si="28"/>
        <v>-1</v>
      </c>
    </row>
    <row r="122" spans="1:47" x14ac:dyDescent="0.25">
      <c r="A122" s="44">
        <v>2023</v>
      </c>
      <c r="B122" s="45" t="s">
        <v>179</v>
      </c>
      <c r="C122" s="46" t="s">
        <v>180</v>
      </c>
      <c r="D122" s="47">
        <v>0</v>
      </c>
      <c r="E122" s="47">
        <v>0</v>
      </c>
      <c r="F122" s="47">
        <v>0</v>
      </c>
      <c r="G122" s="47">
        <v>0</v>
      </c>
      <c r="H122" s="47">
        <v>10000000</v>
      </c>
      <c r="I122" s="47">
        <v>0</v>
      </c>
      <c r="J122" s="47">
        <v>0</v>
      </c>
      <c r="K122" s="47">
        <v>0</v>
      </c>
      <c r="L122" s="47">
        <v>0</v>
      </c>
      <c r="M122" s="47">
        <v>10000000</v>
      </c>
      <c r="N122" s="47">
        <v>0</v>
      </c>
      <c r="O122" s="47">
        <v>0</v>
      </c>
      <c r="P122" s="47">
        <v>20000000</v>
      </c>
      <c r="R122" s="47">
        <v>0</v>
      </c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>
        <f t="shared" si="30"/>
        <v>0</v>
      </c>
      <c r="AF122" s="13" t="s">
        <v>179</v>
      </c>
      <c r="AG122" s="25" t="s">
        <v>180</v>
      </c>
      <c r="AH122" s="26">
        <v>0</v>
      </c>
      <c r="AI122" s="47" t="e">
        <f t="shared" si="16"/>
        <v>#DIV/0!</v>
      </c>
      <c r="AJ122" s="47" t="e">
        <f t="shared" si="17"/>
        <v>#DIV/0!</v>
      </c>
      <c r="AK122" s="47" t="e">
        <f t="shared" si="18"/>
        <v>#DIV/0!</v>
      </c>
      <c r="AL122" s="47" t="e">
        <f t="shared" si="19"/>
        <v>#DIV/0!</v>
      </c>
      <c r="AM122" s="47">
        <f t="shared" si="20"/>
        <v>-1</v>
      </c>
      <c r="AN122" s="47" t="e">
        <f t="shared" si="21"/>
        <v>#DIV/0!</v>
      </c>
      <c r="AO122" s="47" t="e">
        <f t="shared" si="22"/>
        <v>#DIV/0!</v>
      </c>
      <c r="AP122" s="47" t="e">
        <f t="shared" si="23"/>
        <v>#DIV/0!</v>
      </c>
      <c r="AQ122" s="47" t="e">
        <f t="shared" si="24"/>
        <v>#DIV/0!</v>
      </c>
      <c r="AR122" s="47">
        <f t="shared" si="25"/>
        <v>-1</v>
      </c>
      <c r="AS122" s="47" t="e">
        <f t="shared" si="26"/>
        <v>#DIV/0!</v>
      </c>
      <c r="AT122" s="47" t="e">
        <f t="shared" si="27"/>
        <v>#DIV/0!</v>
      </c>
      <c r="AU122" s="47">
        <f t="shared" si="28"/>
        <v>-1</v>
      </c>
    </row>
    <row r="123" spans="1:47" x14ac:dyDescent="0.25">
      <c r="A123" s="44">
        <v>2023</v>
      </c>
      <c r="B123" s="45" t="s">
        <v>181</v>
      </c>
      <c r="C123" s="46" t="s">
        <v>182</v>
      </c>
      <c r="D123" s="47">
        <v>0</v>
      </c>
      <c r="E123" s="47">
        <v>1000000</v>
      </c>
      <c r="F123" s="47">
        <v>1000000</v>
      </c>
      <c r="G123" s="47">
        <v>1000000</v>
      </c>
      <c r="H123" s="47">
        <v>1000000</v>
      </c>
      <c r="I123" s="47">
        <v>1000000</v>
      </c>
      <c r="J123" s="47">
        <v>1000000</v>
      </c>
      <c r="K123" s="47">
        <v>1000000</v>
      </c>
      <c r="L123" s="47">
        <v>1000000</v>
      </c>
      <c r="M123" s="47">
        <v>1000000</v>
      </c>
      <c r="N123" s="47">
        <v>1000000</v>
      </c>
      <c r="O123" s="47">
        <v>1000000</v>
      </c>
      <c r="P123" s="47">
        <v>11000000</v>
      </c>
      <c r="R123" s="47">
        <v>0</v>
      </c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>
        <f t="shared" si="30"/>
        <v>0</v>
      </c>
      <c r="AF123" s="13" t="s">
        <v>181</v>
      </c>
      <c r="AG123" s="25" t="s">
        <v>182</v>
      </c>
      <c r="AH123" s="26">
        <v>0</v>
      </c>
      <c r="AI123" s="47" t="e">
        <f t="shared" si="16"/>
        <v>#DIV/0!</v>
      </c>
      <c r="AJ123" s="47">
        <f t="shared" si="17"/>
        <v>-1</v>
      </c>
      <c r="AK123" s="47">
        <f t="shared" si="18"/>
        <v>-1</v>
      </c>
      <c r="AL123" s="47">
        <f t="shared" si="19"/>
        <v>-1</v>
      </c>
      <c r="AM123" s="47">
        <f t="shared" si="20"/>
        <v>-1</v>
      </c>
      <c r="AN123" s="47">
        <f t="shared" si="21"/>
        <v>-1</v>
      </c>
      <c r="AO123" s="47">
        <f t="shared" si="22"/>
        <v>-1</v>
      </c>
      <c r="AP123" s="47">
        <f t="shared" si="23"/>
        <v>-1</v>
      </c>
      <c r="AQ123" s="47">
        <f t="shared" si="24"/>
        <v>-1</v>
      </c>
      <c r="AR123" s="47">
        <f t="shared" si="25"/>
        <v>-1</v>
      </c>
      <c r="AS123" s="47">
        <f t="shared" si="26"/>
        <v>-1</v>
      </c>
      <c r="AT123" s="47">
        <f t="shared" si="27"/>
        <v>-1</v>
      </c>
      <c r="AU123" s="47">
        <f t="shared" si="28"/>
        <v>-1</v>
      </c>
    </row>
    <row r="124" spans="1:47" x14ac:dyDescent="0.25">
      <c r="A124" s="44">
        <v>2023</v>
      </c>
      <c r="B124" s="45" t="s">
        <v>183</v>
      </c>
      <c r="C124" s="46" t="s">
        <v>814</v>
      </c>
      <c r="D124" s="47">
        <v>0</v>
      </c>
      <c r="E124" s="47">
        <v>0</v>
      </c>
      <c r="F124" s="47">
        <v>20000000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20000000</v>
      </c>
      <c r="R124" s="47">
        <v>0</v>
      </c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>
        <f t="shared" si="30"/>
        <v>0</v>
      </c>
      <c r="AF124" s="13" t="s">
        <v>183</v>
      </c>
      <c r="AG124" s="25" t="s">
        <v>184</v>
      </c>
      <c r="AH124" s="26">
        <v>0</v>
      </c>
      <c r="AI124" s="47" t="e">
        <f t="shared" si="16"/>
        <v>#DIV/0!</v>
      </c>
      <c r="AJ124" s="47" t="e">
        <f t="shared" si="17"/>
        <v>#DIV/0!</v>
      </c>
      <c r="AK124" s="47">
        <f t="shared" si="18"/>
        <v>-1</v>
      </c>
      <c r="AL124" s="47" t="e">
        <f t="shared" si="19"/>
        <v>#DIV/0!</v>
      </c>
      <c r="AM124" s="47" t="e">
        <f t="shared" si="20"/>
        <v>#DIV/0!</v>
      </c>
      <c r="AN124" s="47" t="e">
        <f t="shared" si="21"/>
        <v>#DIV/0!</v>
      </c>
      <c r="AO124" s="47" t="e">
        <f t="shared" si="22"/>
        <v>#DIV/0!</v>
      </c>
      <c r="AP124" s="47" t="e">
        <f t="shared" si="23"/>
        <v>#DIV/0!</v>
      </c>
      <c r="AQ124" s="47" t="e">
        <f t="shared" si="24"/>
        <v>#DIV/0!</v>
      </c>
      <c r="AR124" s="47" t="e">
        <f t="shared" si="25"/>
        <v>#DIV/0!</v>
      </c>
      <c r="AS124" s="47" t="e">
        <f t="shared" si="26"/>
        <v>#DIV/0!</v>
      </c>
      <c r="AT124" s="47" t="e">
        <f t="shared" si="27"/>
        <v>#DIV/0!</v>
      </c>
      <c r="AU124" s="47">
        <f t="shared" si="28"/>
        <v>-1</v>
      </c>
    </row>
    <row r="125" spans="1:47" x14ac:dyDescent="0.25">
      <c r="A125" s="44">
        <v>2023</v>
      </c>
      <c r="B125" s="45" t="s">
        <v>185</v>
      </c>
      <c r="C125" s="46" t="s">
        <v>186</v>
      </c>
      <c r="D125" s="47">
        <v>0</v>
      </c>
      <c r="E125" s="47">
        <v>26000000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26000000</v>
      </c>
      <c r="R125" s="47">
        <v>1700000</v>
      </c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>
        <f t="shared" si="30"/>
        <v>1700000</v>
      </c>
      <c r="AF125" s="13" t="s">
        <v>185</v>
      </c>
      <c r="AG125" s="25" t="s">
        <v>186</v>
      </c>
      <c r="AH125" s="26">
        <v>1700000</v>
      </c>
      <c r="AI125" s="47" t="e">
        <f t="shared" si="16"/>
        <v>#DIV/0!</v>
      </c>
      <c r="AJ125" s="47">
        <f t="shared" si="17"/>
        <v>-1</v>
      </c>
      <c r="AK125" s="47" t="e">
        <f t="shared" si="18"/>
        <v>#DIV/0!</v>
      </c>
      <c r="AL125" s="47" t="e">
        <f t="shared" si="19"/>
        <v>#DIV/0!</v>
      </c>
      <c r="AM125" s="47" t="e">
        <f t="shared" si="20"/>
        <v>#DIV/0!</v>
      </c>
      <c r="AN125" s="47" t="e">
        <f t="shared" si="21"/>
        <v>#DIV/0!</v>
      </c>
      <c r="AO125" s="47" t="e">
        <f t="shared" si="22"/>
        <v>#DIV/0!</v>
      </c>
      <c r="AP125" s="47" t="e">
        <f t="shared" si="23"/>
        <v>#DIV/0!</v>
      </c>
      <c r="AQ125" s="47" t="e">
        <f t="shared" si="24"/>
        <v>#DIV/0!</v>
      </c>
      <c r="AR125" s="47" t="e">
        <f t="shared" si="25"/>
        <v>#DIV/0!</v>
      </c>
      <c r="AS125" s="47" t="e">
        <f t="shared" si="26"/>
        <v>#DIV/0!</v>
      </c>
      <c r="AT125" s="47" t="e">
        <f t="shared" si="27"/>
        <v>#DIV/0!</v>
      </c>
      <c r="AU125" s="47">
        <f t="shared" si="28"/>
        <v>-0.93461538461538463</v>
      </c>
    </row>
    <row r="126" spans="1:47" x14ac:dyDescent="0.25">
      <c r="A126" s="41">
        <v>2023</v>
      </c>
      <c r="B126" s="42" t="s">
        <v>187</v>
      </c>
      <c r="C126" s="43" t="s">
        <v>188</v>
      </c>
      <c r="D126" s="40">
        <v>0</v>
      </c>
      <c r="E126" s="40">
        <v>0</v>
      </c>
      <c r="F126" s="40">
        <v>5000000</v>
      </c>
      <c r="G126" s="40">
        <v>0</v>
      </c>
      <c r="H126" s="40">
        <v>0</v>
      </c>
      <c r="I126" s="40">
        <v>5000000</v>
      </c>
      <c r="J126" s="40">
        <v>5000000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15000000</v>
      </c>
      <c r="R126" s="40">
        <v>0</v>
      </c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f t="shared" si="30"/>
        <v>0</v>
      </c>
      <c r="AF126" s="14" t="s">
        <v>187</v>
      </c>
      <c r="AG126" s="9" t="s">
        <v>188</v>
      </c>
      <c r="AH126" s="10">
        <f>+AH127+AH128</f>
        <v>0</v>
      </c>
      <c r="AI126" s="40" t="e">
        <f t="shared" si="16"/>
        <v>#DIV/0!</v>
      </c>
      <c r="AJ126" s="40" t="e">
        <f t="shared" si="17"/>
        <v>#DIV/0!</v>
      </c>
      <c r="AK126" s="40">
        <f t="shared" si="18"/>
        <v>-1</v>
      </c>
      <c r="AL126" s="40" t="e">
        <f t="shared" si="19"/>
        <v>#DIV/0!</v>
      </c>
      <c r="AM126" s="40" t="e">
        <f t="shared" si="20"/>
        <v>#DIV/0!</v>
      </c>
      <c r="AN126" s="40">
        <f t="shared" si="21"/>
        <v>-1</v>
      </c>
      <c r="AO126" s="40">
        <f t="shared" si="22"/>
        <v>-1</v>
      </c>
      <c r="AP126" s="40" t="e">
        <f t="shared" si="23"/>
        <v>#DIV/0!</v>
      </c>
      <c r="AQ126" s="40" t="e">
        <f t="shared" si="24"/>
        <v>#DIV/0!</v>
      </c>
      <c r="AR126" s="40" t="e">
        <f t="shared" si="25"/>
        <v>#DIV/0!</v>
      </c>
      <c r="AS126" s="40" t="e">
        <f t="shared" si="26"/>
        <v>#DIV/0!</v>
      </c>
      <c r="AT126" s="40" t="e">
        <f t="shared" si="27"/>
        <v>#DIV/0!</v>
      </c>
      <c r="AU126" s="40">
        <f t="shared" si="28"/>
        <v>-1</v>
      </c>
    </row>
    <row r="127" spans="1:47" x14ac:dyDescent="0.25">
      <c r="A127" s="44">
        <v>2023</v>
      </c>
      <c r="B127" s="45" t="s">
        <v>189</v>
      </c>
      <c r="C127" s="46" t="s">
        <v>815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5000000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5000000</v>
      </c>
      <c r="R127" s="47">
        <v>0</v>
      </c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>
        <f t="shared" si="30"/>
        <v>0</v>
      </c>
      <c r="AF127" s="13" t="s">
        <v>189</v>
      </c>
      <c r="AG127" s="25" t="s">
        <v>190</v>
      </c>
      <c r="AH127" s="26">
        <v>0</v>
      </c>
      <c r="AI127" s="47" t="e">
        <f t="shared" si="16"/>
        <v>#DIV/0!</v>
      </c>
      <c r="AJ127" s="47" t="e">
        <f t="shared" si="17"/>
        <v>#DIV/0!</v>
      </c>
      <c r="AK127" s="47" t="e">
        <f t="shared" si="18"/>
        <v>#DIV/0!</v>
      </c>
      <c r="AL127" s="47" t="e">
        <f t="shared" si="19"/>
        <v>#DIV/0!</v>
      </c>
      <c r="AM127" s="47" t="e">
        <f t="shared" si="20"/>
        <v>#DIV/0!</v>
      </c>
      <c r="AN127" s="47">
        <f t="shared" si="21"/>
        <v>-1</v>
      </c>
      <c r="AO127" s="47" t="e">
        <f t="shared" si="22"/>
        <v>#DIV/0!</v>
      </c>
      <c r="AP127" s="47" t="e">
        <f t="shared" si="23"/>
        <v>#DIV/0!</v>
      </c>
      <c r="AQ127" s="47" t="e">
        <f t="shared" si="24"/>
        <v>#DIV/0!</v>
      </c>
      <c r="AR127" s="47" t="e">
        <f t="shared" si="25"/>
        <v>#DIV/0!</v>
      </c>
      <c r="AS127" s="47" t="e">
        <f t="shared" si="26"/>
        <v>#DIV/0!</v>
      </c>
      <c r="AT127" s="47" t="e">
        <f t="shared" si="27"/>
        <v>#DIV/0!</v>
      </c>
      <c r="AU127" s="47">
        <f t="shared" si="28"/>
        <v>-1</v>
      </c>
    </row>
    <row r="128" spans="1:47" x14ac:dyDescent="0.25">
      <c r="A128" s="44">
        <v>2023</v>
      </c>
      <c r="B128" s="45" t="s">
        <v>191</v>
      </c>
      <c r="C128" s="46" t="s">
        <v>816</v>
      </c>
      <c r="D128" s="47">
        <v>0</v>
      </c>
      <c r="E128" s="47">
        <v>0</v>
      </c>
      <c r="F128" s="47">
        <v>5000000</v>
      </c>
      <c r="G128" s="47">
        <v>0</v>
      </c>
      <c r="H128" s="47">
        <v>0</v>
      </c>
      <c r="I128" s="47">
        <v>0</v>
      </c>
      <c r="J128" s="47">
        <v>5000000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10000000</v>
      </c>
      <c r="R128" s="47">
        <v>0</v>
      </c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>
        <f t="shared" si="30"/>
        <v>0</v>
      </c>
      <c r="AF128" s="13" t="s">
        <v>191</v>
      </c>
      <c r="AG128" s="25" t="s">
        <v>192</v>
      </c>
      <c r="AH128" s="26">
        <v>0</v>
      </c>
      <c r="AI128" s="47" t="e">
        <f t="shared" si="16"/>
        <v>#DIV/0!</v>
      </c>
      <c r="AJ128" s="47" t="e">
        <f t="shared" si="17"/>
        <v>#DIV/0!</v>
      </c>
      <c r="AK128" s="47">
        <f t="shared" si="18"/>
        <v>-1</v>
      </c>
      <c r="AL128" s="47" t="e">
        <f t="shared" si="19"/>
        <v>#DIV/0!</v>
      </c>
      <c r="AM128" s="47" t="e">
        <f t="shared" si="20"/>
        <v>#DIV/0!</v>
      </c>
      <c r="AN128" s="47" t="e">
        <f t="shared" si="21"/>
        <v>#DIV/0!</v>
      </c>
      <c r="AO128" s="47">
        <f t="shared" si="22"/>
        <v>-1</v>
      </c>
      <c r="AP128" s="47" t="e">
        <f t="shared" si="23"/>
        <v>#DIV/0!</v>
      </c>
      <c r="AQ128" s="47" t="e">
        <f t="shared" si="24"/>
        <v>#DIV/0!</v>
      </c>
      <c r="AR128" s="47" t="e">
        <f t="shared" si="25"/>
        <v>#DIV/0!</v>
      </c>
      <c r="AS128" s="47" t="e">
        <f t="shared" si="26"/>
        <v>#DIV/0!</v>
      </c>
      <c r="AT128" s="47" t="e">
        <f t="shared" si="27"/>
        <v>#DIV/0!</v>
      </c>
      <c r="AU128" s="47">
        <f t="shared" si="28"/>
        <v>-1</v>
      </c>
    </row>
    <row r="129" spans="1:47" x14ac:dyDescent="0.25">
      <c r="A129" s="41">
        <v>2023</v>
      </c>
      <c r="B129" s="42" t="s">
        <v>193</v>
      </c>
      <c r="C129" s="43" t="s">
        <v>194</v>
      </c>
      <c r="D129" s="40">
        <v>30000000</v>
      </c>
      <c r="E129" s="40">
        <v>0</v>
      </c>
      <c r="F129" s="40">
        <v>0</v>
      </c>
      <c r="G129" s="40">
        <v>97314691</v>
      </c>
      <c r="H129" s="40">
        <v>0</v>
      </c>
      <c r="I129" s="40">
        <v>0</v>
      </c>
      <c r="J129" s="40">
        <v>0</v>
      </c>
      <c r="K129" s="40">
        <v>0</v>
      </c>
      <c r="L129" s="40">
        <v>90000000</v>
      </c>
      <c r="M129" s="40">
        <v>0</v>
      </c>
      <c r="N129" s="40">
        <v>0</v>
      </c>
      <c r="O129" s="40">
        <v>0</v>
      </c>
      <c r="P129" s="40">
        <v>217314691</v>
      </c>
      <c r="R129" s="40">
        <v>0</v>
      </c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>
        <f t="shared" si="30"/>
        <v>0</v>
      </c>
      <c r="AF129" s="14" t="s">
        <v>193</v>
      </c>
      <c r="AG129" s="9" t="s">
        <v>194</v>
      </c>
      <c r="AH129" s="10">
        <f>+AH130+AH131</f>
        <v>0</v>
      </c>
      <c r="AI129" s="40">
        <f t="shared" si="16"/>
        <v>-1</v>
      </c>
      <c r="AJ129" s="40" t="e">
        <f t="shared" si="17"/>
        <v>#DIV/0!</v>
      </c>
      <c r="AK129" s="40" t="e">
        <f t="shared" si="18"/>
        <v>#DIV/0!</v>
      </c>
      <c r="AL129" s="40">
        <f t="shared" si="19"/>
        <v>-1</v>
      </c>
      <c r="AM129" s="40" t="e">
        <f t="shared" si="20"/>
        <v>#DIV/0!</v>
      </c>
      <c r="AN129" s="40" t="e">
        <f t="shared" si="21"/>
        <v>#DIV/0!</v>
      </c>
      <c r="AO129" s="40" t="e">
        <f t="shared" si="22"/>
        <v>#DIV/0!</v>
      </c>
      <c r="AP129" s="40" t="e">
        <f t="shared" si="23"/>
        <v>#DIV/0!</v>
      </c>
      <c r="AQ129" s="40">
        <f t="shared" si="24"/>
        <v>-1</v>
      </c>
      <c r="AR129" s="40" t="e">
        <f t="shared" si="25"/>
        <v>#DIV/0!</v>
      </c>
      <c r="AS129" s="40" t="e">
        <f t="shared" si="26"/>
        <v>#DIV/0!</v>
      </c>
      <c r="AT129" s="40" t="e">
        <f t="shared" si="27"/>
        <v>#DIV/0!</v>
      </c>
      <c r="AU129" s="40">
        <f t="shared" si="28"/>
        <v>-1</v>
      </c>
    </row>
    <row r="130" spans="1:47" x14ac:dyDescent="0.25">
      <c r="A130" s="44">
        <v>2023</v>
      </c>
      <c r="B130" s="45" t="s">
        <v>195</v>
      </c>
      <c r="C130" s="46" t="s">
        <v>196</v>
      </c>
      <c r="D130" s="47">
        <v>30000000</v>
      </c>
      <c r="E130" s="47">
        <v>0</v>
      </c>
      <c r="F130" s="47">
        <v>0</v>
      </c>
      <c r="G130" s="47">
        <v>71314691</v>
      </c>
      <c r="H130" s="47">
        <v>0</v>
      </c>
      <c r="I130" s="47">
        <v>0</v>
      </c>
      <c r="J130" s="47">
        <v>0</v>
      </c>
      <c r="K130" s="47">
        <v>0</v>
      </c>
      <c r="L130" s="47">
        <v>70000000</v>
      </c>
      <c r="M130" s="47">
        <v>0</v>
      </c>
      <c r="N130" s="47">
        <v>0</v>
      </c>
      <c r="O130" s="47">
        <v>0</v>
      </c>
      <c r="P130" s="47">
        <v>171314691</v>
      </c>
      <c r="R130" s="47">
        <v>0</v>
      </c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>
        <f t="shared" si="30"/>
        <v>0</v>
      </c>
      <c r="AF130" s="13" t="s">
        <v>195</v>
      </c>
      <c r="AG130" s="25" t="s">
        <v>196</v>
      </c>
      <c r="AH130" s="26">
        <v>0</v>
      </c>
      <c r="AI130" s="47">
        <f t="shared" si="16"/>
        <v>-1</v>
      </c>
      <c r="AJ130" s="47" t="e">
        <f t="shared" si="17"/>
        <v>#DIV/0!</v>
      </c>
      <c r="AK130" s="47" t="e">
        <f t="shared" si="18"/>
        <v>#DIV/0!</v>
      </c>
      <c r="AL130" s="47">
        <f t="shared" si="19"/>
        <v>-1</v>
      </c>
      <c r="AM130" s="47" t="e">
        <f t="shared" si="20"/>
        <v>#DIV/0!</v>
      </c>
      <c r="AN130" s="47" t="e">
        <f t="shared" si="21"/>
        <v>#DIV/0!</v>
      </c>
      <c r="AO130" s="47" t="e">
        <f t="shared" si="22"/>
        <v>#DIV/0!</v>
      </c>
      <c r="AP130" s="47" t="e">
        <f t="shared" si="23"/>
        <v>#DIV/0!</v>
      </c>
      <c r="AQ130" s="47">
        <f t="shared" si="24"/>
        <v>-1</v>
      </c>
      <c r="AR130" s="47" t="e">
        <f t="shared" si="25"/>
        <v>#DIV/0!</v>
      </c>
      <c r="AS130" s="47" t="e">
        <f t="shared" si="26"/>
        <v>#DIV/0!</v>
      </c>
      <c r="AT130" s="47" t="e">
        <f t="shared" si="27"/>
        <v>#DIV/0!</v>
      </c>
      <c r="AU130" s="47">
        <f t="shared" si="28"/>
        <v>-1</v>
      </c>
    </row>
    <row r="131" spans="1:47" x14ac:dyDescent="0.25">
      <c r="A131" s="44">
        <v>2023</v>
      </c>
      <c r="B131" s="45" t="s">
        <v>197</v>
      </c>
      <c r="C131" s="46" t="s">
        <v>198</v>
      </c>
      <c r="D131" s="47">
        <v>0</v>
      </c>
      <c r="E131" s="47">
        <v>0</v>
      </c>
      <c r="F131" s="47">
        <v>0</v>
      </c>
      <c r="G131" s="47">
        <v>26000000</v>
      </c>
      <c r="H131" s="47">
        <v>0</v>
      </c>
      <c r="I131" s="47">
        <v>0</v>
      </c>
      <c r="J131" s="47">
        <v>0</v>
      </c>
      <c r="K131" s="47">
        <v>0</v>
      </c>
      <c r="L131" s="47">
        <v>20000000</v>
      </c>
      <c r="M131" s="47">
        <v>0</v>
      </c>
      <c r="N131" s="47">
        <v>0</v>
      </c>
      <c r="O131" s="47">
        <v>0</v>
      </c>
      <c r="P131" s="47">
        <v>46000000</v>
      </c>
      <c r="R131" s="47">
        <v>0</v>
      </c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>
        <f t="shared" si="30"/>
        <v>0</v>
      </c>
      <c r="AF131" s="13" t="s">
        <v>197</v>
      </c>
      <c r="AG131" s="25" t="s">
        <v>198</v>
      </c>
      <c r="AH131" s="26">
        <v>0</v>
      </c>
      <c r="AI131" s="47" t="e">
        <f t="shared" si="16"/>
        <v>#DIV/0!</v>
      </c>
      <c r="AJ131" s="47" t="e">
        <f t="shared" si="17"/>
        <v>#DIV/0!</v>
      </c>
      <c r="AK131" s="47" t="e">
        <f t="shared" si="18"/>
        <v>#DIV/0!</v>
      </c>
      <c r="AL131" s="47">
        <f t="shared" si="19"/>
        <v>-1</v>
      </c>
      <c r="AM131" s="47" t="e">
        <f t="shared" si="20"/>
        <v>#DIV/0!</v>
      </c>
      <c r="AN131" s="47" t="e">
        <f t="shared" si="21"/>
        <v>#DIV/0!</v>
      </c>
      <c r="AO131" s="47" t="e">
        <f t="shared" si="22"/>
        <v>#DIV/0!</v>
      </c>
      <c r="AP131" s="47" t="e">
        <f t="shared" si="23"/>
        <v>#DIV/0!</v>
      </c>
      <c r="AQ131" s="47">
        <f t="shared" si="24"/>
        <v>-1</v>
      </c>
      <c r="AR131" s="47" t="e">
        <f t="shared" si="25"/>
        <v>#DIV/0!</v>
      </c>
      <c r="AS131" s="47" t="e">
        <f t="shared" si="26"/>
        <v>#DIV/0!</v>
      </c>
      <c r="AT131" s="47" t="e">
        <f t="shared" si="27"/>
        <v>#DIV/0!</v>
      </c>
      <c r="AU131" s="47">
        <f t="shared" si="28"/>
        <v>-1</v>
      </c>
    </row>
    <row r="132" spans="1:47" x14ac:dyDescent="0.25">
      <c r="A132" s="41">
        <v>2023</v>
      </c>
      <c r="B132" s="42" t="s">
        <v>199</v>
      </c>
      <c r="C132" s="43" t="s">
        <v>200</v>
      </c>
      <c r="D132" s="40">
        <v>0</v>
      </c>
      <c r="E132" s="40">
        <v>0</v>
      </c>
      <c r="F132" s="40">
        <v>0</v>
      </c>
      <c r="G132" s="40">
        <v>5000000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5000000</v>
      </c>
      <c r="R132" s="40">
        <v>0</v>
      </c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>
        <f t="shared" si="30"/>
        <v>0</v>
      </c>
      <c r="AF132" s="14" t="s">
        <v>199</v>
      </c>
      <c r="AG132" s="9" t="s">
        <v>200</v>
      </c>
      <c r="AH132" s="10">
        <f>+AH133</f>
        <v>0</v>
      </c>
      <c r="AI132" s="40" t="e">
        <f t="shared" si="16"/>
        <v>#DIV/0!</v>
      </c>
      <c r="AJ132" s="40" t="e">
        <f t="shared" si="17"/>
        <v>#DIV/0!</v>
      </c>
      <c r="AK132" s="40" t="e">
        <f t="shared" si="18"/>
        <v>#DIV/0!</v>
      </c>
      <c r="AL132" s="40">
        <f t="shared" si="19"/>
        <v>-1</v>
      </c>
      <c r="AM132" s="40" t="e">
        <f t="shared" si="20"/>
        <v>#DIV/0!</v>
      </c>
      <c r="AN132" s="40" t="e">
        <f t="shared" si="21"/>
        <v>#DIV/0!</v>
      </c>
      <c r="AO132" s="40" t="e">
        <f t="shared" si="22"/>
        <v>#DIV/0!</v>
      </c>
      <c r="AP132" s="40" t="e">
        <f t="shared" si="23"/>
        <v>#DIV/0!</v>
      </c>
      <c r="AQ132" s="40" t="e">
        <f t="shared" si="24"/>
        <v>#DIV/0!</v>
      </c>
      <c r="AR132" s="40" t="e">
        <f t="shared" si="25"/>
        <v>#DIV/0!</v>
      </c>
      <c r="AS132" s="40" t="e">
        <f t="shared" si="26"/>
        <v>#DIV/0!</v>
      </c>
      <c r="AT132" s="40" t="e">
        <f t="shared" si="27"/>
        <v>#DIV/0!</v>
      </c>
      <c r="AU132" s="40">
        <f t="shared" si="28"/>
        <v>-1</v>
      </c>
    </row>
    <row r="133" spans="1:47" x14ac:dyDescent="0.25">
      <c r="A133" s="44">
        <v>2023</v>
      </c>
      <c r="B133" s="45" t="s">
        <v>201</v>
      </c>
      <c r="C133" s="46" t="s">
        <v>817</v>
      </c>
      <c r="D133" s="47">
        <v>0</v>
      </c>
      <c r="E133" s="47">
        <v>0</v>
      </c>
      <c r="F133" s="47">
        <v>0</v>
      </c>
      <c r="G133" s="47">
        <v>5000000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5000000</v>
      </c>
      <c r="R133" s="47">
        <v>0</v>
      </c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>
        <f t="shared" si="30"/>
        <v>0</v>
      </c>
      <c r="AF133" s="13" t="s">
        <v>201</v>
      </c>
      <c r="AG133" s="25" t="s">
        <v>202</v>
      </c>
      <c r="AH133" s="26">
        <v>0</v>
      </c>
      <c r="AI133" s="47" t="e">
        <f t="shared" si="16"/>
        <v>#DIV/0!</v>
      </c>
      <c r="AJ133" s="47" t="e">
        <f t="shared" si="17"/>
        <v>#DIV/0!</v>
      </c>
      <c r="AK133" s="47" t="e">
        <f t="shared" si="18"/>
        <v>#DIV/0!</v>
      </c>
      <c r="AL133" s="47">
        <f t="shared" si="19"/>
        <v>-1</v>
      </c>
      <c r="AM133" s="47" t="e">
        <f t="shared" si="20"/>
        <v>#DIV/0!</v>
      </c>
      <c r="AN133" s="47" t="e">
        <f t="shared" si="21"/>
        <v>#DIV/0!</v>
      </c>
      <c r="AO133" s="47" t="e">
        <f t="shared" si="22"/>
        <v>#DIV/0!</v>
      </c>
      <c r="AP133" s="47" t="e">
        <f t="shared" si="23"/>
        <v>#DIV/0!</v>
      </c>
      <c r="AQ133" s="47" t="e">
        <f t="shared" si="24"/>
        <v>#DIV/0!</v>
      </c>
      <c r="AR133" s="47" t="e">
        <f t="shared" si="25"/>
        <v>#DIV/0!</v>
      </c>
      <c r="AS133" s="47" t="e">
        <f t="shared" si="26"/>
        <v>#DIV/0!</v>
      </c>
      <c r="AT133" s="47" t="e">
        <f t="shared" si="27"/>
        <v>#DIV/0!</v>
      </c>
      <c r="AU133" s="47">
        <f t="shared" si="28"/>
        <v>-1</v>
      </c>
    </row>
    <row r="134" spans="1:47" x14ac:dyDescent="0.25">
      <c r="A134" s="41">
        <v>2023</v>
      </c>
      <c r="B134" s="42" t="s">
        <v>203</v>
      </c>
      <c r="C134" s="43" t="s">
        <v>204</v>
      </c>
      <c r="D134" s="40">
        <v>66000000</v>
      </c>
      <c r="E134" s="40">
        <v>37406580</v>
      </c>
      <c r="F134" s="40">
        <v>12500000</v>
      </c>
      <c r="G134" s="40">
        <v>0</v>
      </c>
      <c r="H134" s="40">
        <v>0</v>
      </c>
      <c r="I134" s="40">
        <v>0</v>
      </c>
      <c r="J134" s="40">
        <v>4000000</v>
      </c>
      <c r="K134" s="40">
        <v>0</v>
      </c>
      <c r="L134" s="40">
        <v>0</v>
      </c>
      <c r="M134" s="40">
        <v>8000000</v>
      </c>
      <c r="N134" s="40">
        <v>0</v>
      </c>
      <c r="O134" s="40">
        <v>10000000</v>
      </c>
      <c r="P134" s="40">
        <v>137906580</v>
      </c>
      <c r="R134" s="40">
        <v>0</v>
      </c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>
        <f t="shared" si="30"/>
        <v>0</v>
      </c>
      <c r="AF134" s="14" t="s">
        <v>203</v>
      </c>
      <c r="AG134" s="9" t="s">
        <v>204</v>
      </c>
      <c r="AH134" s="10">
        <f>+AH135</f>
        <v>0</v>
      </c>
      <c r="AI134" s="40">
        <f t="shared" si="16"/>
        <v>-1</v>
      </c>
      <c r="AJ134" s="40">
        <f t="shared" si="17"/>
        <v>-1</v>
      </c>
      <c r="AK134" s="40">
        <f t="shared" si="18"/>
        <v>-1</v>
      </c>
      <c r="AL134" s="40" t="e">
        <f t="shared" si="19"/>
        <v>#DIV/0!</v>
      </c>
      <c r="AM134" s="40" t="e">
        <f t="shared" si="20"/>
        <v>#DIV/0!</v>
      </c>
      <c r="AN134" s="40" t="e">
        <f t="shared" si="21"/>
        <v>#DIV/0!</v>
      </c>
      <c r="AO134" s="40">
        <f t="shared" si="22"/>
        <v>-1</v>
      </c>
      <c r="AP134" s="40" t="e">
        <f t="shared" si="23"/>
        <v>#DIV/0!</v>
      </c>
      <c r="AQ134" s="40" t="e">
        <f t="shared" si="24"/>
        <v>#DIV/0!</v>
      </c>
      <c r="AR134" s="40">
        <f t="shared" si="25"/>
        <v>-1</v>
      </c>
      <c r="AS134" s="40" t="e">
        <f t="shared" si="26"/>
        <v>#DIV/0!</v>
      </c>
      <c r="AT134" s="40">
        <f t="shared" si="27"/>
        <v>-1</v>
      </c>
      <c r="AU134" s="40">
        <f t="shared" si="28"/>
        <v>-1</v>
      </c>
    </row>
    <row r="135" spans="1:47" x14ac:dyDescent="0.25">
      <c r="A135" s="41">
        <v>2023</v>
      </c>
      <c r="B135" s="42" t="s">
        <v>205</v>
      </c>
      <c r="C135" s="43" t="s">
        <v>206</v>
      </c>
      <c r="D135" s="40">
        <v>66000000</v>
      </c>
      <c r="E135" s="40">
        <v>37406580</v>
      </c>
      <c r="F135" s="40">
        <v>12500000</v>
      </c>
      <c r="G135" s="40">
        <v>0</v>
      </c>
      <c r="H135" s="40">
        <v>0</v>
      </c>
      <c r="I135" s="40">
        <v>0</v>
      </c>
      <c r="J135" s="40">
        <v>4000000</v>
      </c>
      <c r="K135" s="40">
        <v>0</v>
      </c>
      <c r="L135" s="40">
        <v>0</v>
      </c>
      <c r="M135" s="40">
        <v>8000000</v>
      </c>
      <c r="N135" s="40">
        <v>0</v>
      </c>
      <c r="O135" s="40">
        <v>10000000</v>
      </c>
      <c r="P135" s="40">
        <v>137906580</v>
      </c>
      <c r="R135" s="40">
        <v>0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>
        <f t="shared" ref="AD135:AD158" si="31">SUM(R135:AC135)</f>
        <v>0</v>
      </c>
      <c r="AF135" s="14" t="s">
        <v>205</v>
      </c>
      <c r="AG135" s="9" t="s">
        <v>206</v>
      </c>
      <c r="AH135" s="10">
        <f>+AH136+AH137</f>
        <v>0</v>
      </c>
      <c r="AI135" s="40">
        <f t="shared" si="16"/>
        <v>-1</v>
      </c>
      <c r="AJ135" s="40">
        <f t="shared" si="17"/>
        <v>-1</v>
      </c>
      <c r="AK135" s="40">
        <f t="shared" si="18"/>
        <v>-1</v>
      </c>
      <c r="AL135" s="40" t="e">
        <f t="shared" si="19"/>
        <v>#DIV/0!</v>
      </c>
      <c r="AM135" s="40" t="e">
        <f t="shared" si="20"/>
        <v>#DIV/0!</v>
      </c>
      <c r="AN135" s="40" t="e">
        <f t="shared" si="21"/>
        <v>#DIV/0!</v>
      </c>
      <c r="AO135" s="40">
        <f t="shared" si="22"/>
        <v>-1</v>
      </c>
      <c r="AP135" s="40" t="e">
        <f t="shared" si="23"/>
        <v>#DIV/0!</v>
      </c>
      <c r="AQ135" s="40" t="e">
        <f t="shared" si="24"/>
        <v>#DIV/0!</v>
      </c>
      <c r="AR135" s="40">
        <f t="shared" si="25"/>
        <v>-1</v>
      </c>
      <c r="AS135" s="40" t="e">
        <f t="shared" si="26"/>
        <v>#DIV/0!</v>
      </c>
      <c r="AT135" s="40">
        <f t="shared" si="27"/>
        <v>-1</v>
      </c>
      <c r="AU135" s="40">
        <f t="shared" si="28"/>
        <v>-1</v>
      </c>
    </row>
    <row r="136" spans="1:47" x14ac:dyDescent="0.25">
      <c r="A136" s="44">
        <v>2023</v>
      </c>
      <c r="B136" s="45" t="s">
        <v>207</v>
      </c>
      <c r="C136" s="46" t="s">
        <v>208</v>
      </c>
      <c r="D136" s="47">
        <v>36000000</v>
      </c>
      <c r="E136" s="47">
        <v>17406580</v>
      </c>
      <c r="F136" s="47">
        <v>12500000</v>
      </c>
      <c r="G136" s="47">
        <v>0</v>
      </c>
      <c r="H136" s="47">
        <v>0</v>
      </c>
      <c r="I136" s="47">
        <v>0</v>
      </c>
      <c r="J136" s="47">
        <v>4000000</v>
      </c>
      <c r="K136" s="47">
        <v>0</v>
      </c>
      <c r="L136" s="47">
        <v>0</v>
      </c>
      <c r="M136" s="47">
        <v>8000000</v>
      </c>
      <c r="N136" s="47">
        <v>0</v>
      </c>
      <c r="O136" s="47">
        <v>0</v>
      </c>
      <c r="P136" s="47">
        <v>77906580</v>
      </c>
      <c r="R136" s="47">
        <v>0</v>
      </c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>
        <f t="shared" si="31"/>
        <v>0</v>
      </c>
      <c r="AF136" s="13" t="s">
        <v>207</v>
      </c>
      <c r="AG136" s="25" t="s">
        <v>208</v>
      </c>
      <c r="AH136" s="26">
        <v>0</v>
      </c>
      <c r="AI136" s="47">
        <f t="shared" si="16"/>
        <v>-1</v>
      </c>
      <c r="AJ136" s="47">
        <f t="shared" si="17"/>
        <v>-1</v>
      </c>
      <c r="AK136" s="47">
        <f t="shared" si="18"/>
        <v>-1</v>
      </c>
      <c r="AL136" s="47" t="e">
        <f t="shared" si="19"/>
        <v>#DIV/0!</v>
      </c>
      <c r="AM136" s="47" t="e">
        <f t="shared" si="20"/>
        <v>#DIV/0!</v>
      </c>
      <c r="AN136" s="47" t="e">
        <f t="shared" si="21"/>
        <v>#DIV/0!</v>
      </c>
      <c r="AO136" s="47">
        <f t="shared" si="22"/>
        <v>-1</v>
      </c>
      <c r="AP136" s="47" t="e">
        <f t="shared" si="23"/>
        <v>#DIV/0!</v>
      </c>
      <c r="AQ136" s="47" t="e">
        <f t="shared" si="24"/>
        <v>#DIV/0!</v>
      </c>
      <c r="AR136" s="47">
        <f t="shared" si="25"/>
        <v>-1</v>
      </c>
      <c r="AS136" s="47" t="e">
        <f t="shared" si="26"/>
        <v>#DIV/0!</v>
      </c>
      <c r="AT136" s="47" t="e">
        <f t="shared" si="27"/>
        <v>#DIV/0!</v>
      </c>
      <c r="AU136" s="47">
        <f t="shared" si="28"/>
        <v>-1</v>
      </c>
    </row>
    <row r="137" spans="1:47" x14ac:dyDescent="0.25">
      <c r="A137" s="41">
        <v>2023</v>
      </c>
      <c r="B137" s="42" t="s">
        <v>209</v>
      </c>
      <c r="C137" s="43" t="s">
        <v>210</v>
      </c>
      <c r="D137" s="40">
        <v>30000000</v>
      </c>
      <c r="E137" s="40">
        <v>20000000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10000000</v>
      </c>
      <c r="P137" s="40">
        <v>60000000</v>
      </c>
      <c r="R137" s="40">
        <v>0</v>
      </c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>
        <f t="shared" si="31"/>
        <v>0</v>
      </c>
      <c r="AF137" s="14" t="s">
        <v>209</v>
      </c>
      <c r="AG137" s="9" t="s">
        <v>210</v>
      </c>
      <c r="AH137" s="10">
        <v>0</v>
      </c>
      <c r="AI137" s="40">
        <f t="shared" ref="AI137:AI200" si="32">+(R137-D137)/D137</f>
        <v>-1</v>
      </c>
      <c r="AJ137" s="40">
        <f t="shared" si="17"/>
        <v>-1</v>
      </c>
      <c r="AK137" s="40" t="e">
        <f t="shared" si="18"/>
        <v>#DIV/0!</v>
      </c>
      <c r="AL137" s="40" t="e">
        <f t="shared" si="19"/>
        <v>#DIV/0!</v>
      </c>
      <c r="AM137" s="40" t="e">
        <f t="shared" si="20"/>
        <v>#DIV/0!</v>
      </c>
      <c r="AN137" s="40" t="e">
        <f t="shared" si="21"/>
        <v>#DIV/0!</v>
      </c>
      <c r="AO137" s="40" t="e">
        <f t="shared" si="22"/>
        <v>#DIV/0!</v>
      </c>
      <c r="AP137" s="40" t="e">
        <f t="shared" si="23"/>
        <v>#DIV/0!</v>
      </c>
      <c r="AQ137" s="40" t="e">
        <f t="shared" si="24"/>
        <v>#DIV/0!</v>
      </c>
      <c r="AR137" s="40" t="e">
        <f t="shared" si="25"/>
        <v>#DIV/0!</v>
      </c>
      <c r="AS137" s="40" t="e">
        <f t="shared" si="26"/>
        <v>#DIV/0!</v>
      </c>
      <c r="AT137" s="40">
        <f t="shared" si="27"/>
        <v>-1</v>
      </c>
      <c r="AU137" s="40">
        <f t="shared" si="28"/>
        <v>-1</v>
      </c>
    </row>
    <row r="138" spans="1:47" x14ac:dyDescent="0.25">
      <c r="A138" s="41">
        <v>2023</v>
      </c>
      <c r="B138" s="42" t="s">
        <v>211</v>
      </c>
      <c r="C138" s="43" t="s">
        <v>212</v>
      </c>
      <c r="D138" s="40">
        <v>30000000</v>
      </c>
      <c r="E138" s="40">
        <v>10000000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5000000</v>
      </c>
      <c r="P138" s="40">
        <v>45000000</v>
      </c>
      <c r="R138" s="40">
        <v>0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>
        <f t="shared" si="31"/>
        <v>0</v>
      </c>
      <c r="AF138" s="14" t="s">
        <v>211</v>
      </c>
      <c r="AG138" s="9" t="s">
        <v>212</v>
      </c>
      <c r="AH138" s="10">
        <f>+AH139</f>
        <v>0</v>
      </c>
      <c r="AI138" s="40">
        <f t="shared" si="32"/>
        <v>-1</v>
      </c>
      <c r="AJ138" s="40">
        <f t="shared" si="17"/>
        <v>-1</v>
      </c>
      <c r="AK138" s="40" t="e">
        <f t="shared" si="18"/>
        <v>#DIV/0!</v>
      </c>
      <c r="AL138" s="40" t="e">
        <f t="shared" si="19"/>
        <v>#DIV/0!</v>
      </c>
      <c r="AM138" s="40" t="e">
        <f t="shared" si="20"/>
        <v>#DIV/0!</v>
      </c>
      <c r="AN138" s="40" t="e">
        <f t="shared" si="21"/>
        <v>#DIV/0!</v>
      </c>
      <c r="AO138" s="40" t="e">
        <f t="shared" si="22"/>
        <v>#DIV/0!</v>
      </c>
      <c r="AP138" s="40" t="e">
        <f t="shared" si="23"/>
        <v>#DIV/0!</v>
      </c>
      <c r="AQ138" s="40" t="e">
        <f t="shared" si="24"/>
        <v>#DIV/0!</v>
      </c>
      <c r="AR138" s="40" t="e">
        <f t="shared" si="25"/>
        <v>#DIV/0!</v>
      </c>
      <c r="AS138" s="40" t="e">
        <f t="shared" si="26"/>
        <v>#DIV/0!</v>
      </c>
      <c r="AT138" s="40">
        <f t="shared" si="27"/>
        <v>-1</v>
      </c>
      <c r="AU138" s="40">
        <f t="shared" si="28"/>
        <v>-1</v>
      </c>
    </row>
    <row r="139" spans="1:47" x14ac:dyDescent="0.25">
      <c r="A139" s="44">
        <v>2023</v>
      </c>
      <c r="B139" s="45" t="s">
        <v>213</v>
      </c>
      <c r="C139" s="46" t="s">
        <v>214</v>
      </c>
      <c r="D139" s="47">
        <v>30000000</v>
      </c>
      <c r="E139" s="47">
        <v>10000000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5000000</v>
      </c>
      <c r="P139" s="47">
        <v>45000000</v>
      </c>
      <c r="R139" s="47">
        <v>0</v>
      </c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>
        <f t="shared" si="31"/>
        <v>0</v>
      </c>
      <c r="AF139" s="13" t="s">
        <v>213</v>
      </c>
      <c r="AG139" s="25" t="s">
        <v>214</v>
      </c>
      <c r="AH139" s="26">
        <v>0</v>
      </c>
      <c r="AI139" s="47">
        <f t="shared" si="32"/>
        <v>-1</v>
      </c>
      <c r="AJ139" s="47">
        <f t="shared" si="17"/>
        <v>-1</v>
      </c>
      <c r="AK139" s="47" t="e">
        <f t="shared" si="18"/>
        <v>#DIV/0!</v>
      </c>
      <c r="AL139" s="47" t="e">
        <f t="shared" si="19"/>
        <v>#DIV/0!</v>
      </c>
      <c r="AM139" s="47" t="e">
        <f t="shared" si="20"/>
        <v>#DIV/0!</v>
      </c>
      <c r="AN139" s="47" t="e">
        <f t="shared" si="21"/>
        <v>#DIV/0!</v>
      </c>
      <c r="AO139" s="47" t="e">
        <f t="shared" si="22"/>
        <v>#DIV/0!</v>
      </c>
      <c r="AP139" s="47" t="e">
        <f t="shared" si="23"/>
        <v>#DIV/0!</v>
      </c>
      <c r="AQ139" s="47" t="e">
        <f t="shared" si="24"/>
        <v>#DIV/0!</v>
      </c>
      <c r="AR139" s="47" t="e">
        <f t="shared" si="25"/>
        <v>#DIV/0!</v>
      </c>
      <c r="AS139" s="47" t="e">
        <f t="shared" si="26"/>
        <v>#DIV/0!</v>
      </c>
      <c r="AT139" s="47">
        <f t="shared" si="27"/>
        <v>-1</v>
      </c>
      <c r="AU139" s="47">
        <f t="shared" si="28"/>
        <v>-1</v>
      </c>
    </row>
    <row r="140" spans="1:47" x14ac:dyDescent="0.25">
      <c r="A140" s="44">
        <v>2023</v>
      </c>
      <c r="B140" s="45" t="s">
        <v>215</v>
      </c>
      <c r="C140" s="46" t="s">
        <v>216</v>
      </c>
      <c r="D140" s="47">
        <v>0</v>
      </c>
      <c r="E140" s="47">
        <v>10000000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5000000</v>
      </c>
      <c r="P140" s="47">
        <v>15000000</v>
      </c>
      <c r="R140" s="47">
        <v>0</v>
      </c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>
        <f t="shared" si="31"/>
        <v>0</v>
      </c>
      <c r="AF140" s="13" t="s">
        <v>215</v>
      </c>
      <c r="AG140" s="25" t="s">
        <v>216</v>
      </c>
      <c r="AH140" s="26">
        <v>0</v>
      </c>
      <c r="AI140" s="47" t="e">
        <f t="shared" si="32"/>
        <v>#DIV/0!</v>
      </c>
      <c r="AJ140" s="47">
        <f t="shared" si="17"/>
        <v>-1</v>
      </c>
      <c r="AK140" s="47" t="e">
        <f t="shared" si="18"/>
        <v>#DIV/0!</v>
      </c>
      <c r="AL140" s="47" t="e">
        <f t="shared" si="19"/>
        <v>#DIV/0!</v>
      </c>
      <c r="AM140" s="47" t="e">
        <f t="shared" si="20"/>
        <v>#DIV/0!</v>
      </c>
      <c r="AN140" s="47" t="e">
        <f t="shared" si="21"/>
        <v>#DIV/0!</v>
      </c>
      <c r="AO140" s="47" t="e">
        <f t="shared" si="22"/>
        <v>#DIV/0!</v>
      </c>
      <c r="AP140" s="47" t="e">
        <f t="shared" si="23"/>
        <v>#DIV/0!</v>
      </c>
      <c r="AQ140" s="47" t="e">
        <f t="shared" si="24"/>
        <v>#DIV/0!</v>
      </c>
      <c r="AR140" s="47" t="e">
        <f t="shared" si="25"/>
        <v>#DIV/0!</v>
      </c>
      <c r="AS140" s="47" t="e">
        <f t="shared" si="26"/>
        <v>#DIV/0!</v>
      </c>
      <c r="AT140" s="47">
        <f t="shared" si="27"/>
        <v>-1</v>
      </c>
      <c r="AU140" s="47">
        <f t="shared" si="28"/>
        <v>-1</v>
      </c>
    </row>
    <row r="141" spans="1:47" x14ac:dyDescent="0.25">
      <c r="A141" s="41">
        <v>2023</v>
      </c>
      <c r="B141" s="42" t="s">
        <v>217</v>
      </c>
      <c r="C141" s="43" t="s">
        <v>218</v>
      </c>
      <c r="D141" s="40">
        <v>3812225528.0653329</v>
      </c>
      <c r="E141" s="40">
        <v>2377325612.9855146</v>
      </c>
      <c r="F141" s="40">
        <v>2491731193.1125154</v>
      </c>
      <c r="G141" s="40">
        <v>830675305.83051515</v>
      </c>
      <c r="H141" s="40">
        <v>534281945.61051512</v>
      </c>
      <c r="I141" s="40">
        <v>540287168.61451519</v>
      </c>
      <c r="J141" s="40">
        <v>576133943.1305151</v>
      </c>
      <c r="K141" s="40">
        <v>720784381.13751507</v>
      </c>
      <c r="L141" s="40">
        <v>706088728.61451519</v>
      </c>
      <c r="M141" s="40">
        <v>422456768.61451513</v>
      </c>
      <c r="N141" s="40">
        <v>439748748.03051507</v>
      </c>
      <c r="O141" s="40">
        <v>308671263.47851527</v>
      </c>
      <c r="P141" s="40">
        <v>13760410587.225004</v>
      </c>
      <c r="R141" s="40">
        <v>199358692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>
        <f t="shared" si="31"/>
        <v>199358692</v>
      </c>
      <c r="AF141" s="11" t="s">
        <v>217</v>
      </c>
      <c r="AG141" s="5" t="s">
        <v>218</v>
      </c>
      <c r="AH141" s="6">
        <f>+AH142+AH217</f>
        <v>199358692</v>
      </c>
      <c r="AI141" s="40">
        <f t="shared" si="32"/>
        <v>-0.94770543071695645</v>
      </c>
      <c r="AJ141" s="40">
        <f t="shared" si="17"/>
        <v>-1</v>
      </c>
      <c r="AK141" s="40">
        <f t="shared" si="18"/>
        <v>-1</v>
      </c>
      <c r="AL141" s="40">
        <f t="shared" si="19"/>
        <v>-1</v>
      </c>
      <c r="AM141" s="40">
        <f t="shared" si="20"/>
        <v>-1</v>
      </c>
      <c r="AN141" s="40">
        <f t="shared" si="21"/>
        <v>-1</v>
      </c>
      <c r="AO141" s="40">
        <f t="shared" si="22"/>
        <v>-1</v>
      </c>
      <c r="AP141" s="40">
        <f t="shared" si="23"/>
        <v>-1</v>
      </c>
      <c r="AQ141" s="40">
        <f t="shared" si="24"/>
        <v>-1</v>
      </c>
      <c r="AR141" s="40">
        <f t="shared" si="25"/>
        <v>-1</v>
      </c>
      <c r="AS141" s="40">
        <f t="shared" si="26"/>
        <v>-1</v>
      </c>
      <c r="AT141" s="40">
        <f t="shared" si="27"/>
        <v>-1</v>
      </c>
      <c r="AU141" s="40">
        <f t="shared" si="28"/>
        <v>-0.98551215527063685</v>
      </c>
    </row>
    <row r="142" spans="1:47" x14ac:dyDescent="0.25">
      <c r="A142" s="41">
        <v>2023</v>
      </c>
      <c r="B142" s="42" t="s">
        <v>219</v>
      </c>
      <c r="C142" s="43" t="s">
        <v>220</v>
      </c>
      <c r="D142" s="40">
        <v>204517137.11333257</v>
      </c>
      <c r="E142" s="40">
        <v>363306816.3333329</v>
      </c>
      <c r="F142" s="40">
        <v>290022603.33333337</v>
      </c>
      <c r="G142" s="40">
        <v>453006333.33333337</v>
      </c>
      <c r="H142" s="40">
        <v>138056333.33333331</v>
      </c>
      <c r="I142" s="40">
        <v>88656333.333333328</v>
      </c>
      <c r="J142" s="40">
        <v>113656333.33333333</v>
      </c>
      <c r="K142" s="40">
        <v>163506333.33333331</v>
      </c>
      <c r="L142" s="40">
        <v>80056333.333333343</v>
      </c>
      <c r="M142" s="40">
        <v>62626333.333333336</v>
      </c>
      <c r="N142" s="40">
        <v>69556333.333333343</v>
      </c>
      <c r="O142" s="40">
        <v>68756333.333333343</v>
      </c>
      <c r="P142" s="40">
        <v>2095723556.7799983</v>
      </c>
      <c r="R142" s="40">
        <v>5151226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>
        <f t="shared" si="31"/>
        <v>5151226</v>
      </c>
      <c r="AF142" s="11" t="s">
        <v>219</v>
      </c>
      <c r="AG142" s="5" t="s">
        <v>220</v>
      </c>
      <c r="AH142" s="6">
        <f>+AH143+AH157+AH160+AH171+AH206</f>
        <v>5151226</v>
      </c>
      <c r="AI142" s="40">
        <f t="shared" si="32"/>
        <v>-0.97481274150075026</v>
      </c>
      <c r="AJ142" s="40">
        <f t="shared" si="17"/>
        <v>-1</v>
      </c>
      <c r="AK142" s="40">
        <f t="shared" si="18"/>
        <v>-1</v>
      </c>
      <c r="AL142" s="40">
        <f t="shared" si="19"/>
        <v>-1</v>
      </c>
      <c r="AM142" s="40">
        <f t="shared" si="20"/>
        <v>-1</v>
      </c>
      <c r="AN142" s="40">
        <f t="shared" si="21"/>
        <v>-1</v>
      </c>
      <c r="AO142" s="40">
        <f t="shared" si="22"/>
        <v>-1</v>
      </c>
      <c r="AP142" s="40">
        <f t="shared" si="23"/>
        <v>-1</v>
      </c>
      <c r="AQ142" s="40">
        <f t="shared" si="24"/>
        <v>-1</v>
      </c>
      <c r="AR142" s="40">
        <f t="shared" si="25"/>
        <v>-1</v>
      </c>
      <c r="AS142" s="40">
        <f t="shared" si="26"/>
        <v>-1</v>
      </c>
      <c r="AT142" s="40">
        <f t="shared" si="27"/>
        <v>-1</v>
      </c>
      <c r="AU142" s="40">
        <f t="shared" si="28"/>
        <v>-0.99754202982385964</v>
      </c>
    </row>
    <row r="143" spans="1:47" x14ac:dyDescent="0.25">
      <c r="A143" s="41">
        <v>2023</v>
      </c>
      <c r="B143" s="42" t="s">
        <v>221</v>
      </c>
      <c r="C143" s="43" t="s">
        <v>222</v>
      </c>
      <c r="D143" s="40">
        <v>70500000</v>
      </c>
      <c r="E143" s="40">
        <v>14500000</v>
      </c>
      <c r="F143" s="40">
        <v>21500000</v>
      </c>
      <c r="G143" s="40">
        <v>500000</v>
      </c>
      <c r="H143" s="40">
        <v>500000</v>
      </c>
      <c r="I143" s="40">
        <v>500000</v>
      </c>
      <c r="J143" s="40">
        <v>25500000</v>
      </c>
      <c r="K143" s="40">
        <v>5500000</v>
      </c>
      <c r="L143" s="40">
        <v>500000</v>
      </c>
      <c r="M143" s="40">
        <v>500000</v>
      </c>
      <c r="N143" s="40">
        <v>500000</v>
      </c>
      <c r="O143" s="40">
        <v>500000</v>
      </c>
      <c r="P143" s="40">
        <v>141000000</v>
      </c>
      <c r="R143" s="40">
        <v>0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>
        <f t="shared" si="31"/>
        <v>0</v>
      </c>
      <c r="AF143" s="14" t="s">
        <v>221</v>
      </c>
      <c r="AG143" s="9" t="s">
        <v>222</v>
      </c>
      <c r="AH143" s="10">
        <f>+AH144+AH148</f>
        <v>0</v>
      </c>
      <c r="AI143" s="40">
        <f t="shared" si="32"/>
        <v>-1</v>
      </c>
      <c r="AJ143" s="40">
        <f t="shared" si="17"/>
        <v>-1</v>
      </c>
      <c r="AK143" s="40">
        <f t="shared" si="18"/>
        <v>-1</v>
      </c>
      <c r="AL143" s="40">
        <f t="shared" si="19"/>
        <v>-1</v>
      </c>
      <c r="AM143" s="40">
        <f t="shared" si="20"/>
        <v>-1</v>
      </c>
      <c r="AN143" s="40">
        <f t="shared" si="21"/>
        <v>-1</v>
      </c>
      <c r="AO143" s="40">
        <f t="shared" si="22"/>
        <v>-1</v>
      </c>
      <c r="AP143" s="40">
        <f t="shared" si="23"/>
        <v>-1</v>
      </c>
      <c r="AQ143" s="40">
        <f t="shared" si="24"/>
        <v>-1</v>
      </c>
      <c r="AR143" s="40">
        <f t="shared" si="25"/>
        <v>-1</v>
      </c>
      <c r="AS143" s="40">
        <f t="shared" si="26"/>
        <v>-1</v>
      </c>
      <c r="AT143" s="40">
        <f t="shared" si="27"/>
        <v>-1</v>
      </c>
      <c r="AU143" s="40">
        <f t="shared" si="28"/>
        <v>-1</v>
      </c>
    </row>
    <row r="144" spans="1:47" x14ac:dyDescent="0.25">
      <c r="A144" s="41">
        <v>2023</v>
      </c>
      <c r="B144" s="42" t="s">
        <v>223</v>
      </c>
      <c r="C144" s="43" t="s">
        <v>224</v>
      </c>
      <c r="D144" s="40">
        <v>40000000</v>
      </c>
      <c r="E144" s="40">
        <v>0</v>
      </c>
      <c r="F144" s="40">
        <v>300000</v>
      </c>
      <c r="G144" s="40">
        <v>0</v>
      </c>
      <c r="H144" s="40">
        <v>0</v>
      </c>
      <c r="I144" s="40">
        <v>0</v>
      </c>
      <c r="J144" s="40">
        <v>20000000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60300000</v>
      </c>
      <c r="R144" s="40">
        <v>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>
        <f t="shared" si="31"/>
        <v>0</v>
      </c>
      <c r="AF144" s="14" t="s">
        <v>223</v>
      </c>
      <c r="AG144" s="9" t="s">
        <v>224</v>
      </c>
      <c r="AH144" s="10">
        <f>+AH145+AH146+AH147</f>
        <v>0</v>
      </c>
      <c r="AI144" s="40">
        <f t="shared" si="32"/>
        <v>-1</v>
      </c>
      <c r="AJ144" s="40" t="e">
        <f t="shared" si="17"/>
        <v>#DIV/0!</v>
      </c>
      <c r="AK144" s="40">
        <f t="shared" si="18"/>
        <v>-1</v>
      </c>
      <c r="AL144" s="40" t="e">
        <f t="shared" si="19"/>
        <v>#DIV/0!</v>
      </c>
      <c r="AM144" s="40" t="e">
        <f t="shared" si="20"/>
        <v>#DIV/0!</v>
      </c>
      <c r="AN144" s="40" t="e">
        <f t="shared" si="21"/>
        <v>#DIV/0!</v>
      </c>
      <c r="AO144" s="40">
        <f t="shared" si="22"/>
        <v>-1</v>
      </c>
      <c r="AP144" s="40" t="e">
        <f t="shared" si="23"/>
        <v>#DIV/0!</v>
      </c>
      <c r="AQ144" s="40" t="e">
        <f t="shared" si="24"/>
        <v>#DIV/0!</v>
      </c>
      <c r="AR144" s="40" t="e">
        <f t="shared" si="25"/>
        <v>#DIV/0!</v>
      </c>
      <c r="AS144" s="40" t="e">
        <f t="shared" si="26"/>
        <v>#DIV/0!</v>
      </c>
      <c r="AT144" s="40" t="e">
        <f t="shared" si="27"/>
        <v>#DIV/0!</v>
      </c>
      <c r="AU144" s="40">
        <f t="shared" si="28"/>
        <v>-1</v>
      </c>
    </row>
    <row r="145" spans="1:47" x14ac:dyDescent="0.25">
      <c r="A145" s="44">
        <v>2023</v>
      </c>
      <c r="B145" s="45" t="s">
        <v>225</v>
      </c>
      <c r="C145" s="46" t="s">
        <v>226</v>
      </c>
      <c r="D145" s="47">
        <v>0</v>
      </c>
      <c r="E145" s="47">
        <v>0</v>
      </c>
      <c r="F145" s="47">
        <v>300000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300000</v>
      </c>
      <c r="R145" s="47">
        <v>0</v>
      </c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>
        <f t="shared" si="31"/>
        <v>0</v>
      </c>
      <c r="AF145" s="13" t="s">
        <v>225</v>
      </c>
      <c r="AG145" s="25" t="s">
        <v>226</v>
      </c>
      <c r="AH145" s="26">
        <v>0</v>
      </c>
      <c r="AI145" s="47" t="e">
        <f t="shared" si="32"/>
        <v>#DIV/0!</v>
      </c>
      <c r="AJ145" s="47" t="e">
        <f t="shared" si="17"/>
        <v>#DIV/0!</v>
      </c>
      <c r="AK145" s="47">
        <f t="shared" si="18"/>
        <v>-1</v>
      </c>
      <c r="AL145" s="47" t="e">
        <f t="shared" si="19"/>
        <v>#DIV/0!</v>
      </c>
      <c r="AM145" s="47" t="e">
        <f t="shared" si="20"/>
        <v>#DIV/0!</v>
      </c>
      <c r="AN145" s="47" t="e">
        <f t="shared" si="21"/>
        <v>#DIV/0!</v>
      </c>
      <c r="AO145" s="47" t="e">
        <f t="shared" si="22"/>
        <v>#DIV/0!</v>
      </c>
      <c r="AP145" s="47" t="e">
        <f t="shared" si="23"/>
        <v>#DIV/0!</v>
      </c>
      <c r="AQ145" s="47" t="e">
        <f t="shared" si="24"/>
        <v>#DIV/0!</v>
      </c>
      <c r="AR145" s="47" t="e">
        <f t="shared" si="25"/>
        <v>#DIV/0!</v>
      </c>
      <c r="AS145" s="47" t="e">
        <f t="shared" si="26"/>
        <v>#DIV/0!</v>
      </c>
      <c r="AT145" s="47" t="e">
        <f t="shared" si="27"/>
        <v>#DIV/0!</v>
      </c>
      <c r="AU145" s="47">
        <f t="shared" si="28"/>
        <v>-1</v>
      </c>
    </row>
    <row r="146" spans="1:47" x14ac:dyDescent="0.25">
      <c r="A146" s="44">
        <v>2023</v>
      </c>
      <c r="B146" s="45" t="s">
        <v>227</v>
      </c>
      <c r="C146" s="46" t="s">
        <v>228</v>
      </c>
      <c r="D146" s="47">
        <v>20000000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20000000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40000000</v>
      </c>
      <c r="R146" s="47">
        <v>0</v>
      </c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>
        <f t="shared" si="31"/>
        <v>0</v>
      </c>
      <c r="AF146" s="13" t="s">
        <v>227</v>
      </c>
      <c r="AG146" s="25" t="s">
        <v>228</v>
      </c>
      <c r="AH146" s="26">
        <v>0</v>
      </c>
      <c r="AI146" s="47">
        <f t="shared" si="32"/>
        <v>-1</v>
      </c>
      <c r="AJ146" s="47" t="e">
        <f t="shared" si="17"/>
        <v>#DIV/0!</v>
      </c>
      <c r="AK146" s="47" t="e">
        <f t="shared" si="18"/>
        <v>#DIV/0!</v>
      </c>
      <c r="AL146" s="47" t="e">
        <f t="shared" si="19"/>
        <v>#DIV/0!</v>
      </c>
      <c r="AM146" s="47" t="e">
        <f t="shared" si="20"/>
        <v>#DIV/0!</v>
      </c>
      <c r="AN146" s="47" t="e">
        <f t="shared" si="21"/>
        <v>#DIV/0!</v>
      </c>
      <c r="AO146" s="47">
        <f t="shared" si="22"/>
        <v>-1</v>
      </c>
      <c r="AP146" s="47" t="e">
        <f t="shared" si="23"/>
        <v>#DIV/0!</v>
      </c>
      <c r="AQ146" s="47" t="e">
        <f t="shared" si="24"/>
        <v>#DIV/0!</v>
      </c>
      <c r="AR146" s="47" t="e">
        <f t="shared" si="25"/>
        <v>#DIV/0!</v>
      </c>
      <c r="AS146" s="47" t="e">
        <f t="shared" si="26"/>
        <v>#DIV/0!</v>
      </c>
      <c r="AT146" s="47" t="e">
        <f t="shared" si="27"/>
        <v>#DIV/0!</v>
      </c>
      <c r="AU146" s="47">
        <f t="shared" si="28"/>
        <v>-1</v>
      </c>
    </row>
    <row r="147" spans="1:47" x14ac:dyDescent="0.25">
      <c r="A147" s="44">
        <v>2023</v>
      </c>
      <c r="B147" s="45" t="s">
        <v>229</v>
      </c>
      <c r="C147" s="46" t="s">
        <v>818</v>
      </c>
      <c r="D147" s="47">
        <v>20000000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20000000</v>
      </c>
      <c r="R147" s="47">
        <v>0</v>
      </c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>
        <f t="shared" si="31"/>
        <v>0</v>
      </c>
      <c r="AF147" s="13" t="s">
        <v>229</v>
      </c>
      <c r="AG147" s="25" t="s">
        <v>230</v>
      </c>
      <c r="AH147" s="26">
        <v>0</v>
      </c>
      <c r="AI147" s="47">
        <f t="shared" si="32"/>
        <v>-1</v>
      </c>
      <c r="AJ147" s="47" t="e">
        <f t="shared" si="17"/>
        <v>#DIV/0!</v>
      </c>
      <c r="AK147" s="47" t="e">
        <f t="shared" si="18"/>
        <v>#DIV/0!</v>
      </c>
      <c r="AL147" s="47" t="e">
        <f t="shared" si="19"/>
        <v>#DIV/0!</v>
      </c>
      <c r="AM147" s="47" t="e">
        <f t="shared" si="20"/>
        <v>#DIV/0!</v>
      </c>
      <c r="AN147" s="47" t="e">
        <f t="shared" si="21"/>
        <v>#DIV/0!</v>
      </c>
      <c r="AO147" s="47" t="e">
        <f t="shared" si="22"/>
        <v>#DIV/0!</v>
      </c>
      <c r="AP147" s="47" t="e">
        <f t="shared" si="23"/>
        <v>#DIV/0!</v>
      </c>
      <c r="AQ147" s="47" t="e">
        <f t="shared" si="24"/>
        <v>#DIV/0!</v>
      </c>
      <c r="AR147" s="47" t="e">
        <f t="shared" si="25"/>
        <v>#DIV/0!</v>
      </c>
      <c r="AS147" s="47" t="e">
        <f t="shared" si="26"/>
        <v>#DIV/0!</v>
      </c>
      <c r="AT147" s="47" t="e">
        <f t="shared" si="27"/>
        <v>#DIV/0!</v>
      </c>
      <c r="AU147" s="47">
        <f t="shared" si="28"/>
        <v>-1</v>
      </c>
    </row>
    <row r="148" spans="1:47" x14ac:dyDescent="0.25">
      <c r="A148" s="41">
        <v>2023</v>
      </c>
      <c r="B148" s="42" t="s">
        <v>231</v>
      </c>
      <c r="C148" s="43" t="s">
        <v>232</v>
      </c>
      <c r="D148" s="40">
        <v>30500000</v>
      </c>
      <c r="E148" s="40">
        <v>14500000</v>
      </c>
      <c r="F148" s="40">
        <v>21200000</v>
      </c>
      <c r="G148" s="40">
        <v>500000</v>
      </c>
      <c r="H148" s="40">
        <v>500000</v>
      </c>
      <c r="I148" s="40">
        <v>500000</v>
      </c>
      <c r="J148" s="40">
        <v>5500000</v>
      </c>
      <c r="K148" s="40">
        <v>5500000</v>
      </c>
      <c r="L148" s="40">
        <v>500000</v>
      </c>
      <c r="M148" s="40">
        <v>500000</v>
      </c>
      <c r="N148" s="40">
        <v>500000</v>
      </c>
      <c r="O148" s="40">
        <v>500000</v>
      </c>
      <c r="P148" s="40">
        <v>80700000</v>
      </c>
      <c r="R148" s="40">
        <v>0</v>
      </c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>
        <f t="shared" si="31"/>
        <v>0</v>
      </c>
      <c r="AF148" s="14" t="s">
        <v>231</v>
      </c>
      <c r="AG148" s="9" t="s">
        <v>232</v>
      </c>
      <c r="AH148" s="10">
        <f>+AH149+AH155+AH156</f>
        <v>0</v>
      </c>
      <c r="AI148" s="40">
        <f t="shared" si="32"/>
        <v>-1</v>
      </c>
      <c r="AJ148" s="40">
        <f t="shared" si="17"/>
        <v>-1</v>
      </c>
      <c r="AK148" s="40">
        <f t="shared" si="18"/>
        <v>-1</v>
      </c>
      <c r="AL148" s="40">
        <f t="shared" si="19"/>
        <v>-1</v>
      </c>
      <c r="AM148" s="40">
        <f t="shared" si="20"/>
        <v>-1</v>
      </c>
      <c r="AN148" s="40">
        <f t="shared" si="21"/>
        <v>-1</v>
      </c>
      <c r="AO148" s="40">
        <f t="shared" si="22"/>
        <v>-1</v>
      </c>
      <c r="AP148" s="40">
        <f t="shared" si="23"/>
        <v>-1</v>
      </c>
      <c r="AQ148" s="40">
        <f t="shared" si="24"/>
        <v>-1</v>
      </c>
      <c r="AR148" s="40">
        <f t="shared" si="25"/>
        <v>-1</v>
      </c>
      <c r="AS148" s="40">
        <f t="shared" si="26"/>
        <v>-1</v>
      </c>
      <c r="AT148" s="40">
        <f t="shared" si="27"/>
        <v>-1</v>
      </c>
      <c r="AU148" s="40">
        <f t="shared" si="28"/>
        <v>-1</v>
      </c>
    </row>
    <row r="149" spans="1:47" x14ac:dyDescent="0.25">
      <c r="A149" s="41">
        <v>2023</v>
      </c>
      <c r="B149" s="42" t="s">
        <v>233</v>
      </c>
      <c r="C149" s="43" t="s">
        <v>234</v>
      </c>
      <c r="D149" s="40">
        <v>30500000</v>
      </c>
      <c r="E149" s="40">
        <v>14500000</v>
      </c>
      <c r="F149" s="40">
        <v>20500000</v>
      </c>
      <c r="G149" s="40">
        <v>500000</v>
      </c>
      <c r="H149" s="40">
        <v>500000</v>
      </c>
      <c r="I149" s="40">
        <v>500000</v>
      </c>
      <c r="J149" s="40">
        <v>5500000</v>
      </c>
      <c r="K149" s="40">
        <v>5500000</v>
      </c>
      <c r="L149" s="40">
        <v>500000</v>
      </c>
      <c r="M149" s="40">
        <v>500000</v>
      </c>
      <c r="N149" s="40">
        <v>500000</v>
      </c>
      <c r="O149" s="40">
        <v>500000</v>
      </c>
      <c r="P149" s="40">
        <v>80000000</v>
      </c>
      <c r="R149" s="40">
        <v>0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>
        <f t="shared" si="31"/>
        <v>0</v>
      </c>
      <c r="AF149" s="14" t="s">
        <v>233</v>
      </c>
      <c r="AG149" s="9" t="s">
        <v>234</v>
      </c>
      <c r="AH149" s="10">
        <f>+AH150+AH151+AH152+AH153+AH154</f>
        <v>0</v>
      </c>
      <c r="AI149" s="40">
        <f t="shared" si="32"/>
        <v>-1</v>
      </c>
      <c r="AJ149" s="40">
        <f t="shared" si="17"/>
        <v>-1</v>
      </c>
      <c r="AK149" s="40">
        <f t="shared" si="18"/>
        <v>-1</v>
      </c>
      <c r="AL149" s="40">
        <f t="shared" si="19"/>
        <v>-1</v>
      </c>
      <c r="AM149" s="40">
        <f t="shared" si="20"/>
        <v>-1</v>
      </c>
      <c r="AN149" s="40">
        <f t="shared" si="21"/>
        <v>-1</v>
      </c>
      <c r="AO149" s="40">
        <f t="shared" si="22"/>
        <v>-1</v>
      </c>
      <c r="AP149" s="40">
        <f t="shared" si="23"/>
        <v>-1</v>
      </c>
      <c r="AQ149" s="40">
        <f t="shared" si="24"/>
        <v>-1</v>
      </c>
      <c r="AR149" s="40">
        <f t="shared" si="25"/>
        <v>-1</v>
      </c>
      <c r="AS149" s="40">
        <f t="shared" si="26"/>
        <v>-1</v>
      </c>
      <c r="AT149" s="40">
        <f t="shared" si="27"/>
        <v>-1</v>
      </c>
      <c r="AU149" s="40">
        <f t="shared" si="28"/>
        <v>-1</v>
      </c>
    </row>
    <row r="150" spans="1:47" x14ac:dyDescent="0.25">
      <c r="A150" s="44">
        <v>2023</v>
      </c>
      <c r="B150" s="45" t="s">
        <v>235</v>
      </c>
      <c r="C150" s="46" t="s">
        <v>236</v>
      </c>
      <c r="D150" s="47">
        <v>0</v>
      </c>
      <c r="E150" s="47">
        <v>0</v>
      </c>
      <c r="F150" s="47">
        <v>20000000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20000000</v>
      </c>
      <c r="R150" s="47">
        <v>0</v>
      </c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>
        <f t="shared" si="31"/>
        <v>0</v>
      </c>
      <c r="AF150" s="13" t="s">
        <v>235</v>
      </c>
      <c r="AG150" s="25" t="s">
        <v>236</v>
      </c>
      <c r="AH150" s="26">
        <v>0</v>
      </c>
      <c r="AI150" s="47" t="e">
        <f t="shared" si="32"/>
        <v>#DIV/0!</v>
      </c>
      <c r="AJ150" s="47" t="e">
        <f t="shared" si="17"/>
        <v>#DIV/0!</v>
      </c>
      <c r="AK150" s="47">
        <f t="shared" si="18"/>
        <v>-1</v>
      </c>
      <c r="AL150" s="47" t="e">
        <f t="shared" si="19"/>
        <v>#DIV/0!</v>
      </c>
      <c r="AM150" s="47" t="e">
        <f t="shared" si="20"/>
        <v>#DIV/0!</v>
      </c>
      <c r="AN150" s="47" t="e">
        <f t="shared" si="21"/>
        <v>#DIV/0!</v>
      </c>
      <c r="AO150" s="47" t="e">
        <f t="shared" si="22"/>
        <v>#DIV/0!</v>
      </c>
      <c r="AP150" s="47" t="e">
        <f t="shared" si="23"/>
        <v>#DIV/0!</v>
      </c>
      <c r="AQ150" s="47" t="e">
        <f t="shared" si="24"/>
        <v>#DIV/0!</v>
      </c>
      <c r="AR150" s="47" t="e">
        <f t="shared" si="25"/>
        <v>#DIV/0!</v>
      </c>
      <c r="AS150" s="47" t="e">
        <f t="shared" si="26"/>
        <v>#DIV/0!</v>
      </c>
      <c r="AT150" s="47" t="e">
        <f t="shared" si="27"/>
        <v>#DIV/0!</v>
      </c>
      <c r="AU150" s="47">
        <f t="shared" si="28"/>
        <v>-1</v>
      </c>
    </row>
    <row r="151" spans="1:47" x14ac:dyDescent="0.25">
      <c r="A151" s="44">
        <v>2023</v>
      </c>
      <c r="B151" s="45" t="s">
        <v>237</v>
      </c>
      <c r="C151" s="46" t="s">
        <v>238</v>
      </c>
      <c r="D151" s="47">
        <v>0</v>
      </c>
      <c r="E151" s="47">
        <v>4000000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4000000</v>
      </c>
      <c r="R151" s="47">
        <v>0</v>
      </c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>
        <f t="shared" si="31"/>
        <v>0</v>
      </c>
      <c r="AF151" s="13" t="s">
        <v>237</v>
      </c>
      <c r="AG151" s="25" t="s">
        <v>238</v>
      </c>
      <c r="AH151" s="26">
        <v>0</v>
      </c>
      <c r="AI151" s="47" t="e">
        <f t="shared" si="32"/>
        <v>#DIV/0!</v>
      </c>
      <c r="AJ151" s="47">
        <f t="shared" si="17"/>
        <v>-1</v>
      </c>
      <c r="AK151" s="47" t="e">
        <f t="shared" si="18"/>
        <v>#DIV/0!</v>
      </c>
      <c r="AL151" s="47" t="e">
        <f t="shared" si="19"/>
        <v>#DIV/0!</v>
      </c>
      <c r="AM151" s="47" t="e">
        <f t="shared" si="20"/>
        <v>#DIV/0!</v>
      </c>
      <c r="AN151" s="47" t="e">
        <f t="shared" si="21"/>
        <v>#DIV/0!</v>
      </c>
      <c r="AO151" s="47" t="e">
        <f t="shared" si="22"/>
        <v>#DIV/0!</v>
      </c>
      <c r="AP151" s="47" t="e">
        <f t="shared" si="23"/>
        <v>#DIV/0!</v>
      </c>
      <c r="AQ151" s="47" t="e">
        <f t="shared" si="24"/>
        <v>#DIV/0!</v>
      </c>
      <c r="AR151" s="47" t="e">
        <f t="shared" si="25"/>
        <v>#DIV/0!</v>
      </c>
      <c r="AS151" s="47" t="e">
        <f t="shared" si="26"/>
        <v>#DIV/0!</v>
      </c>
      <c r="AT151" s="47" t="e">
        <f t="shared" si="27"/>
        <v>#DIV/0!</v>
      </c>
      <c r="AU151" s="47">
        <f t="shared" si="28"/>
        <v>-1</v>
      </c>
    </row>
    <row r="152" spans="1:47" x14ac:dyDescent="0.25">
      <c r="A152" s="44">
        <v>2023</v>
      </c>
      <c r="B152" s="45" t="s">
        <v>239</v>
      </c>
      <c r="C152" s="46" t="s">
        <v>240</v>
      </c>
      <c r="D152" s="47">
        <v>500000</v>
      </c>
      <c r="E152" s="47">
        <v>500000</v>
      </c>
      <c r="F152" s="47">
        <v>500000</v>
      </c>
      <c r="G152" s="47">
        <v>500000</v>
      </c>
      <c r="H152" s="47">
        <v>500000</v>
      </c>
      <c r="I152" s="47">
        <v>500000</v>
      </c>
      <c r="J152" s="47">
        <v>500000</v>
      </c>
      <c r="K152" s="47">
        <v>500000</v>
      </c>
      <c r="L152" s="47">
        <v>500000</v>
      </c>
      <c r="M152" s="47">
        <v>500000</v>
      </c>
      <c r="N152" s="47">
        <v>500000</v>
      </c>
      <c r="O152" s="47">
        <v>500000</v>
      </c>
      <c r="P152" s="47">
        <v>6000000</v>
      </c>
      <c r="R152" s="47">
        <v>0</v>
      </c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>
        <f t="shared" si="31"/>
        <v>0</v>
      </c>
      <c r="AF152" s="13" t="s">
        <v>239</v>
      </c>
      <c r="AG152" s="25" t="s">
        <v>240</v>
      </c>
      <c r="AH152" s="26">
        <v>0</v>
      </c>
      <c r="AI152" s="47">
        <f t="shared" si="32"/>
        <v>-1</v>
      </c>
      <c r="AJ152" s="47">
        <f t="shared" ref="AJ152:AJ215" si="33">+(S152-E152)/E152</f>
        <v>-1</v>
      </c>
      <c r="AK152" s="47">
        <f t="shared" ref="AK152:AK215" si="34">+(T152-F152)/F152</f>
        <v>-1</v>
      </c>
      <c r="AL152" s="47">
        <f t="shared" ref="AL152:AL215" si="35">+(U152-G152)/G152</f>
        <v>-1</v>
      </c>
      <c r="AM152" s="47">
        <f t="shared" ref="AM152:AM215" si="36">+(V152-H152)/H152</f>
        <v>-1</v>
      </c>
      <c r="AN152" s="47">
        <f t="shared" ref="AN152:AN215" si="37">+(W152-I152)/I152</f>
        <v>-1</v>
      </c>
      <c r="AO152" s="47">
        <f t="shared" ref="AO152:AO215" si="38">+(X152-J152)/J152</f>
        <v>-1</v>
      </c>
      <c r="AP152" s="47">
        <f t="shared" ref="AP152:AP215" si="39">+(Y152-K152)/K152</f>
        <v>-1</v>
      </c>
      <c r="AQ152" s="47">
        <f t="shared" ref="AQ152:AQ215" si="40">+(Z152-L152)/L152</f>
        <v>-1</v>
      </c>
      <c r="AR152" s="47">
        <f t="shared" ref="AR152:AR215" si="41">+(AA152-M152)/M152</f>
        <v>-1</v>
      </c>
      <c r="AS152" s="47">
        <f t="shared" ref="AS152:AS215" si="42">+(AB152-N152)/N152</f>
        <v>-1</v>
      </c>
      <c r="AT152" s="47">
        <f t="shared" ref="AT152:AT215" si="43">+(AC152-O152)/O152</f>
        <v>-1</v>
      </c>
      <c r="AU152" s="47">
        <f t="shared" ref="AU152:AU215" si="44">+(AD152-P152)/P152</f>
        <v>-1</v>
      </c>
    </row>
    <row r="153" spans="1:47" x14ac:dyDescent="0.25">
      <c r="A153" s="44">
        <v>2023</v>
      </c>
      <c r="B153" s="45" t="s">
        <v>241</v>
      </c>
      <c r="C153" s="46" t="s">
        <v>242</v>
      </c>
      <c r="D153" s="47">
        <v>0</v>
      </c>
      <c r="E153" s="47">
        <v>5000000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5000000</v>
      </c>
      <c r="L153" s="47">
        <v>0</v>
      </c>
      <c r="M153" s="47">
        <v>0</v>
      </c>
      <c r="N153" s="47">
        <v>0</v>
      </c>
      <c r="O153" s="47">
        <v>0</v>
      </c>
      <c r="P153" s="47">
        <v>10000000</v>
      </c>
      <c r="R153" s="47">
        <v>0</v>
      </c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>
        <f t="shared" si="31"/>
        <v>0</v>
      </c>
      <c r="AF153" s="13" t="s">
        <v>241</v>
      </c>
      <c r="AG153" s="25" t="s">
        <v>242</v>
      </c>
      <c r="AH153" s="26">
        <v>0</v>
      </c>
      <c r="AI153" s="47" t="e">
        <f t="shared" si="32"/>
        <v>#DIV/0!</v>
      </c>
      <c r="AJ153" s="47">
        <f t="shared" si="33"/>
        <v>-1</v>
      </c>
      <c r="AK153" s="47" t="e">
        <f t="shared" si="34"/>
        <v>#DIV/0!</v>
      </c>
      <c r="AL153" s="47" t="e">
        <f t="shared" si="35"/>
        <v>#DIV/0!</v>
      </c>
      <c r="AM153" s="47" t="e">
        <f t="shared" si="36"/>
        <v>#DIV/0!</v>
      </c>
      <c r="AN153" s="47" t="e">
        <f t="shared" si="37"/>
        <v>#DIV/0!</v>
      </c>
      <c r="AO153" s="47" t="e">
        <f t="shared" si="38"/>
        <v>#DIV/0!</v>
      </c>
      <c r="AP153" s="47">
        <f t="shared" si="39"/>
        <v>-1</v>
      </c>
      <c r="AQ153" s="47" t="e">
        <f t="shared" si="40"/>
        <v>#DIV/0!</v>
      </c>
      <c r="AR153" s="47" t="e">
        <f t="shared" si="41"/>
        <v>#DIV/0!</v>
      </c>
      <c r="AS153" s="47" t="e">
        <f t="shared" si="42"/>
        <v>#DIV/0!</v>
      </c>
      <c r="AT153" s="47" t="e">
        <f t="shared" si="43"/>
        <v>#DIV/0!</v>
      </c>
      <c r="AU153" s="47">
        <f t="shared" si="44"/>
        <v>-1</v>
      </c>
    </row>
    <row r="154" spans="1:47" x14ac:dyDescent="0.25">
      <c r="A154" s="44">
        <v>2023</v>
      </c>
      <c r="B154" s="45" t="s">
        <v>243</v>
      </c>
      <c r="C154" s="46" t="s">
        <v>244</v>
      </c>
      <c r="D154" s="47">
        <v>30000000</v>
      </c>
      <c r="E154" s="47">
        <v>5000000</v>
      </c>
      <c r="F154" s="47">
        <v>0</v>
      </c>
      <c r="G154" s="47">
        <v>0</v>
      </c>
      <c r="H154" s="47">
        <v>0</v>
      </c>
      <c r="I154" s="47">
        <v>0</v>
      </c>
      <c r="J154" s="47">
        <v>5000000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40000000</v>
      </c>
      <c r="R154" s="47">
        <v>0</v>
      </c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>
        <f t="shared" si="31"/>
        <v>0</v>
      </c>
      <c r="AF154" s="13" t="s">
        <v>243</v>
      </c>
      <c r="AG154" s="25" t="s">
        <v>244</v>
      </c>
      <c r="AH154" s="26">
        <v>0</v>
      </c>
      <c r="AI154" s="47">
        <f t="shared" si="32"/>
        <v>-1</v>
      </c>
      <c r="AJ154" s="47">
        <f t="shared" si="33"/>
        <v>-1</v>
      </c>
      <c r="AK154" s="47" t="e">
        <f t="shared" si="34"/>
        <v>#DIV/0!</v>
      </c>
      <c r="AL154" s="47" t="e">
        <f t="shared" si="35"/>
        <v>#DIV/0!</v>
      </c>
      <c r="AM154" s="47" t="e">
        <f t="shared" si="36"/>
        <v>#DIV/0!</v>
      </c>
      <c r="AN154" s="47" t="e">
        <f t="shared" si="37"/>
        <v>#DIV/0!</v>
      </c>
      <c r="AO154" s="47">
        <f t="shared" si="38"/>
        <v>-1</v>
      </c>
      <c r="AP154" s="47" t="e">
        <f t="shared" si="39"/>
        <v>#DIV/0!</v>
      </c>
      <c r="AQ154" s="47" t="e">
        <f t="shared" si="40"/>
        <v>#DIV/0!</v>
      </c>
      <c r="AR154" s="47" t="e">
        <f t="shared" si="41"/>
        <v>#DIV/0!</v>
      </c>
      <c r="AS154" s="47" t="e">
        <f t="shared" si="42"/>
        <v>#DIV/0!</v>
      </c>
      <c r="AT154" s="47" t="e">
        <f t="shared" si="43"/>
        <v>#DIV/0!</v>
      </c>
      <c r="AU154" s="47">
        <f t="shared" si="44"/>
        <v>-1</v>
      </c>
    </row>
    <row r="155" spans="1:47" x14ac:dyDescent="0.25">
      <c r="A155" s="44">
        <v>2023</v>
      </c>
      <c r="B155" s="45" t="s">
        <v>245</v>
      </c>
      <c r="C155" s="46" t="s">
        <v>246</v>
      </c>
      <c r="D155" s="47">
        <v>0</v>
      </c>
      <c r="E155" s="47">
        <v>0</v>
      </c>
      <c r="F155" s="47">
        <v>200000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200000</v>
      </c>
      <c r="R155" s="47">
        <v>0</v>
      </c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>
        <f t="shared" si="31"/>
        <v>0</v>
      </c>
      <c r="AF155" s="13" t="s">
        <v>245</v>
      </c>
      <c r="AG155" s="25" t="s">
        <v>246</v>
      </c>
      <c r="AH155" s="26">
        <v>0</v>
      </c>
      <c r="AI155" s="47" t="e">
        <f t="shared" si="32"/>
        <v>#DIV/0!</v>
      </c>
      <c r="AJ155" s="47" t="e">
        <f t="shared" si="33"/>
        <v>#DIV/0!</v>
      </c>
      <c r="AK155" s="47">
        <f t="shared" si="34"/>
        <v>-1</v>
      </c>
      <c r="AL155" s="47" t="e">
        <f t="shared" si="35"/>
        <v>#DIV/0!</v>
      </c>
      <c r="AM155" s="47" t="e">
        <f t="shared" si="36"/>
        <v>#DIV/0!</v>
      </c>
      <c r="AN155" s="47" t="e">
        <f t="shared" si="37"/>
        <v>#DIV/0!</v>
      </c>
      <c r="AO155" s="47" t="e">
        <f t="shared" si="38"/>
        <v>#DIV/0!</v>
      </c>
      <c r="AP155" s="47" t="e">
        <f t="shared" si="39"/>
        <v>#DIV/0!</v>
      </c>
      <c r="AQ155" s="47" t="e">
        <f t="shared" si="40"/>
        <v>#DIV/0!</v>
      </c>
      <c r="AR155" s="47" t="e">
        <f t="shared" si="41"/>
        <v>#DIV/0!</v>
      </c>
      <c r="AS155" s="47" t="e">
        <f t="shared" si="42"/>
        <v>#DIV/0!</v>
      </c>
      <c r="AT155" s="47" t="e">
        <f t="shared" si="43"/>
        <v>#DIV/0!</v>
      </c>
      <c r="AU155" s="47">
        <f t="shared" si="44"/>
        <v>-1</v>
      </c>
    </row>
    <row r="156" spans="1:47" x14ac:dyDescent="0.25">
      <c r="A156" s="44">
        <v>2023</v>
      </c>
      <c r="B156" s="45" t="s">
        <v>247</v>
      </c>
      <c r="C156" s="46" t="s">
        <v>248</v>
      </c>
      <c r="D156" s="47">
        <v>0</v>
      </c>
      <c r="E156" s="47">
        <v>0</v>
      </c>
      <c r="F156" s="47">
        <v>500000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500000</v>
      </c>
      <c r="R156" s="47">
        <v>0</v>
      </c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>
        <f t="shared" si="31"/>
        <v>0</v>
      </c>
      <c r="AF156" s="13" t="s">
        <v>247</v>
      </c>
      <c r="AG156" s="25" t="s">
        <v>248</v>
      </c>
      <c r="AH156" s="26">
        <v>0</v>
      </c>
      <c r="AI156" s="47" t="e">
        <f t="shared" si="32"/>
        <v>#DIV/0!</v>
      </c>
      <c r="AJ156" s="47" t="e">
        <f t="shared" si="33"/>
        <v>#DIV/0!</v>
      </c>
      <c r="AK156" s="47">
        <f t="shared" si="34"/>
        <v>-1</v>
      </c>
      <c r="AL156" s="47" t="e">
        <f t="shared" si="35"/>
        <v>#DIV/0!</v>
      </c>
      <c r="AM156" s="47" t="e">
        <f t="shared" si="36"/>
        <v>#DIV/0!</v>
      </c>
      <c r="AN156" s="47" t="e">
        <f t="shared" si="37"/>
        <v>#DIV/0!</v>
      </c>
      <c r="AO156" s="47" t="e">
        <f t="shared" si="38"/>
        <v>#DIV/0!</v>
      </c>
      <c r="AP156" s="47" t="e">
        <f t="shared" si="39"/>
        <v>#DIV/0!</v>
      </c>
      <c r="AQ156" s="47" t="e">
        <f t="shared" si="40"/>
        <v>#DIV/0!</v>
      </c>
      <c r="AR156" s="47" t="e">
        <f t="shared" si="41"/>
        <v>#DIV/0!</v>
      </c>
      <c r="AS156" s="47" t="e">
        <f t="shared" si="42"/>
        <v>#DIV/0!</v>
      </c>
      <c r="AT156" s="47" t="e">
        <f t="shared" si="43"/>
        <v>#DIV/0!</v>
      </c>
      <c r="AU156" s="47">
        <f t="shared" si="44"/>
        <v>-1</v>
      </c>
    </row>
    <row r="157" spans="1:47" x14ac:dyDescent="0.25">
      <c r="A157" s="41">
        <v>2023</v>
      </c>
      <c r="B157" s="42" t="s">
        <v>249</v>
      </c>
      <c r="C157" s="43" t="s">
        <v>250</v>
      </c>
      <c r="D157" s="40">
        <v>10900000</v>
      </c>
      <c r="E157" s="40">
        <v>0</v>
      </c>
      <c r="F157" s="40">
        <v>0</v>
      </c>
      <c r="G157" s="40">
        <v>5900000</v>
      </c>
      <c r="H157" s="40">
        <v>0</v>
      </c>
      <c r="I157" s="40">
        <v>0</v>
      </c>
      <c r="J157" s="40">
        <v>0</v>
      </c>
      <c r="K157" s="40">
        <v>5900000</v>
      </c>
      <c r="L157" s="40">
        <v>0</v>
      </c>
      <c r="M157" s="40">
        <v>0</v>
      </c>
      <c r="N157" s="40">
        <v>5900000</v>
      </c>
      <c r="O157" s="40">
        <v>0</v>
      </c>
      <c r="P157" s="40">
        <v>28600000</v>
      </c>
      <c r="R157" s="40">
        <v>3151226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>
        <f t="shared" si="31"/>
        <v>3151226</v>
      </c>
      <c r="AF157" s="14" t="s">
        <v>249</v>
      </c>
      <c r="AG157" s="9" t="s">
        <v>250</v>
      </c>
      <c r="AH157" s="10">
        <f>+AH158+AH159</f>
        <v>3151226</v>
      </c>
      <c r="AI157" s="40">
        <f t="shared" si="32"/>
        <v>-0.71089669724770643</v>
      </c>
      <c r="AJ157" s="40" t="e">
        <f t="shared" si="33"/>
        <v>#DIV/0!</v>
      </c>
      <c r="AK157" s="40" t="e">
        <f t="shared" si="34"/>
        <v>#DIV/0!</v>
      </c>
      <c r="AL157" s="40">
        <f t="shared" si="35"/>
        <v>-1</v>
      </c>
      <c r="AM157" s="40" t="e">
        <f t="shared" si="36"/>
        <v>#DIV/0!</v>
      </c>
      <c r="AN157" s="40" t="e">
        <f t="shared" si="37"/>
        <v>#DIV/0!</v>
      </c>
      <c r="AO157" s="40" t="e">
        <f t="shared" si="38"/>
        <v>#DIV/0!</v>
      </c>
      <c r="AP157" s="40">
        <f t="shared" si="39"/>
        <v>-1</v>
      </c>
      <c r="AQ157" s="40" t="e">
        <f t="shared" si="40"/>
        <v>#DIV/0!</v>
      </c>
      <c r="AR157" s="40" t="e">
        <f t="shared" si="41"/>
        <v>#DIV/0!</v>
      </c>
      <c r="AS157" s="40">
        <f t="shared" si="42"/>
        <v>-1</v>
      </c>
      <c r="AT157" s="40" t="e">
        <f t="shared" si="43"/>
        <v>#DIV/0!</v>
      </c>
      <c r="AU157" s="40">
        <f t="shared" si="44"/>
        <v>-0.88981727272727273</v>
      </c>
    </row>
    <row r="158" spans="1:47" x14ac:dyDescent="0.25">
      <c r="A158" s="44">
        <v>2023</v>
      </c>
      <c r="B158" s="45" t="s">
        <v>251</v>
      </c>
      <c r="C158" s="46" t="s">
        <v>252</v>
      </c>
      <c r="D158" s="47">
        <v>5000000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5000000</v>
      </c>
      <c r="R158" s="47">
        <v>0</v>
      </c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>
        <f t="shared" si="31"/>
        <v>0</v>
      </c>
      <c r="AF158" s="13" t="s">
        <v>251</v>
      </c>
      <c r="AG158" s="25" t="s">
        <v>252</v>
      </c>
      <c r="AH158" s="26">
        <v>0</v>
      </c>
      <c r="AI158" s="47">
        <f t="shared" si="32"/>
        <v>-1</v>
      </c>
      <c r="AJ158" s="47" t="e">
        <f t="shared" si="33"/>
        <v>#DIV/0!</v>
      </c>
      <c r="AK158" s="47" t="e">
        <f t="shared" si="34"/>
        <v>#DIV/0!</v>
      </c>
      <c r="AL158" s="47" t="e">
        <f t="shared" si="35"/>
        <v>#DIV/0!</v>
      </c>
      <c r="AM158" s="47" t="e">
        <f t="shared" si="36"/>
        <v>#DIV/0!</v>
      </c>
      <c r="AN158" s="47" t="e">
        <f t="shared" si="37"/>
        <v>#DIV/0!</v>
      </c>
      <c r="AO158" s="47" t="e">
        <f t="shared" si="38"/>
        <v>#DIV/0!</v>
      </c>
      <c r="AP158" s="47" t="e">
        <f t="shared" si="39"/>
        <v>#DIV/0!</v>
      </c>
      <c r="AQ158" s="47" t="e">
        <f t="shared" si="40"/>
        <v>#DIV/0!</v>
      </c>
      <c r="AR158" s="47" t="e">
        <f t="shared" si="41"/>
        <v>#DIV/0!</v>
      </c>
      <c r="AS158" s="47" t="e">
        <f t="shared" si="42"/>
        <v>#DIV/0!</v>
      </c>
      <c r="AT158" s="47" t="e">
        <f t="shared" si="43"/>
        <v>#DIV/0!</v>
      </c>
      <c r="AU158" s="47">
        <f t="shared" si="44"/>
        <v>-1</v>
      </c>
    </row>
    <row r="159" spans="1:47" x14ac:dyDescent="0.25">
      <c r="A159" s="44">
        <v>2023</v>
      </c>
      <c r="B159" s="45" t="s">
        <v>253</v>
      </c>
      <c r="C159" s="46" t="s">
        <v>254</v>
      </c>
      <c r="D159" s="47">
        <v>5900000</v>
      </c>
      <c r="E159" s="47">
        <v>0</v>
      </c>
      <c r="F159" s="47">
        <v>0</v>
      </c>
      <c r="G159" s="47">
        <v>5900000</v>
      </c>
      <c r="H159" s="47">
        <v>0</v>
      </c>
      <c r="I159" s="47">
        <v>0</v>
      </c>
      <c r="J159" s="47">
        <v>0</v>
      </c>
      <c r="K159" s="47">
        <v>5900000</v>
      </c>
      <c r="L159" s="47">
        <v>0</v>
      </c>
      <c r="M159" s="47">
        <v>0</v>
      </c>
      <c r="N159" s="47">
        <v>5900000</v>
      </c>
      <c r="O159" s="47">
        <v>0</v>
      </c>
      <c r="P159" s="47">
        <v>23600000</v>
      </c>
      <c r="R159" s="47">
        <v>3151226</v>
      </c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>
        <f t="shared" ref="AD159:AD191" si="45">SUM(R159:AC159)</f>
        <v>3151226</v>
      </c>
      <c r="AF159" s="13" t="s">
        <v>253</v>
      </c>
      <c r="AG159" s="25" t="s">
        <v>254</v>
      </c>
      <c r="AH159" s="26">
        <v>3151226</v>
      </c>
      <c r="AI159" s="47">
        <f t="shared" si="32"/>
        <v>-0.46589389830508476</v>
      </c>
      <c r="AJ159" s="47" t="e">
        <f t="shared" si="33"/>
        <v>#DIV/0!</v>
      </c>
      <c r="AK159" s="47" t="e">
        <f t="shared" si="34"/>
        <v>#DIV/0!</v>
      </c>
      <c r="AL159" s="47">
        <f t="shared" si="35"/>
        <v>-1</v>
      </c>
      <c r="AM159" s="47" t="e">
        <f t="shared" si="36"/>
        <v>#DIV/0!</v>
      </c>
      <c r="AN159" s="47" t="e">
        <f t="shared" si="37"/>
        <v>#DIV/0!</v>
      </c>
      <c r="AO159" s="47" t="e">
        <f t="shared" si="38"/>
        <v>#DIV/0!</v>
      </c>
      <c r="AP159" s="47">
        <f t="shared" si="39"/>
        <v>-1</v>
      </c>
      <c r="AQ159" s="47" t="e">
        <f t="shared" si="40"/>
        <v>#DIV/0!</v>
      </c>
      <c r="AR159" s="47" t="e">
        <f t="shared" si="41"/>
        <v>#DIV/0!</v>
      </c>
      <c r="AS159" s="47">
        <f t="shared" si="42"/>
        <v>-1</v>
      </c>
      <c r="AT159" s="47" t="e">
        <f t="shared" si="43"/>
        <v>#DIV/0!</v>
      </c>
      <c r="AU159" s="47">
        <f t="shared" si="44"/>
        <v>-0.86647347457627122</v>
      </c>
    </row>
    <row r="160" spans="1:47" x14ac:dyDescent="0.25">
      <c r="A160" s="41">
        <v>2023</v>
      </c>
      <c r="B160" s="42" t="s">
        <v>255</v>
      </c>
      <c r="C160" s="43" t="s">
        <v>256</v>
      </c>
      <c r="D160" s="40">
        <v>11000000</v>
      </c>
      <c r="E160" s="40">
        <v>15000000</v>
      </c>
      <c r="F160" s="40">
        <v>20600413</v>
      </c>
      <c r="G160" s="40">
        <v>375000000</v>
      </c>
      <c r="H160" s="40">
        <v>15000000</v>
      </c>
      <c r="I160" s="40">
        <v>15000000</v>
      </c>
      <c r="J160" s="40">
        <v>15000000</v>
      </c>
      <c r="K160" s="40">
        <v>15000000</v>
      </c>
      <c r="L160" s="40">
        <v>15000000</v>
      </c>
      <c r="M160" s="40">
        <v>15000000</v>
      </c>
      <c r="N160" s="40">
        <v>15000000</v>
      </c>
      <c r="O160" s="40">
        <v>15000000</v>
      </c>
      <c r="P160" s="40">
        <v>541600413</v>
      </c>
      <c r="R160" s="40">
        <v>2000000</v>
      </c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>
        <f t="shared" si="45"/>
        <v>2000000</v>
      </c>
      <c r="AF160" s="14" t="s">
        <v>255</v>
      </c>
      <c r="AG160" s="9" t="s">
        <v>256</v>
      </c>
      <c r="AH160" s="10">
        <f>+AH161+AH164+AH165+AH170</f>
        <v>2000000</v>
      </c>
      <c r="AI160" s="40">
        <f t="shared" si="32"/>
        <v>-0.81818181818181823</v>
      </c>
      <c r="AJ160" s="40">
        <f t="shared" si="33"/>
        <v>-1</v>
      </c>
      <c r="AK160" s="40">
        <f t="shared" si="34"/>
        <v>-1</v>
      </c>
      <c r="AL160" s="40">
        <f t="shared" si="35"/>
        <v>-1</v>
      </c>
      <c r="AM160" s="40">
        <f t="shared" si="36"/>
        <v>-1</v>
      </c>
      <c r="AN160" s="40">
        <f t="shared" si="37"/>
        <v>-1</v>
      </c>
      <c r="AO160" s="40">
        <f t="shared" si="38"/>
        <v>-1</v>
      </c>
      <c r="AP160" s="40">
        <f t="shared" si="39"/>
        <v>-1</v>
      </c>
      <c r="AQ160" s="40">
        <f t="shared" si="40"/>
        <v>-1</v>
      </c>
      <c r="AR160" s="40">
        <f t="shared" si="41"/>
        <v>-1</v>
      </c>
      <c r="AS160" s="40">
        <f t="shared" si="42"/>
        <v>-1</v>
      </c>
      <c r="AT160" s="40">
        <f t="shared" si="43"/>
        <v>-1</v>
      </c>
      <c r="AU160" s="40">
        <f t="shared" si="44"/>
        <v>-0.99630724062981835</v>
      </c>
    </row>
    <row r="161" spans="1:47" x14ac:dyDescent="0.25">
      <c r="A161" s="41">
        <v>2023</v>
      </c>
      <c r="B161" s="42" t="s">
        <v>257</v>
      </c>
      <c r="C161" s="43" t="s">
        <v>258</v>
      </c>
      <c r="D161" s="40">
        <v>0</v>
      </c>
      <c r="E161" s="40">
        <v>0</v>
      </c>
      <c r="F161" s="40">
        <v>800000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800000</v>
      </c>
      <c r="R161" s="40">
        <v>0</v>
      </c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>
        <f t="shared" si="45"/>
        <v>0</v>
      </c>
      <c r="AF161" s="14" t="s">
        <v>257</v>
      </c>
      <c r="AG161" s="9" t="s">
        <v>258</v>
      </c>
      <c r="AH161" s="10">
        <f>+AH162+AH163</f>
        <v>0</v>
      </c>
      <c r="AI161" s="40" t="e">
        <f t="shared" si="32"/>
        <v>#DIV/0!</v>
      </c>
      <c r="AJ161" s="40" t="e">
        <f t="shared" si="33"/>
        <v>#DIV/0!</v>
      </c>
      <c r="AK161" s="40">
        <f t="shared" si="34"/>
        <v>-1</v>
      </c>
      <c r="AL161" s="40" t="e">
        <f t="shared" si="35"/>
        <v>#DIV/0!</v>
      </c>
      <c r="AM161" s="40" t="e">
        <f t="shared" si="36"/>
        <v>#DIV/0!</v>
      </c>
      <c r="AN161" s="40" t="e">
        <f t="shared" si="37"/>
        <v>#DIV/0!</v>
      </c>
      <c r="AO161" s="40" t="e">
        <f t="shared" si="38"/>
        <v>#DIV/0!</v>
      </c>
      <c r="AP161" s="40" t="e">
        <f t="shared" si="39"/>
        <v>#DIV/0!</v>
      </c>
      <c r="AQ161" s="40" t="e">
        <f t="shared" si="40"/>
        <v>#DIV/0!</v>
      </c>
      <c r="AR161" s="40" t="e">
        <f t="shared" si="41"/>
        <v>#DIV/0!</v>
      </c>
      <c r="AS161" s="40" t="e">
        <f t="shared" si="42"/>
        <v>#DIV/0!</v>
      </c>
      <c r="AT161" s="40" t="e">
        <f t="shared" si="43"/>
        <v>#DIV/0!</v>
      </c>
      <c r="AU161" s="40">
        <f t="shared" si="44"/>
        <v>-1</v>
      </c>
    </row>
    <row r="162" spans="1:47" x14ac:dyDescent="0.25">
      <c r="A162" s="44">
        <v>2023</v>
      </c>
      <c r="B162" s="45" t="s">
        <v>259</v>
      </c>
      <c r="C162" s="46" t="s">
        <v>260</v>
      </c>
      <c r="D162" s="47">
        <v>0</v>
      </c>
      <c r="E162" s="47">
        <v>0</v>
      </c>
      <c r="F162" s="47">
        <v>600000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600000</v>
      </c>
      <c r="R162" s="47">
        <v>0</v>
      </c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>
        <f t="shared" si="45"/>
        <v>0</v>
      </c>
      <c r="AF162" s="13" t="s">
        <v>259</v>
      </c>
      <c r="AG162" s="25" t="s">
        <v>260</v>
      </c>
      <c r="AH162" s="26">
        <v>0</v>
      </c>
      <c r="AI162" s="47" t="e">
        <f t="shared" si="32"/>
        <v>#DIV/0!</v>
      </c>
      <c r="AJ162" s="47" t="e">
        <f t="shared" si="33"/>
        <v>#DIV/0!</v>
      </c>
      <c r="AK162" s="47">
        <f t="shared" si="34"/>
        <v>-1</v>
      </c>
      <c r="AL162" s="47" t="e">
        <f t="shared" si="35"/>
        <v>#DIV/0!</v>
      </c>
      <c r="AM162" s="47" t="e">
        <f t="shared" si="36"/>
        <v>#DIV/0!</v>
      </c>
      <c r="AN162" s="47" t="e">
        <f t="shared" si="37"/>
        <v>#DIV/0!</v>
      </c>
      <c r="AO162" s="47" t="e">
        <f t="shared" si="38"/>
        <v>#DIV/0!</v>
      </c>
      <c r="AP162" s="47" t="e">
        <f t="shared" si="39"/>
        <v>#DIV/0!</v>
      </c>
      <c r="AQ162" s="47" t="e">
        <f t="shared" si="40"/>
        <v>#DIV/0!</v>
      </c>
      <c r="AR162" s="47" t="e">
        <f t="shared" si="41"/>
        <v>#DIV/0!</v>
      </c>
      <c r="AS162" s="47" t="e">
        <f t="shared" si="42"/>
        <v>#DIV/0!</v>
      </c>
      <c r="AT162" s="47" t="e">
        <f t="shared" si="43"/>
        <v>#DIV/0!</v>
      </c>
      <c r="AU162" s="47">
        <f t="shared" si="44"/>
        <v>-1</v>
      </c>
    </row>
    <row r="163" spans="1:47" x14ac:dyDescent="0.25">
      <c r="A163" s="44">
        <v>2023</v>
      </c>
      <c r="B163" s="45" t="s">
        <v>261</v>
      </c>
      <c r="C163" s="46" t="s">
        <v>262</v>
      </c>
      <c r="D163" s="47">
        <v>0</v>
      </c>
      <c r="E163" s="47">
        <v>0</v>
      </c>
      <c r="F163" s="47">
        <v>200000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200000</v>
      </c>
      <c r="R163" s="47">
        <v>0</v>
      </c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>
        <f t="shared" si="45"/>
        <v>0</v>
      </c>
      <c r="AF163" s="13" t="s">
        <v>261</v>
      </c>
      <c r="AG163" s="25" t="s">
        <v>262</v>
      </c>
      <c r="AH163" s="26">
        <v>0</v>
      </c>
      <c r="AI163" s="47" t="e">
        <f t="shared" si="32"/>
        <v>#DIV/0!</v>
      </c>
      <c r="AJ163" s="47" t="e">
        <f t="shared" si="33"/>
        <v>#DIV/0!</v>
      </c>
      <c r="AK163" s="47">
        <f t="shared" si="34"/>
        <v>-1</v>
      </c>
      <c r="AL163" s="47" t="e">
        <f t="shared" si="35"/>
        <v>#DIV/0!</v>
      </c>
      <c r="AM163" s="47" t="e">
        <f t="shared" si="36"/>
        <v>#DIV/0!</v>
      </c>
      <c r="AN163" s="47" t="e">
        <f t="shared" si="37"/>
        <v>#DIV/0!</v>
      </c>
      <c r="AO163" s="47" t="e">
        <f t="shared" si="38"/>
        <v>#DIV/0!</v>
      </c>
      <c r="AP163" s="47" t="e">
        <f t="shared" si="39"/>
        <v>#DIV/0!</v>
      </c>
      <c r="AQ163" s="47" t="e">
        <f t="shared" si="40"/>
        <v>#DIV/0!</v>
      </c>
      <c r="AR163" s="47" t="e">
        <f t="shared" si="41"/>
        <v>#DIV/0!</v>
      </c>
      <c r="AS163" s="47" t="e">
        <f t="shared" si="42"/>
        <v>#DIV/0!</v>
      </c>
      <c r="AT163" s="47" t="e">
        <f t="shared" si="43"/>
        <v>#DIV/0!</v>
      </c>
      <c r="AU163" s="47">
        <f t="shared" si="44"/>
        <v>-1</v>
      </c>
    </row>
    <row r="164" spans="1:47" x14ac:dyDescent="0.25">
      <c r="A164" s="44">
        <v>2023</v>
      </c>
      <c r="B164" s="45" t="s">
        <v>263</v>
      </c>
      <c r="C164" s="46" t="s">
        <v>264</v>
      </c>
      <c r="D164" s="47">
        <v>0</v>
      </c>
      <c r="E164" s="47">
        <v>0</v>
      </c>
      <c r="F164" s="47">
        <v>200000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200000</v>
      </c>
      <c r="R164" s="47">
        <v>0</v>
      </c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>
        <f t="shared" si="45"/>
        <v>0</v>
      </c>
      <c r="AF164" s="13" t="s">
        <v>263</v>
      </c>
      <c r="AG164" s="25" t="s">
        <v>264</v>
      </c>
      <c r="AH164" s="26">
        <v>0</v>
      </c>
      <c r="AI164" s="47" t="e">
        <f t="shared" si="32"/>
        <v>#DIV/0!</v>
      </c>
      <c r="AJ164" s="47" t="e">
        <f t="shared" si="33"/>
        <v>#DIV/0!</v>
      </c>
      <c r="AK164" s="47">
        <f t="shared" si="34"/>
        <v>-1</v>
      </c>
      <c r="AL164" s="47" t="e">
        <f t="shared" si="35"/>
        <v>#DIV/0!</v>
      </c>
      <c r="AM164" s="47" t="e">
        <f t="shared" si="36"/>
        <v>#DIV/0!</v>
      </c>
      <c r="AN164" s="47" t="e">
        <f t="shared" si="37"/>
        <v>#DIV/0!</v>
      </c>
      <c r="AO164" s="47" t="e">
        <f t="shared" si="38"/>
        <v>#DIV/0!</v>
      </c>
      <c r="AP164" s="47" t="e">
        <f t="shared" si="39"/>
        <v>#DIV/0!</v>
      </c>
      <c r="AQ164" s="47" t="e">
        <f t="shared" si="40"/>
        <v>#DIV/0!</v>
      </c>
      <c r="AR164" s="47" t="e">
        <f t="shared" si="41"/>
        <v>#DIV/0!</v>
      </c>
      <c r="AS164" s="47" t="e">
        <f t="shared" si="42"/>
        <v>#DIV/0!</v>
      </c>
      <c r="AT164" s="47" t="e">
        <f t="shared" si="43"/>
        <v>#DIV/0!</v>
      </c>
      <c r="AU164" s="47">
        <f t="shared" si="44"/>
        <v>-1</v>
      </c>
    </row>
    <row r="165" spans="1:47" x14ac:dyDescent="0.25">
      <c r="A165" s="41">
        <v>2023</v>
      </c>
      <c r="B165" s="42" t="s">
        <v>265</v>
      </c>
      <c r="C165" s="43" t="s">
        <v>819</v>
      </c>
      <c r="D165" s="40">
        <v>11000000</v>
      </c>
      <c r="E165" s="40">
        <v>15000000</v>
      </c>
      <c r="F165" s="40">
        <v>19505000</v>
      </c>
      <c r="G165" s="40">
        <v>15000000</v>
      </c>
      <c r="H165" s="40">
        <v>15000000</v>
      </c>
      <c r="I165" s="40">
        <v>15000000</v>
      </c>
      <c r="J165" s="40">
        <v>15000000</v>
      </c>
      <c r="K165" s="40">
        <v>15000000</v>
      </c>
      <c r="L165" s="40">
        <v>15000000</v>
      </c>
      <c r="M165" s="40">
        <v>15000000</v>
      </c>
      <c r="N165" s="40">
        <v>15000000</v>
      </c>
      <c r="O165" s="40">
        <v>15000000</v>
      </c>
      <c r="P165" s="40">
        <v>180505000</v>
      </c>
      <c r="R165" s="40">
        <v>2000000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>
        <f t="shared" si="45"/>
        <v>2000000</v>
      </c>
      <c r="AF165" s="14" t="s">
        <v>265</v>
      </c>
      <c r="AG165" s="9" t="s">
        <v>266</v>
      </c>
      <c r="AH165" s="10">
        <f>+AH166+AH167+AH168+AH169</f>
        <v>2000000</v>
      </c>
      <c r="AI165" s="40">
        <f t="shared" si="32"/>
        <v>-0.81818181818181823</v>
      </c>
      <c r="AJ165" s="40">
        <f t="shared" si="33"/>
        <v>-1</v>
      </c>
      <c r="AK165" s="40">
        <f t="shared" si="34"/>
        <v>-1</v>
      </c>
      <c r="AL165" s="40">
        <f t="shared" si="35"/>
        <v>-1</v>
      </c>
      <c r="AM165" s="40">
        <f t="shared" si="36"/>
        <v>-1</v>
      </c>
      <c r="AN165" s="40">
        <f t="shared" si="37"/>
        <v>-1</v>
      </c>
      <c r="AO165" s="40">
        <f t="shared" si="38"/>
        <v>-1</v>
      </c>
      <c r="AP165" s="40">
        <f t="shared" si="39"/>
        <v>-1</v>
      </c>
      <c r="AQ165" s="40">
        <f t="shared" si="40"/>
        <v>-1</v>
      </c>
      <c r="AR165" s="40">
        <f t="shared" si="41"/>
        <v>-1</v>
      </c>
      <c r="AS165" s="40">
        <f t="shared" si="42"/>
        <v>-1</v>
      </c>
      <c r="AT165" s="40">
        <f t="shared" si="43"/>
        <v>-1</v>
      </c>
      <c r="AU165" s="40">
        <f t="shared" si="44"/>
        <v>-0.98891997451594138</v>
      </c>
    </row>
    <row r="166" spans="1:47" x14ac:dyDescent="0.25">
      <c r="A166" s="44">
        <v>2023</v>
      </c>
      <c r="B166" s="45" t="s">
        <v>267</v>
      </c>
      <c r="C166" s="46" t="s">
        <v>268</v>
      </c>
      <c r="D166" s="47">
        <v>11000000</v>
      </c>
      <c r="E166" s="47">
        <v>11000000</v>
      </c>
      <c r="F166" s="47">
        <v>11000000</v>
      </c>
      <c r="G166" s="47">
        <v>11000000</v>
      </c>
      <c r="H166" s="47">
        <v>11000000</v>
      </c>
      <c r="I166" s="47">
        <v>11000000</v>
      </c>
      <c r="J166" s="47">
        <v>11000000</v>
      </c>
      <c r="K166" s="47">
        <v>11000000</v>
      </c>
      <c r="L166" s="47">
        <v>11000000</v>
      </c>
      <c r="M166" s="47">
        <v>11000000</v>
      </c>
      <c r="N166" s="47">
        <v>11000000</v>
      </c>
      <c r="O166" s="47">
        <v>11000000</v>
      </c>
      <c r="P166" s="47">
        <v>132000000</v>
      </c>
      <c r="R166" s="47">
        <v>0</v>
      </c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>
        <f t="shared" si="45"/>
        <v>0</v>
      </c>
      <c r="AF166" s="13" t="s">
        <v>267</v>
      </c>
      <c r="AG166" s="25" t="s">
        <v>268</v>
      </c>
      <c r="AH166" s="26">
        <v>0</v>
      </c>
      <c r="AI166" s="47">
        <f t="shared" si="32"/>
        <v>-1</v>
      </c>
      <c r="AJ166" s="47">
        <f t="shared" si="33"/>
        <v>-1</v>
      </c>
      <c r="AK166" s="47">
        <f t="shared" si="34"/>
        <v>-1</v>
      </c>
      <c r="AL166" s="47">
        <f t="shared" si="35"/>
        <v>-1</v>
      </c>
      <c r="AM166" s="47">
        <f t="shared" si="36"/>
        <v>-1</v>
      </c>
      <c r="AN166" s="47">
        <f t="shared" si="37"/>
        <v>-1</v>
      </c>
      <c r="AO166" s="47">
        <f t="shared" si="38"/>
        <v>-1</v>
      </c>
      <c r="AP166" s="47">
        <f t="shared" si="39"/>
        <v>-1</v>
      </c>
      <c r="AQ166" s="47">
        <f t="shared" si="40"/>
        <v>-1</v>
      </c>
      <c r="AR166" s="47">
        <f t="shared" si="41"/>
        <v>-1</v>
      </c>
      <c r="AS166" s="47">
        <f t="shared" si="42"/>
        <v>-1</v>
      </c>
      <c r="AT166" s="47">
        <f t="shared" si="43"/>
        <v>-1</v>
      </c>
      <c r="AU166" s="47">
        <f t="shared" si="44"/>
        <v>-1</v>
      </c>
    </row>
    <row r="167" spans="1:47" x14ac:dyDescent="0.25">
      <c r="A167" s="44">
        <v>2023</v>
      </c>
      <c r="B167" s="45" t="s">
        <v>269</v>
      </c>
      <c r="C167" s="46" t="s">
        <v>270</v>
      </c>
      <c r="D167" s="47">
        <v>0</v>
      </c>
      <c r="E167" s="47">
        <v>1000000</v>
      </c>
      <c r="F167" s="47">
        <v>1100000</v>
      </c>
      <c r="G167" s="47">
        <v>1000000</v>
      </c>
      <c r="H167" s="47">
        <v>1000000</v>
      </c>
      <c r="I167" s="47">
        <v>1000000</v>
      </c>
      <c r="J167" s="47">
        <v>1000000</v>
      </c>
      <c r="K167" s="47">
        <v>1000000</v>
      </c>
      <c r="L167" s="47">
        <v>1000000</v>
      </c>
      <c r="M167" s="47">
        <v>1000000</v>
      </c>
      <c r="N167" s="47">
        <v>1000000</v>
      </c>
      <c r="O167" s="47">
        <v>1000000</v>
      </c>
      <c r="P167" s="47">
        <v>11100000</v>
      </c>
      <c r="R167" s="47">
        <v>0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>
        <f t="shared" si="45"/>
        <v>0</v>
      </c>
      <c r="AF167" s="13" t="s">
        <v>269</v>
      </c>
      <c r="AG167" s="25" t="s">
        <v>270</v>
      </c>
      <c r="AH167" s="26">
        <v>0</v>
      </c>
      <c r="AI167" s="47" t="e">
        <f t="shared" si="32"/>
        <v>#DIV/0!</v>
      </c>
      <c r="AJ167" s="47">
        <f t="shared" si="33"/>
        <v>-1</v>
      </c>
      <c r="AK167" s="47">
        <f t="shared" si="34"/>
        <v>-1</v>
      </c>
      <c r="AL167" s="47">
        <f t="shared" si="35"/>
        <v>-1</v>
      </c>
      <c r="AM167" s="47">
        <f t="shared" si="36"/>
        <v>-1</v>
      </c>
      <c r="AN167" s="47">
        <f t="shared" si="37"/>
        <v>-1</v>
      </c>
      <c r="AO167" s="47">
        <f t="shared" si="38"/>
        <v>-1</v>
      </c>
      <c r="AP167" s="47">
        <f t="shared" si="39"/>
        <v>-1</v>
      </c>
      <c r="AQ167" s="47">
        <f t="shared" si="40"/>
        <v>-1</v>
      </c>
      <c r="AR167" s="47">
        <f t="shared" si="41"/>
        <v>-1</v>
      </c>
      <c r="AS167" s="47">
        <f t="shared" si="42"/>
        <v>-1</v>
      </c>
      <c r="AT167" s="47">
        <f t="shared" si="43"/>
        <v>-1</v>
      </c>
      <c r="AU167" s="47">
        <f t="shared" si="44"/>
        <v>-1</v>
      </c>
    </row>
    <row r="168" spans="1:47" x14ac:dyDescent="0.25">
      <c r="A168" s="44">
        <v>2023</v>
      </c>
      <c r="B168" s="45" t="s">
        <v>271</v>
      </c>
      <c r="C168" s="46" t="s">
        <v>272</v>
      </c>
      <c r="D168" s="47">
        <v>0</v>
      </c>
      <c r="E168" s="47">
        <v>1500000</v>
      </c>
      <c r="F168" s="47">
        <v>1500000</v>
      </c>
      <c r="G168" s="47">
        <v>1500000</v>
      </c>
      <c r="H168" s="47">
        <v>1500000</v>
      </c>
      <c r="I168" s="47">
        <v>1500000</v>
      </c>
      <c r="J168" s="47">
        <v>1500000</v>
      </c>
      <c r="K168" s="47">
        <v>1500000</v>
      </c>
      <c r="L168" s="47">
        <v>1500000</v>
      </c>
      <c r="M168" s="47">
        <v>1500000</v>
      </c>
      <c r="N168" s="47">
        <v>1500000</v>
      </c>
      <c r="O168" s="47">
        <v>1500000</v>
      </c>
      <c r="P168" s="47">
        <v>16500000</v>
      </c>
      <c r="R168" s="47">
        <v>0</v>
      </c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>
        <f t="shared" si="45"/>
        <v>0</v>
      </c>
      <c r="AF168" s="13" t="s">
        <v>271</v>
      </c>
      <c r="AG168" s="25" t="s">
        <v>272</v>
      </c>
      <c r="AH168" s="26">
        <v>0</v>
      </c>
      <c r="AI168" s="47" t="e">
        <f t="shared" si="32"/>
        <v>#DIV/0!</v>
      </c>
      <c r="AJ168" s="47">
        <f t="shared" si="33"/>
        <v>-1</v>
      </c>
      <c r="AK168" s="47">
        <f t="shared" si="34"/>
        <v>-1</v>
      </c>
      <c r="AL168" s="47">
        <f t="shared" si="35"/>
        <v>-1</v>
      </c>
      <c r="AM168" s="47">
        <f t="shared" si="36"/>
        <v>-1</v>
      </c>
      <c r="AN168" s="47">
        <f t="shared" si="37"/>
        <v>-1</v>
      </c>
      <c r="AO168" s="47">
        <f t="shared" si="38"/>
        <v>-1</v>
      </c>
      <c r="AP168" s="47">
        <f t="shared" si="39"/>
        <v>-1</v>
      </c>
      <c r="AQ168" s="47">
        <f t="shared" si="40"/>
        <v>-1</v>
      </c>
      <c r="AR168" s="47">
        <f t="shared" si="41"/>
        <v>-1</v>
      </c>
      <c r="AS168" s="47">
        <f t="shared" si="42"/>
        <v>-1</v>
      </c>
      <c r="AT168" s="47">
        <f t="shared" si="43"/>
        <v>-1</v>
      </c>
      <c r="AU168" s="47">
        <f t="shared" si="44"/>
        <v>-1</v>
      </c>
    </row>
    <row r="169" spans="1:47" x14ac:dyDescent="0.25">
      <c r="A169" s="44">
        <v>2023</v>
      </c>
      <c r="B169" s="45">
        <v>20201020309</v>
      </c>
      <c r="C169" s="46" t="s">
        <v>274</v>
      </c>
      <c r="D169" s="47">
        <v>0</v>
      </c>
      <c r="E169" s="47">
        <v>1500000</v>
      </c>
      <c r="F169" s="47">
        <v>5905000</v>
      </c>
      <c r="G169" s="47">
        <v>1500000</v>
      </c>
      <c r="H169" s="47">
        <v>1500000</v>
      </c>
      <c r="I169" s="47">
        <v>1500000</v>
      </c>
      <c r="J169" s="47">
        <v>1500000</v>
      </c>
      <c r="K169" s="47">
        <v>1500000</v>
      </c>
      <c r="L169" s="47">
        <v>1500000</v>
      </c>
      <c r="M169" s="47">
        <v>1500000</v>
      </c>
      <c r="N169" s="47">
        <v>1500000</v>
      </c>
      <c r="O169" s="47">
        <v>1500000</v>
      </c>
      <c r="P169" s="47">
        <v>20905000</v>
      </c>
      <c r="R169" s="47">
        <v>2000000</v>
      </c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>
        <f t="shared" si="45"/>
        <v>2000000</v>
      </c>
      <c r="AF169" s="13" t="s">
        <v>273</v>
      </c>
      <c r="AG169" s="25" t="s">
        <v>274</v>
      </c>
      <c r="AH169" s="26">
        <v>2000000</v>
      </c>
      <c r="AI169" s="47" t="e">
        <f t="shared" si="32"/>
        <v>#DIV/0!</v>
      </c>
      <c r="AJ169" s="47">
        <f t="shared" si="33"/>
        <v>-1</v>
      </c>
      <c r="AK169" s="47">
        <f t="shared" si="34"/>
        <v>-1</v>
      </c>
      <c r="AL169" s="47">
        <f t="shared" si="35"/>
        <v>-1</v>
      </c>
      <c r="AM169" s="47">
        <f t="shared" si="36"/>
        <v>-1</v>
      </c>
      <c r="AN169" s="47">
        <f t="shared" si="37"/>
        <v>-1</v>
      </c>
      <c r="AO169" s="47">
        <f t="shared" si="38"/>
        <v>-1</v>
      </c>
      <c r="AP169" s="47">
        <f t="shared" si="39"/>
        <v>-1</v>
      </c>
      <c r="AQ169" s="47">
        <f t="shared" si="40"/>
        <v>-1</v>
      </c>
      <c r="AR169" s="47">
        <f t="shared" si="41"/>
        <v>-1</v>
      </c>
      <c r="AS169" s="47">
        <f t="shared" si="42"/>
        <v>-1</v>
      </c>
      <c r="AT169" s="47">
        <f t="shared" si="43"/>
        <v>-1</v>
      </c>
      <c r="AU169" s="47">
        <f t="shared" si="44"/>
        <v>-0.90432910786893084</v>
      </c>
    </row>
    <row r="170" spans="1:47" x14ac:dyDescent="0.25">
      <c r="A170" s="44">
        <v>2023</v>
      </c>
      <c r="B170" s="45" t="s">
        <v>275</v>
      </c>
      <c r="C170" s="46" t="s">
        <v>276</v>
      </c>
      <c r="D170" s="47">
        <v>0</v>
      </c>
      <c r="E170" s="47">
        <v>0</v>
      </c>
      <c r="F170" s="47">
        <v>95413</v>
      </c>
      <c r="G170" s="47">
        <v>360000000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360095413</v>
      </c>
      <c r="R170" s="47">
        <v>0</v>
      </c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>
        <f t="shared" si="45"/>
        <v>0</v>
      </c>
      <c r="AF170" s="13" t="s">
        <v>275</v>
      </c>
      <c r="AG170" s="25" t="s">
        <v>276</v>
      </c>
      <c r="AH170" s="26">
        <v>0</v>
      </c>
      <c r="AI170" s="47" t="e">
        <f t="shared" si="32"/>
        <v>#DIV/0!</v>
      </c>
      <c r="AJ170" s="47" t="e">
        <f t="shared" si="33"/>
        <v>#DIV/0!</v>
      </c>
      <c r="AK170" s="47">
        <f t="shared" si="34"/>
        <v>-1</v>
      </c>
      <c r="AL170" s="47">
        <f t="shared" si="35"/>
        <v>-1</v>
      </c>
      <c r="AM170" s="47" t="e">
        <f t="shared" si="36"/>
        <v>#DIV/0!</v>
      </c>
      <c r="AN170" s="47" t="e">
        <f t="shared" si="37"/>
        <v>#DIV/0!</v>
      </c>
      <c r="AO170" s="47" t="e">
        <f t="shared" si="38"/>
        <v>#DIV/0!</v>
      </c>
      <c r="AP170" s="47" t="e">
        <f t="shared" si="39"/>
        <v>#DIV/0!</v>
      </c>
      <c r="AQ170" s="47" t="e">
        <f t="shared" si="40"/>
        <v>#DIV/0!</v>
      </c>
      <c r="AR170" s="47" t="e">
        <f t="shared" si="41"/>
        <v>#DIV/0!</v>
      </c>
      <c r="AS170" s="47" t="e">
        <f t="shared" si="42"/>
        <v>#DIV/0!</v>
      </c>
      <c r="AT170" s="47" t="e">
        <f t="shared" si="43"/>
        <v>#DIV/0!</v>
      </c>
      <c r="AU170" s="47">
        <f t="shared" si="44"/>
        <v>-1</v>
      </c>
    </row>
    <row r="171" spans="1:47" x14ac:dyDescent="0.25">
      <c r="A171" s="41">
        <v>2023</v>
      </c>
      <c r="B171" s="42" t="s">
        <v>277</v>
      </c>
      <c r="C171" s="43" t="s">
        <v>278</v>
      </c>
      <c r="D171" s="40">
        <v>108317137.11333258</v>
      </c>
      <c r="E171" s="40">
        <v>287011803.3333329</v>
      </c>
      <c r="F171" s="40">
        <v>233755947.33333334</v>
      </c>
      <c r="G171" s="40">
        <v>67606333.333333343</v>
      </c>
      <c r="H171" s="40">
        <v>122556333.33333333</v>
      </c>
      <c r="I171" s="40">
        <v>73156333.333333328</v>
      </c>
      <c r="J171" s="40">
        <v>69356333.333333328</v>
      </c>
      <c r="K171" s="40">
        <v>115106333.33333333</v>
      </c>
      <c r="L171" s="40">
        <v>64556333.333333336</v>
      </c>
      <c r="M171" s="40">
        <v>47126333.333333336</v>
      </c>
      <c r="N171" s="40">
        <v>48156333.333333336</v>
      </c>
      <c r="O171" s="40">
        <v>45656333.333333336</v>
      </c>
      <c r="P171" s="40">
        <v>1282361887.7799985</v>
      </c>
      <c r="R171" s="40">
        <v>0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>
        <f t="shared" si="45"/>
        <v>0</v>
      </c>
      <c r="AF171" s="14" t="s">
        <v>277</v>
      </c>
      <c r="AG171" s="9" t="s">
        <v>278</v>
      </c>
      <c r="AH171" s="10">
        <f>+AH172+AH180+AH182+AH188+AH193+AH196+AH199+AH205</f>
        <v>0</v>
      </c>
      <c r="AI171" s="40">
        <f t="shared" si="32"/>
        <v>-1</v>
      </c>
      <c r="AJ171" s="40">
        <f t="shared" si="33"/>
        <v>-1</v>
      </c>
      <c r="AK171" s="40">
        <f t="shared" si="34"/>
        <v>-1</v>
      </c>
      <c r="AL171" s="40">
        <f t="shared" si="35"/>
        <v>-1</v>
      </c>
      <c r="AM171" s="40">
        <f t="shared" si="36"/>
        <v>-1</v>
      </c>
      <c r="AN171" s="40">
        <f t="shared" si="37"/>
        <v>-1</v>
      </c>
      <c r="AO171" s="40">
        <f t="shared" si="38"/>
        <v>-1</v>
      </c>
      <c r="AP171" s="40">
        <f t="shared" si="39"/>
        <v>-1</v>
      </c>
      <c r="AQ171" s="40">
        <f t="shared" si="40"/>
        <v>-1</v>
      </c>
      <c r="AR171" s="40">
        <f t="shared" si="41"/>
        <v>-1</v>
      </c>
      <c r="AS171" s="40">
        <f t="shared" si="42"/>
        <v>-1</v>
      </c>
      <c r="AT171" s="40">
        <f t="shared" si="43"/>
        <v>-1</v>
      </c>
      <c r="AU171" s="40">
        <f t="shared" si="44"/>
        <v>-1</v>
      </c>
    </row>
    <row r="172" spans="1:47" x14ac:dyDescent="0.25">
      <c r="A172" s="41">
        <v>2023</v>
      </c>
      <c r="B172" s="42" t="s">
        <v>279</v>
      </c>
      <c r="C172" s="43" t="s">
        <v>280</v>
      </c>
      <c r="D172" s="40">
        <v>1100000</v>
      </c>
      <c r="E172" s="40">
        <v>96726675</v>
      </c>
      <c r="F172" s="40">
        <v>3713224</v>
      </c>
      <c r="G172" s="40">
        <v>1600000</v>
      </c>
      <c r="H172" s="40">
        <v>24300000</v>
      </c>
      <c r="I172" s="40">
        <v>24100000</v>
      </c>
      <c r="J172" s="40">
        <v>27300000</v>
      </c>
      <c r="K172" s="40">
        <v>10100000</v>
      </c>
      <c r="L172" s="40">
        <v>300000</v>
      </c>
      <c r="M172" s="40">
        <v>4600000</v>
      </c>
      <c r="N172" s="40">
        <v>4300000</v>
      </c>
      <c r="O172" s="40">
        <v>1900000</v>
      </c>
      <c r="P172" s="40">
        <v>200039899</v>
      </c>
      <c r="R172" s="40">
        <v>0</v>
      </c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>
        <f t="shared" si="45"/>
        <v>0</v>
      </c>
      <c r="AF172" s="14" t="s">
        <v>279</v>
      </c>
      <c r="AG172" s="9" t="s">
        <v>280</v>
      </c>
      <c r="AH172" s="10">
        <f>+AH173+AH174+AH175+AH176+AH177+AH178+AH179</f>
        <v>0</v>
      </c>
      <c r="AI172" s="40">
        <f t="shared" si="32"/>
        <v>-1</v>
      </c>
      <c r="AJ172" s="40">
        <f t="shared" si="33"/>
        <v>-1</v>
      </c>
      <c r="AK172" s="40">
        <f t="shared" si="34"/>
        <v>-1</v>
      </c>
      <c r="AL172" s="40">
        <f t="shared" si="35"/>
        <v>-1</v>
      </c>
      <c r="AM172" s="40">
        <f t="shared" si="36"/>
        <v>-1</v>
      </c>
      <c r="AN172" s="40">
        <f t="shared" si="37"/>
        <v>-1</v>
      </c>
      <c r="AO172" s="40">
        <f t="shared" si="38"/>
        <v>-1</v>
      </c>
      <c r="AP172" s="40">
        <f t="shared" si="39"/>
        <v>-1</v>
      </c>
      <c r="AQ172" s="40">
        <f t="shared" si="40"/>
        <v>-1</v>
      </c>
      <c r="AR172" s="40">
        <f t="shared" si="41"/>
        <v>-1</v>
      </c>
      <c r="AS172" s="40">
        <f t="shared" si="42"/>
        <v>-1</v>
      </c>
      <c r="AT172" s="40">
        <f t="shared" si="43"/>
        <v>-1</v>
      </c>
      <c r="AU172" s="40">
        <f t="shared" si="44"/>
        <v>-1</v>
      </c>
    </row>
    <row r="173" spans="1:47" x14ac:dyDescent="0.25">
      <c r="A173" s="44">
        <v>2023</v>
      </c>
      <c r="B173" s="45" t="s">
        <v>281</v>
      </c>
      <c r="C173" s="46" t="s">
        <v>282</v>
      </c>
      <c r="D173" s="47">
        <v>600000</v>
      </c>
      <c r="E173" s="47">
        <v>7426675</v>
      </c>
      <c r="F173" s="47">
        <v>3713224</v>
      </c>
      <c r="G173" s="47">
        <v>1600000</v>
      </c>
      <c r="H173" s="47">
        <v>4300000</v>
      </c>
      <c r="I173" s="47">
        <v>600000</v>
      </c>
      <c r="J173" s="47">
        <v>1300000</v>
      </c>
      <c r="K173" s="47">
        <v>4300000</v>
      </c>
      <c r="L173" s="47">
        <v>300000</v>
      </c>
      <c r="M173" s="47">
        <v>4600000</v>
      </c>
      <c r="N173" s="47">
        <v>4300000</v>
      </c>
      <c r="O173" s="47">
        <v>1300000</v>
      </c>
      <c r="P173" s="47">
        <v>34339899</v>
      </c>
      <c r="R173" s="47">
        <v>0</v>
      </c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>
        <f t="shared" si="45"/>
        <v>0</v>
      </c>
      <c r="AF173" s="13" t="s">
        <v>281</v>
      </c>
      <c r="AG173" s="25" t="s">
        <v>282</v>
      </c>
      <c r="AH173" s="26">
        <v>0</v>
      </c>
      <c r="AI173" s="47">
        <f t="shared" si="32"/>
        <v>-1</v>
      </c>
      <c r="AJ173" s="47">
        <f t="shared" si="33"/>
        <v>-1</v>
      </c>
      <c r="AK173" s="47">
        <f t="shared" si="34"/>
        <v>-1</v>
      </c>
      <c r="AL173" s="47">
        <f t="shared" si="35"/>
        <v>-1</v>
      </c>
      <c r="AM173" s="47">
        <f t="shared" si="36"/>
        <v>-1</v>
      </c>
      <c r="AN173" s="47">
        <f t="shared" si="37"/>
        <v>-1</v>
      </c>
      <c r="AO173" s="47">
        <f t="shared" si="38"/>
        <v>-1</v>
      </c>
      <c r="AP173" s="47">
        <f t="shared" si="39"/>
        <v>-1</v>
      </c>
      <c r="AQ173" s="47">
        <f t="shared" si="40"/>
        <v>-1</v>
      </c>
      <c r="AR173" s="47">
        <f t="shared" si="41"/>
        <v>-1</v>
      </c>
      <c r="AS173" s="47">
        <f t="shared" si="42"/>
        <v>-1</v>
      </c>
      <c r="AT173" s="47">
        <f t="shared" si="43"/>
        <v>-1</v>
      </c>
      <c r="AU173" s="47">
        <f t="shared" si="44"/>
        <v>-1</v>
      </c>
    </row>
    <row r="174" spans="1:47" x14ac:dyDescent="0.25">
      <c r="A174" s="44">
        <v>2023</v>
      </c>
      <c r="B174" s="45" t="s">
        <v>283</v>
      </c>
      <c r="C174" s="46" t="s">
        <v>284</v>
      </c>
      <c r="D174" s="47">
        <v>0</v>
      </c>
      <c r="E174" s="47">
        <v>19500000</v>
      </c>
      <c r="F174" s="47">
        <v>0</v>
      </c>
      <c r="G174" s="47">
        <v>0</v>
      </c>
      <c r="H174" s="47">
        <v>0</v>
      </c>
      <c r="I174" s="47">
        <v>0</v>
      </c>
      <c r="J174" s="47">
        <v>26000000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45500000</v>
      </c>
      <c r="R174" s="47">
        <v>0</v>
      </c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>
        <f t="shared" si="45"/>
        <v>0</v>
      </c>
      <c r="AF174" s="13" t="s">
        <v>283</v>
      </c>
      <c r="AG174" s="25" t="s">
        <v>284</v>
      </c>
      <c r="AH174" s="26">
        <v>0</v>
      </c>
      <c r="AI174" s="47" t="e">
        <f t="shared" si="32"/>
        <v>#DIV/0!</v>
      </c>
      <c r="AJ174" s="47">
        <f t="shared" si="33"/>
        <v>-1</v>
      </c>
      <c r="AK174" s="47" t="e">
        <f t="shared" si="34"/>
        <v>#DIV/0!</v>
      </c>
      <c r="AL174" s="47" t="e">
        <f t="shared" si="35"/>
        <v>#DIV/0!</v>
      </c>
      <c r="AM174" s="47" t="e">
        <f t="shared" si="36"/>
        <v>#DIV/0!</v>
      </c>
      <c r="AN174" s="47" t="e">
        <f t="shared" si="37"/>
        <v>#DIV/0!</v>
      </c>
      <c r="AO174" s="47">
        <f t="shared" si="38"/>
        <v>-1</v>
      </c>
      <c r="AP174" s="47" t="e">
        <f t="shared" si="39"/>
        <v>#DIV/0!</v>
      </c>
      <c r="AQ174" s="47" t="e">
        <f t="shared" si="40"/>
        <v>#DIV/0!</v>
      </c>
      <c r="AR174" s="47" t="e">
        <f t="shared" si="41"/>
        <v>#DIV/0!</v>
      </c>
      <c r="AS174" s="47" t="e">
        <f t="shared" si="42"/>
        <v>#DIV/0!</v>
      </c>
      <c r="AT174" s="47" t="e">
        <f t="shared" si="43"/>
        <v>#DIV/0!</v>
      </c>
      <c r="AU174" s="47">
        <f t="shared" si="44"/>
        <v>-1</v>
      </c>
    </row>
    <row r="175" spans="1:47" x14ac:dyDescent="0.25">
      <c r="A175" s="44">
        <v>2023</v>
      </c>
      <c r="B175" s="45" t="s">
        <v>285</v>
      </c>
      <c r="C175" s="46" t="s">
        <v>820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20000000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20000000</v>
      </c>
      <c r="R175" s="47">
        <v>0</v>
      </c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>
        <f t="shared" si="45"/>
        <v>0</v>
      </c>
      <c r="AF175" s="13" t="s">
        <v>285</v>
      </c>
      <c r="AG175" s="25" t="s">
        <v>286</v>
      </c>
      <c r="AH175" s="26">
        <v>0</v>
      </c>
      <c r="AI175" s="47" t="e">
        <f t="shared" si="32"/>
        <v>#DIV/0!</v>
      </c>
      <c r="AJ175" s="47" t="e">
        <f t="shared" si="33"/>
        <v>#DIV/0!</v>
      </c>
      <c r="AK175" s="47" t="e">
        <f t="shared" si="34"/>
        <v>#DIV/0!</v>
      </c>
      <c r="AL175" s="47" t="e">
        <f t="shared" si="35"/>
        <v>#DIV/0!</v>
      </c>
      <c r="AM175" s="47" t="e">
        <f t="shared" si="36"/>
        <v>#DIV/0!</v>
      </c>
      <c r="AN175" s="47">
        <f t="shared" si="37"/>
        <v>-1</v>
      </c>
      <c r="AO175" s="47" t="e">
        <f t="shared" si="38"/>
        <v>#DIV/0!</v>
      </c>
      <c r="AP175" s="47" t="e">
        <f t="shared" si="39"/>
        <v>#DIV/0!</v>
      </c>
      <c r="AQ175" s="47" t="e">
        <f t="shared" si="40"/>
        <v>#DIV/0!</v>
      </c>
      <c r="AR175" s="47" t="e">
        <f t="shared" si="41"/>
        <v>#DIV/0!</v>
      </c>
      <c r="AS175" s="47" t="e">
        <f t="shared" si="42"/>
        <v>#DIV/0!</v>
      </c>
      <c r="AT175" s="47" t="e">
        <f t="shared" si="43"/>
        <v>#DIV/0!</v>
      </c>
      <c r="AU175" s="47">
        <f t="shared" si="44"/>
        <v>-1</v>
      </c>
    </row>
    <row r="176" spans="1:47" x14ac:dyDescent="0.25">
      <c r="A176" s="44">
        <v>2023</v>
      </c>
      <c r="B176" s="45" t="s">
        <v>287</v>
      </c>
      <c r="C176" s="46" t="s">
        <v>288</v>
      </c>
      <c r="D176" s="47">
        <v>0</v>
      </c>
      <c r="E176" s="47">
        <v>5800000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5800000</v>
      </c>
      <c r="L176" s="47">
        <v>0</v>
      </c>
      <c r="M176" s="47">
        <v>0</v>
      </c>
      <c r="N176" s="47">
        <v>0</v>
      </c>
      <c r="O176" s="47">
        <v>600000</v>
      </c>
      <c r="P176" s="47">
        <v>12200000</v>
      </c>
      <c r="R176" s="47">
        <v>0</v>
      </c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>
        <f t="shared" si="45"/>
        <v>0</v>
      </c>
      <c r="AF176" s="13" t="s">
        <v>287</v>
      </c>
      <c r="AG176" s="25" t="s">
        <v>288</v>
      </c>
      <c r="AH176" s="26">
        <v>0</v>
      </c>
      <c r="AI176" s="47" t="e">
        <f t="shared" si="32"/>
        <v>#DIV/0!</v>
      </c>
      <c r="AJ176" s="47">
        <f t="shared" si="33"/>
        <v>-1</v>
      </c>
      <c r="AK176" s="47" t="e">
        <f t="shared" si="34"/>
        <v>#DIV/0!</v>
      </c>
      <c r="AL176" s="47" t="e">
        <f t="shared" si="35"/>
        <v>#DIV/0!</v>
      </c>
      <c r="AM176" s="47" t="e">
        <f t="shared" si="36"/>
        <v>#DIV/0!</v>
      </c>
      <c r="AN176" s="47" t="e">
        <f t="shared" si="37"/>
        <v>#DIV/0!</v>
      </c>
      <c r="AO176" s="47" t="e">
        <f t="shared" si="38"/>
        <v>#DIV/0!</v>
      </c>
      <c r="AP176" s="47">
        <f t="shared" si="39"/>
        <v>-1</v>
      </c>
      <c r="AQ176" s="47" t="e">
        <f t="shared" si="40"/>
        <v>#DIV/0!</v>
      </c>
      <c r="AR176" s="47" t="e">
        <f t="shared" si="41"/>
        <v>#DIV/0!</v>
      </c>
      <c r="AS176" s="47" t="e">
        <f t="shared" si="42"/>
        <v>#DIV/0!</v>
      </c>
      <c r="AT176" s="47">
        <f t="shared" si="43"/>
        <v>-1</v>
      </c>
      <c r="AU176" s="47">
        <f t="shared" si="44"/>
        <v>-1</v>
      </c>
    </row>
    <row r="177" spans="1:47" x14ac:dyDescent="0.25">
      <c r="A177" s="44">
        <v>2023</v>
      </c>
      <c r="B177" s="45" t="s">
        <v>289</v>
      </c>
      <c r="C177" s="46" t="s">
        <v>821</v>
      </c>
      <c r="D177" s="47">
        <v>0</v>
      </c>
      <c r="E177" s="47">
        <v>0</v>
      </c>
      <c r="F177" s="47">
        <v>0</v>
      </c>
      <c r="G177" s="47">
        <v>0</v>
      </c>
      <c r="H177" s="47">
        <v>20000000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20000000</v>
      </c>
      <c r="R177" s="47">
        <v>0</v>
      </c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>
        <f t="shared" si="45"/>
        <v>0</v>
      </c>
      <c r="AF177" s="13" t="s">
        <v>289</v>
      </c>
      <c r="AG177" s="25" t="s">
        <v>290</v>
      </c>
      <c r="AH177" s="26">
        <v>0</v>
      </c>
      <c r="AI177" s="47" t="e">
        <f t="shared" si="32"/>
        <v>#DIV/0!</v>
      </c>
      <c r="AJ177" s="47" t="e">
        <f t="shared" si="33"/>
        <v>#DIV/0!</v>
      </c>
      <c r="AK177" s="47" t="e">
        <f t="shared" si="34"/>
        <v>#DIV/0!</v>
      </c>
      <c r="AL177" s="47" t="e">
        <f t="shared" si="35"/>
        <v>#DIV/0!</v>
      </c>
      <c r="AM177" s="47">
        <f t="shared" si="36"/>
        <v>-1</v>
      </c>
      <c r="AN177" s="47" t="e">
        <f t="shared" si="37"/>
        <v>#DIV/0!</v>
      </c>
      <c r="AO177" s="47" t="e">
        <f t="shared" si="38"/>
        <v>#DIV/0!</v>
      </c>
      <c r="AP177" s="47" t="e">
        <f t="shared" si="39"/>
        <v>#DIV/0!</v>
      </c>
      <c r="AQ177" s="47" t="e">
        <f t="shared" si="40"/>
        <v>#DIV/0!</v>
      </c>
      <c r="AR177" s="47" t="e">
        <f t="shared" si="41"/>
        <v>#DIV/0!</v>
      </c>
      <c r="AS177" s="47" t="e">
        <f t="shared" si="42"/>
        <v>#DIV/0!</v>
      </c>
      <c r="AT177" s="47" t="e">
        <f t="shared" si="43"/>
        <v>#DIV/0!</v>
      </c>
      <c r="AU177" s="47">
        <f t="shared" si="44"/>
        <v>-1</v>
      </c>
    </row>
    <row r="178" spans="1:47" x14ac:dyDescent="0.25">
      <c r="A178" s="44">
        <v>2023</v>
      </c>
      <c r="B178" s="45" t="s">
        <v>291</v>
      </c>
      <c r="C178" s="46" t="s">
        <v>822</v>
      </c>
      <c r="D178" s="47">
        <v>500000</v>
      </c>
      <c r="E178" s="47">
        <v>62000000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62500000</v>
      </c>
      <c r="R178" s="47">
        <v>0</v>
      </c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>
        <f t="shared" si="45"/>
        <v>0</v>
      </c>
      <c r="AF178" s="13" t="s">
        <v>291</v>
      </c>
      <c r="AG178" s="25" t="s">
        <v>292</v>
      </c>
      <c r="AH178" s="26">
        <v>0</v>
      </c>
      <c r="AI178" s="47">
        <f t="shared" si="32"/>
        <v>-1</v>
      </c>
      <c r="AJ178" s="47">
        <f t="shared" si="33"/>
        <v>-1</v>
      </c>
      <c r="AK178" s="47" t="e">
        <f t="shared" si="34"/>
        <v>#DIV/0!</v>
      </c>
      <c r="AL178" s="47" t="e">
        <f t="shared" si="35"/>
        <v>#DIV/0!</v>
      </c>
      <c r="AM178" s="47" t="e">
        <f t="shared" si="36"/>
        <v>#DIV/0!</v>
      </c>
      <c r="AN178" s="47" t="e">
        <f t="shared" si="37"/>
        <v>#DIV/0!</v>
      </c>
      <c r="AO178" s="47" t="e">
        <f t="shared" si="38"/>
        <v>#DIV/0!</v>
      </c>
      <c r="AP178" s="47" t="e">
        <f t="shared" si="39"/>
        <v>#DIV/0!</v>
      </c>
      <c r="AQ178" s="47" t="e">
        <f t="shared" si="40"/>
        <v>#DIV/0!</v>
      </c>
      <c r="AR178" s="47" t="e">
        <f t="shared" si="41"/>
        <v>#DIV/0!</v>
      </c>
      <c r="AS178" s="47" t="e">
        <f t="shared" si="42"/>
        <v>#DIV/0!</v>
      </c>
      <c r="AT178" s="47" t="e">
        <f t="shared" si="43"/>
        <v>#DIV/0!</v>
      </c>
      <c r="AU178" s="47">
        <f t="shared" si="44"/>
        <v>-1</v>
      </c>
    </row>
    <row r="179" spans="1:47" x14ac:dyDescent="0.25">
      <c r="A179" s="44">
        <v>2023</v>
      </c>
      <c r="B179" s="45" t="s">
        <v>293</v>
      </c>
      <c r="C179" s="46" t="s">
        <v>823</v>
      </c>
      <c r="D179" s="47">
        <v>0</v>
      </c>
      <c r="E179" s="47">
        <v>2000000</v>
      </c>
      <c r="F179" s="47">
        <v>0</v>
      </c>
      <c r="G179" s="47">
        <v>0</v>
      </c>
      <c r="H179" s="47">
        <v>0</v>
      </c>
      <c r="I179" s="47">
        <v>3500000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5500000</v>
      </c>
      <c r="R179" s="47">
        <v>0</v>
      </c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>
        <f t="shared" si="45"/>
        <v>0</v>
      </c>
      <c r="AF179" s="13" t="s">
        <v>293</v>
      </c>
      <c r="AG179" s="25" t="s">
        <v>294</v>
      </c>
      <c r="AH179" s="26">
        <v>0</v>
      </c>
      <c r="AI179" s="47" t="e">
        <f t="shared" si="32"/>
        <v>#DIV/0!</v>
      </c>
      <c r="AJ179" s="47">
        <f t="shared" si="33"/>
        <v>-1</v>
      </c>
      <c r="AK179" s="47" t="e">
        <f t="shared" si="34"/>
        <v>#DIV/0!</v>
      </c>
      <c r="AL179" s="47" t="e">
        <f t="shared" si="35"/>
        <v>#DIV/0!</v>
      </c>
      <c r="AM179" s="47" t="e">
        <f t="shared" si="36"/>
        <v>#DIV/0!</v>
      </c>
      <c r="AN179" s="47">
        <f t="shared" si="37"/>
        <v>-1</v>
      </c>
      <c r="AO179" s="47" t="e">
        <f t="shared" si="38"/>
        <v>#DIV/0!</v>
      </c>
      <c r="AP179" s="47" t="e">
        <f t="shared" si="39"/>
        <v>#DIV/0!</v>
      </c>
      <c r="AQ179" s="47" t="e">
        <f t="shared" si="40"/>
        <v>#DIV/0!</v>
      </c>
      <c r="AR179" s="47" t="e">
        <f t="shared" si="41"/>
        <v>#DIV/0!</v>
      </c>
      <c r="AS179" s="47" t="e">
        <f t="shared" si="42"/>
        <v>#DIV/0!</v>
      </c>
      <c r="AT179" s="47" t="e">
        <f t="shared" si="43"/>
        <v>#DIV/0!</v>
      </c>
      <c r="AU179" s="47">
        <f t="shared" si="44"/>
        <v>-1</v>
      </c>
    </row>
    <row r="180" spans="1:47" x14ac:dyDescent="0.25">
      <c r="A180" s="41">
        <v>2023</v>
      </c>
      <c r="B180" s="42" t="s">
        <v>295</v>
      </c>
      <c r="C180" s="43" t="s">
        <v>296</v>
      </c>
      <c r="D180" s="40">
        <v>2900000</v>
      </c>
      <c r="E180" s="40">
        <v>5900000</v>
      </c>
      <c r="F180" s="40">
        <v>3500000</v>
      </c>
      <c r="G180" s="40">
        <v>2900000</v>
      </c>
      <c r="H180" s="40">
        <v>2900000</v>
      </c>
      <c r="I180" s="40">
        <v>2900000</v>
      </c>
      <c r="J180" s="40">
        <v>2900000</v>
      </c>
      <c r="K180" s="40">
        <v>2900000</v>
      </c>
      <c r="L180" s="40">
        <v>2900000</v>
      </c>
      <c r="M180" s="40">
        <v>2900000</v>
      </c>
      <c r="N180" s="40">
        <v>2900000</v>
      </c>
      <c r="O180" s="40">
        <v>2900000</v>
      </c>
      <c r="P180" s="40">
        <v>38400000</v>
      </c>
      <c r="R180" s="40">
        <v>0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>
        <f t="shared" si="45"/>
        <v>0</v>
      </c>
      <c r="AF180" s="14" t="s">
        <v>295</v>
      </c>
      <c r="AG180" s="9" t="s">
        <v>296</v>
      </c>
      <c r="AH180" s="10">
        <f>+AH181</f>
        <v>0</v>
      </c>
      <c r="AI180" s="40">
        <f t="shared" si="32"/>
        <v>-1</v>
      </c>
      <c r="AJ180" s="40">
        <f t="shared" si="33"/>
        <v>-1</v>
      </c>
      <c r="AK180" s="40">
        <f t="shared" si="34"/>
        <v>-1</v>
      </c>
      <c r="AL180" s="40">
        <f t="shared" si="35"/>
        <v>-1</v>
      </c>
      <c r="AM180" s="40">
        <f t="shared" si="36"/>
        <v>-1</v>
      </c>
      <c r="AN180" s="40">
        <f t="shared" si="37"/>
        <v>-1</v>
      </c>
      <c r="AO180" s="40">
        <f t="shared" si="38"/>
        <v>-1</v>
      </c>
      <c r="AP180" s="40">
        <f t="shared" si="39"/>
        <v>-1</v>
      </c>
      <c r="AQ180" s="40">
        <f t="shared" si="40"/>
        <v>-1</v>
      </c>
      <c r="AR180" s="40">
        <f t="shared" si="41"/>
        <v>-1</v>
      </c>
      <c r="AS180" s="40">
        <f t="shared" si="42"/>
        <v>-1</v>
      </c>
      <c r="AT180" s="40">
        <f t="shared" si="43"/>
        <v>-1</v>
      </c>
      <c r="AU180" s="40">
        <f t="shared" si="44"/>
        <v>-1</v>
      </c>
    </row>
    <row r="181" spans="1:47" x14ac:dyDescent="0.25">
      <c r="A181" s="44">
        <v>2023</v>
      </c>
      <c r="B181" s="45">
        <v>20201030303</v>
      </c>
      <c r="C181" s="46" t="s">
        <v>824</v>
      </c>
      <c r="D181" s="47">
        <v>2900000</v>
      </c>
      <c r="E181" s="47">
        <v>5900000</v>
      </c>
      <c r="F181" s="47">
        <v>3500000</v>
      </c>
      <c r="G181" s="47">
        <v>2900000</v>
      </c>
      <c r="H181" s="47">
        <v>2900000</v>
      </c>
      <c r="I181" s="47">
        <v>2900000</v>
      </c>
      <c r="J181" s="47">
        <v>2900000</v>
      </c>
      <c r="K181" s="47">
        <v>2900000</v>
      </c>
      <c r="L181" s="47">
        <v>2900000</v>
      </c>
      <c r="M181" s="47">
        <v>2900000</v>
      </c>
      <c r="N181" s="47">
        <v>2900000</v>
      </c>
      <c r="O181" s="47">
        <v>2900000</v>
      </c>
      <c r="P181" s="47">
        <v>38400000</v>
      </c>
      <c r="R181" s="47">
        <v>0</v>
      </c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>
        <f t="shared" si="45"/>
        <v>0</v>
      </c>
      <c r="AF181" s="13" t="s">
        <v>297</v>
      </c>
      <c r="AG181" s="25" t="s">
        <v>298</v>
      </c>
      <c r="AH181" s="26">
        <v>0</v>
      </c>
      <c r="AI181" s="47">
        <f t="shared" si="32"/>
        <v>-1</v>
      </c>
      <c r="AJ181" s="47">
        <f t="shared" si="33"/>
        <v>-1</v>
      </c>
      <c r="AK181" s="47">
        <f t="shared" si="34"/>
        <v>-1</v>
      </c>
      <c r="AL181" s="47">
        <f t="shared" si="35"/>
        <v>-1</v>
      </c>
      <c r="AM181" s="47">
        <f t="shared" si="36"/>
        <v>-1</v>
      </c>
      <c r="AN181" s="47">
        <f t="shared" si="37"/>
        <v>-1</v>
      </c>
      <c r="AO181" s="47">
        <f t="shared" si="38"/>
        <v>-1</v>
      </c>
      <c r="AP181" s="47">
        <f t="shared" si="39"/>
        <v>-1</v>
      </c>
      <c r="AQ181" s="47">
        <f t="shared" si="40"/>
        <v>-1</v>
      </c>
      <c r="AR181" s="47">
        <f t="shared" si="41"/>
        <v>-1</v>
      </c>
      <c r="AS181" s="47">
        <f t="shared" si="42"/>
        <v>-1</v>
      </c>
      <c r="AT181" s="47">
        <f t="shared" si="43"/>
        <v>-1</v>
      </c>
      <c r="AU181" s="47">
        <f t="shared" si="44"/>
        <v>-1</v>
      </c>
    </row>
    <row r="182" spans="1:47" x14ac:dyDescent="0.25">
      <c r="A182" s="41">
        <v>2023</v>
      </c>
      <c r="B182" s="42" t="s">
        <v>299</v>
      </c>
      <c r="C182" s="43" t="s">
        <v>300</v>
      </c>
      <c r="D182" s="40">
        <v>79660803.779999256</v>
      </c>
      <c r="E182" s="40">
        <v>40900000</v>
      </c>
      <c r="F182" s="40">
        <v>149436770</v>
      </c>
      <c r="G182" s="40">
        <v>16500000</v>
      </c>
      <c r="H182" s="40">
        <v>26500000</v>
      </c>
      <c r="I182" s="40">
        <v>26500000</v>
      </c>
      <c r="J182" s="40">
        <v>16500000</v>
      </c>
      <c r="K182" s="40">
        <v>38100000</v>
      </c>
      <c r="L182" s="40">
        <v>16500000</v>
      </c>
      <c r="M182" s="40">
        <v>16500000</v>
      </c>
      <c r="N182" s="40">
        <v>16500000</v>
      </c>
      <c r="O182" s="40">
        <v>18500000</v>
      </c>
      <c r="P182" s="40">
        <v>462097573.77999926</v>
      </c>
      <c r="R182" s="40">
        <v>0</v>
      </c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>
        <f t="shared" si="45"/>
        <v>0</v>
      </c>
      <c r="AF182" s="14" t="s">
        <v>299</v>
      </c>
      <c r="AG182" s="9" t="s">
        <v>300</v>
      </c>
      <c r="AH182" s="10">
        <f>+AH183+AH184+AH185+AH186+AH187</f>
        <v>0</v>
      </c>
      <c r="AI182" s="40">
        <f t="shared" si="32"/>
        <v>-1</v>
      </c>
      <c r="AJ182" s="40">
        <f t="shared" si="33"/>
        <v>-1</v>
      </c>
      <c r="AK182" s="40">
        <f t="shared" si="34"/>
        <v>-1</v>
      </c>
      <c r="AL182" s="40">
        <f t="shared" si="35"/>
        <v>-1</v>
      </c>
      <c r="AM182" s="40">
        <f t="shared" si="36"/>
        <v>-1</v>
      </c>
      <c r="AN182" s="40">
        <f t="shared" si="37"/>
        <v>-1</v>
      </c>
      <c r="AO182" s="40">
        <f t="shared" si="38"/>
        <v>-1</v>
      </c>
      <c r="AP182" s="40">
        <f t="shared" si="39"/>
        <v>-1</v>
      </c>
      <c r="AQ182" s="40">
        <f t="shared" si="40"/>
        <v>-1</v>
      </c>
      <c r="AR182" s="40">
        <f t="shared" si="41"/>
        <v>-1</v>
      </c>
      <c r="AS182" s="40">
        <f t="shared" si="42"/>
        <v>-1</v>
      </c>
      <c r="AT182" s="40">
        <f t="shared" si="43"/>
        <v>-1</v>
      </c>
      <c r="AU182" s="40">
        <f t="shared" si="44"/>
        <v>-1</v>
      </c>
    </row>
    <row r="183" spans="1:47" x14ac:dyDescent="0.25">
      <c r="A183" s="44">
        <v>2023</v>
      </c>
      <c r="B183" s="45" t="s">
        <v>301</v>
      </c>
      <c r="C183" s="46" t="s">
        <v>302</v>
      </c>
      <c r="D183" s="47">
        <v>0</v>
      </c>
      <c r="E183" s="47">
        <v>18600000</v>
      </c>
      <c r="F183" s="47">
        <v>115936770</v>
      </c>
      <c r="G183" s="47">
        <v>0</v>
      </c>
      <c r="H183" s="47">
        <v>10000000</v>
      </c>
      <c r="I183" s="47">
        <v>0</v>
      </c>
      <c r="J183" s="47">
        <v>0</v>
      </c>
      <c r="K183" s="47">
        <v>14600000</v>
      </c>
      <c r="L183" s="47">
        <v>0</v>
      </c>
      <c r="M183" s="47">
        <v>0</v>
      </c>
      <c r="N183" s="47">
        <v>0</v>
      </c>
      <c r="O183" s="47">
        <v>0</v>
      </c>
      <c r="P183" s="47">
        <v>159136770</v>
      </c>
      <c r="R183" s="47">
        <v>0</v>
      </c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>
        <f t="shared" si="45"/>
        <v>0</v>
      </c>
      <c r="AF183" s="13" t="s">
        <v>301</v>
      </c>
      <c r="AG183" s="25" t="s">
        <v>302</v>
      </c>
      <c r="AH183" s="26">
        <v>0</v>
      </c>
      <c r="AI183" s="47" t="e">
        <f t="shared" si="32"/>
        <v>#DIV/0!</v>
      </c>
      <c r="AJ183" s="47">
        <f t="shared" si="33"/>
        <v>-1</v>
      </c>
      <c r="AK183" s="47">
        <f t="shared" si="34"/>
        <v>-1</v>
      </c>
      <c r="AL183" s="47" t="e">
        <f t="shared" si="35"/>
        <v>#DIV/0!</v>
      </c>
      <c r="AM183" s="47">
        <f t="shared" si="36"/>
        <v>-1</v>
      </c>
      <c r="AN183" s="47" t="e">
        <f t="shared" si="37"/>
        <v>#DIV/0!</v>
      </c>
      <c r="AO183" s="47" t="e">
        <f t="shared" si="38"/>
        <v>#DIV/0!</v>
      </c>
      <c r="AP183" s="47">
        <f t="shared" si="39"/>
        <v>-1</v>
      </c>
      <c r="AQ183" s="47" t="e">
        <f t="shared" si="40"/>
        <v>#DIV/0!</v>
      </c>
      <c r="AR183" s="47" t="e">
        <f t="shared" si="41"/>
        <v>#DIV/0!</v>
      </c>
      <c r="AS183" s="47" t="e">
        <f t="shared" si="42"/>
        <v>#DIV/0!</v>
      </c>
      <c r="AT183" s="47" t="e">
        <f t="shared" si="43"/>
        <v>#DIV/0!</v>
      </c>
      <c r="AU183" s="47">
        <f t="shared" si="44"/>
        <v>-1</v>
      </c>
    </row>
    <row r="184" spans="1:47" x14ac:dyDescent="0.25">
      <c r="A184" s="44">
        <v>2023</v>
      </c>
      <c r="B184" s="45" t="s">
        <v>303</v>
      </c>
      <c r="C184" s="46" t="s">
        <v>304</v>
      </c>
      <c r="D184" s="47">
        <v>63160803.779999256</v>
      </c>
      <c r="E184" s="47">
        <v>5000000</v>
      </c>
      <c r="F184" s="47">
        <v>12000000</v>
      </c>
      <c r="G184" s="47">
        <v>0</v>
      </c>
      <c r="H184" s="47">
        <v>0</v>
      </c>
      <c r="I184" s="47">
        <v>10000000</v>
      </c>
      <c r="J184" s="47">
        <v>0</v>
      </c>
      <c r="K184" s="47">
        <v>7000000</v>
      </c>
      <c r="L184" s="47">
        <v>0</v>
      </c>
      <c r="M184" s="47">
        <v>0</v>
      </c>
      <c r="N184" s="47">
        <v>0</v>
      </c>
      <c r="O184" s="47">
        <v>0</v>
      </c>
      <c r="P184" s="47">
        <v>97160803.779999256</v>
      </c>
      <c r="R184" s="47">
        <v>0</v>
      </c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>
        <f t="shared" si="45"/>
        <v>0</v>
      </c>
      <c r="AF184" s="13" t="s">
        <v>303</v>
      </c>
      <c r="AG184" s="25" t="s">
        <v>304</v>
      </c>
      <c r="AH184" s="26">
        <v>0</v>
      </c>
      <c r="AI184" s="47">
        <f t="shared" si="32"/>
        <v>-1</v>
      </c>
      <c r="AJ184" s="47">
        <f t="shared" si="33"/>
        <v>-1</v>
      </c>
      <c r="AK184" s="47">
        <f t="shared" si="34"/>
        <v>-1</v>
      </c>
      <c r="AL184" s="47" t="e">
        <f t="shared" si="35"/>
        <v>#DIV/0!</v>
      </c>
      <c r="AM184" s="47" t="e">
        <f t="shared" si="36"/>
        <v>#DIV/0!</v>
      </c>
      <c r="AN184" s="47">
        <f t="shared" si="37"/>
        <v>-1</v>
      </c>
      <c r="AO184" s="47" t="e">
        <f t="shared" si="38"/>
        <v>#DIV/0!</v>
      </c>
      <c r="AP184" s="47">
        <f t="shared" si="39"/>
        <v>-1</v>
      </c>
      <c r="AQ184" s="47" t="e">
        <f t="shared" si="40"/>
        <v>#DIV/0!</v>
      </c>
      <c r="AR184" s="47" t="e">
        <f t="shared" si="41"/>
        <v>#DIV/0!</v>
      </c>
      <c r="AS184" s="47" t="e">
        <f t="shared" si="42"/>
        <v>#DIV/0!</v>
      </c>
      <c r="AT184" s="47" t="e">
        <f t="shared" si="43"/>
        <v>#DIV/0!</v>
      </c>
      <c r="AU184" s="47">
        <f t="shared" si="44"/>
        <v>-1</v>
      </c>
    </row>
    <row r="185" spans="1:47" x14ac:dyDescent="0.25">
      <c r="A185" s="44">
        <v>2023</v>
      </c>
      <c r="B185" s="45" t="s">
        <v>305</v>
      </c>
      <c r="C185" s="46" t="s">
        <v>306</v>
      </c>
      <c r="D185" s="47">
        <v>0</v>
      </c>
      <c r="E185" s="47">
        <v>800000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800000</v>
      </c>
      <c r="R185" s="47">
        <v>0</v>
      </c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>
        <f t="shared" si="45"/>
        <v>0</v>
      </c>
      <c r="AF185" s="13" t="s">
        <v>305</v>
      </c>
      <c r="AG185" s="25" t="s">
        <v>306</v>
      </c>
      <c r="AH185" s="26">
        <v>0</v>
      </c>
      <c r="AI185" s="47" t="e">
        <f t="shared" si="32"/>
        <v>#DIV/0!</v>
      </c>
      <c r="AJ185" s="47">
        <f t="shared" si="33"/>
        <v>-1</v>
      </c>
      <c r="AK185" s="47" t="e">
        <f t="shared" si="34"/>
        <v>#DIV/0!</v>
      </c>
      <c r="AL185" s="47" t="e">
        <f t="shared" si="35"/>
        <v>#DIV/0!</v>
      </c>
      <c r="AM185" s="47" t="e">
        <f t="shared" si="36"/>
        <v>#DIV/0!</v>
      </c>
      <c r="AN185" s="47" t="e">
        <f t="shared" si="37"/>
        <v>#DIV/0!</v>
      </c>
      <c r="AO185" s="47" t="e">
        <f t="shared" si="38"/>
        <v>#DIV/0!</v>
      </c>
      <c r="AP185" s="47" t="e">
        <f t="shared" si="39"/>
        <v>#DIV/0!</v>
      </c>
      <c r="AQ185" s="47" t="e">
        <f t="shared" si="40"/>
        <v>#DIV/0!</v>
      </c>
      <c r="AR185" s="47" t="e">
        <f t="shared" si="41"/>
        <v>#DIV/0!</v>
      </c>
      <c r="AS185" s="47" t="e">
        <f t="shared" si="42"/>
        <v>#DIV/0!</v>
      </c>
      <c r="AT185" s="47" t="e">
        <f t="shared" si="43"/>
        <v>#DIV/0!</v>
      </c>
      <c r="AU185" s="47">
        <f t="shared" si="44"/>
        <v>-1</v>
      </c>
    </row>
    <row r="186" spans="1:47" x14ac:dyDescent="0.25">
      <c r="A186" s="44">
        <v>2023</v>
      </c>
      <c r="B186" s="45" t="s">
        <v>307</v>
      </c>
      <c r="C186" s="46" t="s">
        <v>308</v>
      </c>
      <c r="D186" s="47">
        <v>0</v>
      </c>
      <c r="E186" s="47">
        <v>0</v>
      </c>
      <c r="F186" s="47">
        <v>5000000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5000000</v>
      </c>
      <c r="R186" s="47">
        <v>0</v>
      </c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f t="shared" si="45"/>
        <v>0</v>
      </c>
      <c r="AF186" s="13" t="s">
        <v>307</v>
      </c>
      <c r="AG186" s="25" t="s">
        <v>308</v>
      </c>
      <c r="AH186" s="26">
        <v>0</v>
      </c>
      <c r="AI186" s="47" t="e">
        <f t="shared" si="32"/>
        <v>#DIV/0!</v>
      </c>
      <c r="AJ186" s="47" t="e">
        <f t="shared" si="33"/>
        <v>#DIV/0!</v>
      </c>
      <c r="AK186" s="47">
        <f t="shared" si="34"/>
        <v>-1</v>
      </c>
      <c r="AL186" s="47" t="e">
        <f t="shared" si="35"/>
        <v>#DIV/0!</v>
      </c>
      <c r="AM186" s="47" t="e">
        <f t="shared" si="36"/>
        <v>#DIV/0!</v>
      </c>
      <c r="AN186" s="47" t="e">
        <f t="shared" si="37"/>
        <v>#DIV/0!</v>
      </c>
      <c r="AO186" s="47" t="e">
        <f t="shared" si="38"/>
        <v>#DIV/0!</v>
      </c>
      <c r="AP186" s="47" t="e">
        <f t="shared" si="39"/>
        <v>#DIV/0!</v>
      </c>
      <c r="AQ186" s="47" t="e">
        <f t="shared" si="40"/>
        <v>#DIV/0!</v>
      </c>
      <c r="AR186" s="47" t="e">
        <f t="shared" si="41"/>
        <v>#DIV/0!</v>
      </c>
      <c r="AS186" s="47" t="e">
        <f t="shared" si="42"/>
        <v>#DIV/0!</v>
      </c>
      <c r="AT186" s="47" t="e">
        <f t="shared" si="43"/>
        <v>#DIV/0!</v>
      </c>
      <c r="AU186" s="47">
        <f t="shared" si="44"/>
        <v>-1</v>
      </c>
    </row>
    <row r="187" spans="1:47" x14ac:dyDescent="0.25">
      <c r="A187" s="44">
        <v>2023</v>
      </c>
      <c r="B187" s="45" t="s">
        <v>309</v>
      </c>
      <c r="C187" s="46" t="s">
        <v>310</v>
      </c>
      <c r="D187" s="47">
        <v>16500000</v>
      </c>
      <c r="E187" s="47">
        <v>16500000</v>
      </c>
      <c r="F187" s="47">
        <v>16500000</v>
      </c>
      <c r="G187" s="47">
        <v>16500000</v>
      </c>
      <c r="H187" s="47">
        <v>16500000</v>
      </c>
      <c r="I187" s="47">
        <v>16500000</v>
      </c>
      <c r="J187" s="47">
        <v>16500000</v>
      </c>
      <c r="K187" s="47">
        <v>16500000</v>
      </c>
      <c r="L187" s="47">
        <v>16500000</v>
      </c>
      <c r="M187" s="47">
        <v>16500000</v>
      </c>
      <c r="N187" s="47">
        <v>16500000</v>
      </c>
      <c r="O187" s="47">
        <v>18500000</v>
      </c>
      <c r="P187" s="47">
        <v>200000000</v>
      </c>
      <c r="R187" s="47">
        <v>0</v>
      </c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>
        <f t="shared" si="45"/>
        <v>0</v>
      </c>
      <c r="AF187" s="13" t="s">
        <v>309</v>
      </c>
      <c r="AG187" s="25" t="s">
        <v>310</v>
      </c>
      <c r="AH187" s="26">
        <v>0</v>
      </c>
      <c r="AI187" s="47">
        <f t="shared" si="32"/>
        <v>-1</v>
      </c>
      <c r="AJ187" s="47">
        <f t="shared" si="33"/>
        <v>-1</v>
      </c>
      <c r="AK187" s="47">
        <f t="shared" si="34"/>
        <v>-1</v>
      </c>
      <c r="AL187" s="47">
        <f t="shared" si="35"/>
        <v>-1</v>
      </c>
      <c r="AM187" s="47">
        <f t="shared" si="36"/>
        <v>-1</v>
      </c>
      <c r="AN187" s="47">
        <f t="shared" si="37"/>
        <v>-1</v>
      </c>
      <c r="AO187" s="47">
        <f t="shared" si="38"/>
        <v>-1</v>
      </c>
      <c r="AP187" s="47">
        <f t="shared" si="39"/>
        <v>-1</v>
      </c>
      <c r="AQ187" s="47">
        <f t="shared" si="40"/>
        <v>-1</v>
      </c>
      <c r="AR187" s="47">
        <f t="shared" si="41"/>
        <v>-1</v>
      </c>
      <c r="AS187" s="47">
        <f t="shared" si="42"/>
        <v>-1</v>
      </c>
      <c r="AT187" s="47">
        <f t="shared" si="43"/>
        <v>-1</v>
      </c>
      <c r="AU187" s="47">
        <f t="shared" si="44"/>
        <v>-1</v>
      </c>
    </row>
    <row r="188" spans="1:47" x14ac:dyDescent="0.25">
      <c r="A188" s="41">
        <v>2023</v>
      </c>
      <c r="B188" s="42" t="s">
        <v>311</v>
      </c>
      <c r="C188" s="43" t="s">
        <v>312</v>
      </c>
      <c r="D188" s="40">
        <v>15623000</v>
      </c>
      <c r="E188" s="40">
        <v>95923000</v>
      </c>
      <c r="F188" s="40">
        <v>48617821</v>
      </c>
      <c r="G188" s="40">
        <v>42773000</v>
      </c>
      <c r="H188" s="40">
        <v>41523000</v>
      </c>
      <c r="I188" s="40">
        <v>16023000</v>
      </c>
      <c r="J188" s="40">
        <v>17623000</v>
      </c>
      <c r="K188" s="40">
        <v>54823000</v>
      </c>
      <c r="L188" s="40">
        <v>41523000</v>
      </c>
      <c r="M188" s="40">
        <v>19793000</v>
      </c>
      <c r="N188" s="40">
        <v>21123000</v>
      </c>
      <c r="O188" s="40">
        <v>17623000</v>
      </c>
      <c r="P188" s="40">
        <v>432990821</v>
      </c>
      <c r="R188" s="40">
        <v>0</v>
      </c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>
        <f t="shared" si="45"/>
        <v>0</v>
      </c>
      <c r="AF188" s="14" t="s">
        <v>311</v>
      </c>
      <c r="AG188" s="9" t="s">
        <v>312</v>
      </c>
      <c r="AH188" s="10">
        <f>+AH189+AH190+AH191+AH192</f>
        <v>0</v>
      </c>
      <c r="AI188" s="40">
        <f t="shared" si="32"/>
        <v>-1</v>
      </c>
      <c r="AJ188" s="40">
        <f t="shared" si="33"/>
        <v>-1</v>
      </c>
      <c r="AK188" s="40">
        <f t="shared" si="34"/>
        <v>-1</v>
      </c>
      <c r="AL188" s="40">
        <f t="shared" si="35"/>
        <v>-1</v>
      </c>
      <c r="AM188" s="40">
        <f t="shared" si="36"/>
        <v>-1</v>
      </c>
      <c r="AN188" s="40">
        <f t="shared" si="37"/>
        <v>-1</v>
      </c>
      <c r="AO188" s="40">
        <f t="shared" si="38"/>
        <v>-1</v>
      </c>
      <c r="AP188" s="40">
        <f t="shared" si="39"/>
        <v>-1</v>
      </c>
      <c r="AQ188" s="40">
        <f t="shared" si="40"/>
        <v>-1</v>
      </c>
      <c r="AR188" s="40">
        <f t="shared" si="41"/>
        <v>-1</v>
      </c>
      <c r="AS188" s="40">
        <f t="shared" si="42"/>
        <v>-1</v>
      </c>
      <c r="AT188" s="40">
        <f t="shared" si="43"/>
        <v>-1</v>
      </c>
      <c r="AU188" s="40">
        <f t="shared" si="44"/>
        <v>-1</v>
      </c>
    </row>
    <row r="189" spans="1:47" x14ac:dyDescent="0.25">
      <c r="A189" s="44">
        <v>2023</v>
      </c>
      <c r="B189" s="45" t="s">
        <v>313</v>
      </c>
      <c r="C189" s="46" t="s">
        <v>314</v>
      </c>
      <c r="D189" s="47">
        <v>0</v>
      </c>
      <c r="E189" s="47">
        <v>31000000</v>
      </c>
      <c r="F189" s="47">
        <v>3699800</v>
      </c>
      <c r="G189" s="47">
        <v>1000000</v>
      </c>
      <c r="H189" s="47">
        <v>0</v>
      </c>
      <c r="I189" s="47">
        <v>400000</v>
      </c>
      <c r="J189" s="47">
        <v>2000000</v>
      </c>
      <c r="K189" s="47">
        <v>1000000</v>
      </c>
      <c r="L189" s="47">
        <v>0</v>
      </c>
      <c r="M189" s="47">
        <v>0</v>
      </c>
      <c r="N189" s="47">
        <v>0</v>
      </c>
      <c r="O189" s="47">
        <v>0</v>
      </c>
      <c r="P189" s="47">
        <v>39099800</v>
      </c>
      <c r="R189" s="47">
        <v>0</v>
      </c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>
        <f t="shared" si="45"/>
        <v>0</v>
      </c>
      <c r="AF189" s="13" t="s">
        <v>313</v>
      </c>
      <c r="AG189" s="25" t="s">
        <v>314</v>
      </c>
      <c r="AH189" s="26">
        <v>0</v>
      </c>
      <c r="AI189" s="47" t="e">
        <f t="shared" si="32"/>
        <v>#DIV/0!</v>
      </c>
      <c r="AJ189" s="47">
        <f t="shared" si="33"/>
        <v>-1</v>
      </c>
      <c r="AK189" s="47">
        <f t="shared" si="34"/>
        <v>-1</v>
      </c>
      <c r="AL189" s="47">
        <f t="shared" si="35"/>
        <v>-1</v>
      </c>
      <c r="AM189" s="47" t="e">
        <f t="shared" si="36"/>
        <v>#DIV/0!</v>
      </c>
      <c r="AN189" s="47">
        <f t="shared" si="37"/>
        <v>-1</v>
      </c>
      <c r="AO189" s="47">
        <f t="shared" si="38"/>
        <v>-1</v>
      </c>
      <c r="AP189" s="47">
        <f t="shared" si="39"/>
        <v>-1</v>
      </c>
      <c r="AQ189" s="47" t="e">
        <f t="shared" si="40"/>
        <v>#DIV/0!</v>
      </c>
      <c r="AR189" s="47" t="e">
        <f t="shared" si="41"/>
        <v>#DIV/0!</v>
      </c>
      <c r="AS189" s="47" t="e">
        <f t="shared" si="42"/>
        <v>#DIV/0!</v>
      </c>
      <c r="AT189" s="47" t="e">
        <f t="shared" si="43"/>
        <v>#DIV/0!</v>
      </c>
      <c r="AU189" s="47">
        <f t="shared" si="44"/>
        <v>-1</v>
      </c>
    </row>
    <row r="190" spans="1:47" x14ac:dyDescent="0.25">
      <c r="A190" s="44">
        <v>2023</v>
      </c>
      <c r="B190" s="45" t="s">
        <v>315</v>
      </c>
      <c r="C190" s="46" t="s">
        <v>316</v>
      </c>
      <c r="D190" s="47">
        <v>15623000</v>
      </c>
      <c r="E190" s="47">
        <v>34923000</v>
      </c>
      <c r="F190" s="47">
        <v>41523000</v>
      </c>
      <c r="G190" s="47">
        <v>41523000</v>
      </c>
      <c r="H190" s="47">
        <v>41523000</v>
      </c>
      <c r="I190" s="47">
        <v>15623000</v>
      </c>
      <c r="J190" s="47">
        <v>15623000</v>
      </c>
      <c r="K190" s="47">
        <v>53823000</v>
      </c>
      <c r="L190" s="47">
        <v>41523000</v>
      </c>
      <c r="M190" s="47">
        <v>19793000</v>
      </c>
      <c r="N190" s="47">
        <v>21123000</v>
      </c>
      <c r="O190" s="47">
        <v>17623000</v>
      </c>
      <c r="P190" s="47">
        <v>360246000</v>
      </c>
      <c r="R190" s="47">
        <v>0</v>
      </c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>
        <f t="shared" si="45"/>
        <v>0</v>
      </c>
      <c r="AF190" s="13" t="s">
        <v>315</v>
      </c>
      <c r="AG190" s="25" t="s">
        <v>316</v>
      </c>
      <c r="AH190" s="26">
        <v>0</v>
      </c>
      <c r="AI190" s="47">
        <f t="shared" si="32"/>
        <v>-1</v>
      </c>
      <c r="AJ190" s="47">
        <f t="shared" si="33"/>
        <v>-1</v>
      </c>
      <c r="AK190" s="47">
        <f t="shared" si="34"/>
        <v>-1</v>
      </c>
      <c r="AL190" s="47">
        <f t="shared" si="35"/>
        <v>-1</v>
      </c>
      <c r="AM190" s="47">
        <f t="shared" si="36"/>
        <v>-1</v>
      </c>
      <c r="AN190" s="47">
        <f t="shared" si="37"/>
        <v>-1</v>
      </c>
      <c r="AO190" s="47">
        <f t="shared" si="38"/>
        <v>-1</v>
      </c>
      <c r="AP190" s="47">
        <f t="shared" si="39"/>
        <v>-1</v>
      </c>
      <c r="AQ190" s="47">
        <f t="shared" si="40"/>
        <v>-1</v>
      </c>
      <c r="AR190" s="47">
        <f t="shared" si="41"/>
        <v>-1</v>
      </c>
      <c r="AS190" s="47">
        <f t="shared" si="42"/>
        <v>-1</v>
      </c>
      <c r="AT190" s="47">
        <f t="shared" si="43"/>
        <v>-1</v>
      </c>
      <c r="AU190" s="47">
        <f t="shared" si="44"/>
        <v>-1</v>
      </c>
    </row>
    <row r="191" spans="1:47" x14ac:dyDescent="0.25">
      <c r="A191" s="44">
        <v>2023</v>
      </c>
      <c r="B191" s="45" t="s">
        <v>317</v>
      </c>
      <c r="C191" s="46" t="s">
        <v>318</v>
      </c>
      <c r="D191" s="47">
        <v>0</v>
      </c>
      <c r="E191" s="47">
        <v>30000000</v>
      </c>
      <c r="F191" s="47">
        <v>3395021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33395021</v>
      </c>
      <c r="R191" s="47">
        <v>0</v>
      </c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>
        <f t="shared" si="45"/>
        <v>0</v>
      </c>
      <c r="AF191" s="13" t="s">
        <v>317</v>
      </c>
      <c r="AG191" s="25" t="s">
        <v>318</v>
      </c>
      <c r="AH191" s="26">
        <v>0</v>
      </c>
      <c r="AI191" s="47" t="e">
        <f t="shared" si="32"/>
        <v>#DIV/0!</v>
      </c>
      <c r="AJ191" s="47">
        <f t="shared" si="33"/>
        <v>-1</v>
      </c>
      <c r="AK191" s="47">
        <f t="shared" si="34"/>
        <v>-1</v>
      </c>
      <c r="AL191" s="47" t="e">
        <f t="shared" si="35"/>
        <v>#DIV/0!</v>
      </c>
      <c r="AM191" s="47" t="e">
        <f t="shared" si="36"/>
        <v>#DIV/0!</v>
      </c>
      <c r="AN191" s="47" t="e">
        <f t="shared" si="37"/>
        <v>#DIV/0!</v>
      </c>
      <c r="AO191" s="47" t="e">
        <f t="shared" si="38"/>
        <v>#DIV/0!</v>
      </c>
      <c r="AP191" s="47" t="e">
        <f t="shared" si="39"/>
        <v>#DIV/0!</v>
      </c>
      <c r="AQ191" s="47" t="e">
        <f t="shared" si="40"/>
        <v>#DIV/0!</v>
      </c>
      <c r="AR191" s="47" t="e">
        <f t="shared" si="41"/>
        <v>#DIV/0!</v>
      </c>
      <c r="AS191" s="47" t="e">
        <f t="shared" si="42"/>
        <v>#DIV/0!</v>
      </c>
      <c r="AT191" s="47" t="e">
        <f t="shared" si="43"/>
        <v>#DIV/0!</v>
      </c>
      <c r="AU191" s="47">
        <f t="shared" si="44"/>
        <v>-1</v>
      </c>
    </row>
    <row r="192" spans="1:47" x14ac:dyDescent="0.25">
      <c r="A192" s="44">
        <v>2023</v>
      </c>
      <c r="B192" s="45" t="s">
        <v>319</v>
      </c>
      <c r="C192" s="46" t="s">
        <v>320</v>
      </c>
      <c r="D192" s="47">
        <v>0</v>
      </c>
      <c r="E192" s="47">
        <v>0</v>
      </c>
      <c r="F192" s="47">
        <v>0</v>
      </c>
      <c r="G192" s="47">
        <v>250000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250000</v>
      </c>
      <c r="R192" s="47">
        <v>0</v>
      </c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>
        <f t="shared" ref="AD192:AD216" si="46">SUM(R192:AC192)</f>
        <v>0</v>
      </c>
      <c r="AF192" s="13" t="s">
        <v>319</v>
      </c>
      <c r="AG192" s="25" t="s">
        <v>320</v>
      </c>
      <c r="AH192" s="26">
        <v>0</v>
      </c>
      <c r="AI192" s="47" t="e">
        <f t="shared" si="32"/>
        <v>#DIV/0!</v>
      </c>
      <c r="AJ192" s="47" t="e">
        <f t="shared" si="33"/>
        <v>#DIV/0!</v>
      </c>
      <c r="AK192" s="47" t="e">
        <f t="shared" si="34"/>
        <v>#DIV/0!</v>
      </c>
      <c r="AL192" s="47">
        <f t="shared" si="35"/>
        <v>-1</v>
      </c>
      <c r="AM192" s="47" t="e">
        <f t="shared" si="36"/>
        <v>#DIV/0!</v>
      </c>
      <c r="AN192" s="47" t="e">
        <f t="shared" si="37"/>
        <v>#DIV/0!</v>
      </c>
      <c r="AO192" s="47" t="e">
        <f t="shared" si="38"/>
        <v>#DIV/0!</v>
      </c>
      <c r="AP192" s="47" t="e">
        <f t="shared" si="39"/>
        <v>#DIV/0!</v>
      </c>
      <c r="AQ192" s="47" t="e">
        <f t="shared" si="40"/>
        <v>#DIV/0!</v>
      </c>
      <c r="AR192" s="47" t="e">
        <f t="shared" si="41"/>
        <v>#DIV/0!</v>
      </c>
      <c r="AS192" s="47" t="e">
        <f t="shared" si="42"/>
        <v>#DIV/0!</v>
      </c>
      <c r="AT192" s="47" t="e">
        <f t="shared" si="43"/>
        <v>#DIV/0!</v>
      </c>
      <c r="AU192" s="47">
        <f t="shared" si="44"/>
        <v>-1</v>
      </c>
    </row>
    <row r="193" spans="1:47" x14ac:dyDescent="0.25">
      <c r="A193" s="41">
        <v>2023</v>
      </c>
      <c r="B193" s="42" t="s">
        <v>321</v>
      </c>
      <c r="C193" s="43" t="s">
        <v>322</v>
      </c>
      <c r="D193" s="40">
        <v>5700000</v>
      </c>
      <c r="E193" s="40">
        <v>4000000</v>
      </c>
      <c r="F193" s="40">
        <v>500000</v>
      </c>
      <c r="G193" s="40">
        <v>0</v>
      </c>
      <c r="H193" s="40">
        <v>20000000</v>
      </c>
      <c r="I193" s="40">
        <v>0</v>
      </c>
      <c r="J193" s="40">
        <v>700000</v>
      </c>
      <c r="K193" s="40">
        <v>4000000</v>
      </c>
      <c r="L193" s="40">
        <v>0</v>
      </c>
      <c r="M193" s="40">
        <v>0</v>
      </c>
      <c r="N193" s="40">
        <v>0</v>
      </c>
      <c r="O193" s="40">
        <v>1400000</v>
      </c>
      <c r="P193" s="40">
        <v>36300000</v>
      </c>
      <c r="R193" s="40">
        <v>0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>
        <f t="shared" si="46"/>
        <v>0</v>
      </c>
      <c r="AF193" s="14" t="s">
        <v>321</v>
      </c>
      <c r="AG193" s="9" t="s">
        <v>322</v>
      </c>
      <c r="AH193" s="10">
        <f>+AH194+AH195</f>
        <v>0</v>
      </c>
      <c r="AI193" s="40">
        <f t="shared" si="32"/>
        <v>-1</v>
      </c>
      <c r="AJ193" s="40">
        <f t="shared" si="33"/>
        <v>-1</v>
      </c>
      <c r="AK193" s="40">
        <f t="shared" si="34"/>
        <v>-1</v>
      </c>
      <c r="AL193" s="40" t="e">
        <f t="shared" si="35"/>
        <v>#DIV/0!</v>
      </c>
      <c r="AM193" s="40">
        <f t="shared" si="36"/>
        <v>-1</v>
      </c>
      <c r="AN193" s="40" t="e">
        <f t="shared" si="37"/>
        <v>#DIV/0!</v>
      </c>
      <c r="AO193" s="40">
        <f t="shared" si="38"/>
        <v>-1</v>
      </c>
      <c r="AP193" s="40">
        <f t="shared" si="39"/>
        <v>-1</v>
      </c>
      <c r="AQ193" s="40" t="e">
        <f t="shared" si="40"/>
        <v>#DIV/0!</v>
      </c>
      <c r="AR193" s="40" t="e">
        <f t="shared" si="41"/>
        <v>#DIV/0!</v>
      </c>
      <c r="AS193" s="40" t="e">
        <f t="shared" si="42"/>
        <v>#DIV/0!</v>
      </c>
      <c r="AT193" s="40">
        <f t="shared" si="43"/>
        <v>-1</v>
      </c>
      <c r="AU193" s="40">
        <f t="shared" si="44"/>
        <v>-1</v>
      </c>
    </row>
    <row r="194" spans="1:47" x14ac:dyDescent="0.25">
      <c r="A194" s="44">
        <v>2023</v>
      </c>
      <c r="B194" s="45" t="s">
        <v>323</v>
      </c>
      <c r="C194" s="46" t="s">
        <v>324</v>
      </c>
      <c r="D194" s="47">
        <v>0</v>
      </c>
      <c r="E194" s="47">
        <v>0</v>
      </c>
      <c r="F194" s="47">
        <v>0</v>
      </c>
      <c r="G194" s="47">
        <v>0</v>
      </c>
      <c r="H194" s="47">
        <v>20000000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20000000</v>
      </c>
      <c r="R194" s="47">
        <v>0</v>
      </c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>
        <f t="shared" si="46"/>
        <v>0</v>
      </c>
      <c r="AF194" s="13" t="s">
        <v>323</v>
      </c>
      <c r="AG194" s="25" t="s">
        <v>324</v>
      </c>
      <c r="AH194" s="26">
        <v>0</v>
      </c>
      <c r="AI194" s="47" t="e">
        <f t="shared" si="32"/>
        <v>#DIV/0!</v>
      </c>
      <c r="AJ194" s="47" t="e">
        <f t="shared" si="33"/>
        <v>#DIV/0!</v>
      </c>
      <c r="AK194" s="47" t="e">
        <f t="shared" si="34"/>
        <v>#DIV/0!</v>
      </c>
      <c r="AL194" s="47" t="e">
        <f t="shared" si="35"/>
        <v>#DIV/0!</v>
      </c>
      <c r="AM194" s="47">
        <f t="shared" si="36"/>
        <v>-1</v>
      </c>
      <c r="AN194" s="47" t="e">
        <f t="shared" si="37"/>
        <v>#DIV/0!</v>
      </c>
      <c r="AO194" s="47" t="e">
        <f t="shared" si="38"/>
        <v>#DIV/0!</v>
      </c>
      <c r="AP194" s="47" t="e">
        <f t="shared" si="39"/>
        <v>#DIV/0!</v>
      </c>
      <c r="AQ194" s="47" t="e">
        <f t="shared" si="40"/>
        <v>#DIV/0!</v>
      </c>
      <c r="AR194" s="47" t="e">
        <f t="shared" si="41"/>
        <v>#DIV/0!</v>
      </c>
      <c r="AS194" s="47" t="e">
        <f t="shared" si="42"/>
        <v>#DIV/0!</v>
      </c>
      <c r="AT194" s="47" t="e">
        <f t="shared" si="43"/>
        <v>#DIV/0!</v>
      </c>
      <c r="AU194" s="47">
        <f t="shared" si="44"/>
        <v>-1</v>
      </c>
    </row>
    <row r="195" spans="1:47" x14ac:dyDescent="0.25">
      <c r="A195" s="44">
        <v>2023</v>
      </c>
      <c r="B195" s="45" t="s">
        <v>325</v>
      </c>
      <c r="C195" s="46" t="s">
        <v>326</v>
      </c>
      <c r="D195" s="47">
        <v>5700000</v>
      </c>
      <c r="E195" s="47">
        <v>4000000</v>
      </c>
      <c r="F195" s="47">
        <v>500000</v>
      </c>
      <c r="G195" s="47">
        <v>0</v>
      </c>
      <c r="H195" s="47">
        <v>0</v>
      </c>
      <c r="I195" s="47">
        <v>0</v>
      </c>
      <c r="J195" s="47">
        <v>700000</v>
      </c>
      <c r="K195" s="47">
        <v>4000000</v>
      </c>
      <c r="L195" s="47">
        <v>0</v>
      </c>
      <c r="M195" s="47">
        <v>0</v>
      </c>
      <c r="N195" s="47">
        <v>0</v>
      </c>
      <c r="O195" s="47">
        <v>1400000</v>
      </c>
      <c r="P195" s="47">
        <v>16300000</v>
      </c>
      <c r="R195" s="47">
        <v>0</v>
      </c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>
        <f t="shared" si="46"/>
        <v>0</v>
      </c>
      <c r="AF195" s="13" t="s">
        <v>325</v>
      </c>
      <c r="AG195" s="25" t="s">
        <v>326</v>
      </c>
      <c r="AH195" s="26">
        <v>0</v>
      </c>
      <c r="AI195" s="47">
        <f t="shared" si="32"/>
        <v>-1</v>
      </c>
      <c r="AJ195" s="47">
        <f t="shared" si="33"/>
        <v>-1</v>
      </c>
      <c r="AK195" s="47">
        <f t="shared" si="34"/>
        <v>-1</v>
      </c>
      <c r="AL195" s="47" t="e">
        <f t="shared" si="35"/>
        <v>#DIV/0!</v>
      </c>
      <c r="AM195" s="47" t="e">
        <f t="shared" si="36"/>
        <v>#DIV/0!</v>
      </c>
      <c r="AN195" s="47" t="e">
        <f t="shared" si="37"/>
        <v>#DIV/0!</v>
      </c>
      <c r="AO195" s="47">
        <f t="shared" si="38"/>
        <v>-1</v>
      </c>
      <c r="AP195" s="47">
        <f t="shared" si="39"/>
        <v>-1</v>
      </c>
      <c r="AQ195" s="47" t="e">
        <f t="shared" si="40"/>
        <v>#DIV/0!</v>
      </c>
      <c r="AR195" s="47" t="e">
        <f t="shared" si="41"/>
        <v>#DIV/0!</v>
      </c>
      <c r="AS195" s="47" t="e">
        <f t="shared" si="42"/>
        <v>#DIV/0!</v>
      </c>
      <c r="AT195" s="47">
        <f t="shared" si="43"/>
        <v>-1</v>
      </c>
      <c r="AU195" s="47">
        <f t="shared" si="44"/>
        <v>-1</v>
      </c>
    </row>
    <row r="196" spans="1:47" x14ac:dyDescent="0.25">
      <c r="A196" s="41">
        <v>2023</v>
      </c>
      <c r="B196" s="42" t="s">
        <v>327</v>
      </c>
      <c r="C196" s="43" t="s">
        <v>328</v>
      </c>
      <c r="D196" s="40">
        <v>3333333.3333333335</v>
      </c>
      <c r="E196" s="40">
        <v>4683333.333333334</v>
      </c>
      <c r="F196" s="40">
        <v>3633333.3333333335</v>
      </c>
      <c r="G196" s="40">
        <v>3333333.3333333335</v>
      </c>
      <c r="H196" s="40">
        <v>3333333.3333333335</v>
      </c>
      <c r="I196" s="40">
        <v>3333333.3333333335</v>
      </c>
      <c r="J196" s="40">
        <v>3333333.3333333335</v>
      </c>
      <c r="K196" s="40">
        <v>4683333.333333334</v>
      </c>
      <c r="L196" s="40">
        <v>3333333.3333333335</v>
      </c>
      <c r="M196" s="40">
        <v>3333333.3333333335</v>
      </c>
      <c r="N196" s="40">
        <v>3333333.3333333335</v>
      </c>
      <c r="O196" s="40">
        <v>3333333.3333333335</v>
      </c>
      <c r="P196" s="40">
        <v>43000000</v>
      </c>
      <c r="R196" s="40">
        <v>0</v>
      </c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>
        <f t="shared" si="46"/>
        <v>0</v>
      </c>
      <c r="AF196" s="14" t="s">
        <v>327</v>
      </c>
      <c r="AG196" s="9" t="s">
        <v>328</v>
      </c>
      <c r="AH196" s="10">
        <f>+AH197+AH198</f>
        <v>0</v>
      </c>
      <c r="AI196" s="40">
        <f t="shared" si="32"/>
        <v>-1</v>
      </c>
      <c r="AJ196" s="40">
        <f t="shared" si="33"/>
        <v>-1</v>
      </c>
      <c r="AK196" s="40">
        <f t="shared" si="34"/>
        <v>-1</v>
      </c>
      <c r="AL196" s="40">
        <f t="shared" si="35"/>
        <v>-1</v>
      </c>
      <c r="AM196" s="40">
        <f t="shared" si="36"/>
        <v>-1</v>
      </c>
      <c r="AN196" s="40">
        <f t="shared" si="37"/>
        <v>-1</v>
      </c>
      <c r="AO196" s="40">
        <f t="shared" si="38"/>
        <v>-1</v>
      </c>
      <c r="AP196" s="40">
        <f t="shared" si="39"/>
        <v>-1</v>
      </c>
      <c r="AQ196" s="40">
        <f t="shared" si="40"/>
        <v>-1</v>
      </c>
      <c r="AR196" s="40">
        <f t="shared" si="41"/>
        <v>-1</v>
      </c>
      <c r="AS196" s="40">
        <f t="shared" si="42"/>
        <v>-1</v>
      </c>
      <c r="AT196" s="40">
        <f t="shared" si="43"/>
        <v>-1</v>
      </c>
      <c r="AU196" s="40">
        <f t="shared" si="44"/>
        <v>-1</v>
      </c>
    </row>
    <row r="197" spans="1:47" x14ac:dyDescent="0.25">
      <c r="A197" s="44">
        <v>2023</v>
      </c>
      <c r="B197" s="45" t="s">
        <v>329</v>
      </c>
      <c r="C197" s="46" t="s">
        <v>330</v>
      </c>
      <c r="D197" s="47">
        <v>0</v>
      </c>
      <c r="E197" s="47">
        <v>1350000</v>
      </c>
      <c r="F197" s="47">
        <v>300000</v>
      </c>
      <c r="G197" s="47">
        <v>0</v>
      </c>
      <c r="H197" s="47">
        <v>0</v>
      </c>
      <c r="I197" s="47">
        <v>0</v>
      </c>
      <c r="J197" s="47">
        <v>0</v>
      </c>
      <c r="K197" s="47">
        <v>1350000</v>
      </c>
      <c r="L197" s="47">
        <v>0</v>
      </c>
      <c r="M197" s="47">
        <v>0</v>
      </c>
      <c r="N197" s="47">
        <v>0</v>
      </c>
      <c r="O197" s="47">
        <v>0</v>
      </c>
      <c r="P197" s="47">
        <v>3000000</v>
      </c>
      <c r="R197" s="47">
        <v>0</v>
      </c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>
        <f t="shared" si="46"/>
        <v>0</v>
      </c>
      <c r="AF197" s="13" t="s">
        <v>329</v>
      </c>
      <c r="AG197" s="25" t="s">
        <v>330</v>
      </c>
      <c r="AH197" s="26">
        <v>0</v>
      </c>
      <c r="AI197" s="47" t="e">
        <f t="shared" si="32"/>
        <v>#DIV/0!</v>
      </c>
      <c r="AJ197" s="47">
        <f t="shared" si="33"/>
        <v>-1</v>
      </c>
      <c r="AK197" s="47">
        <f t="shared" si="34"/>
        <v>-1</v>
      </c>
      <c r="AL197" s="47" t="e">
        <f t="shared" si="35"/>
        <v>#DIV/0!</v>
      </c>
      <c r="AM197" s="47" t="e">
        <f t="shared" si="36"/>
        <v>#DIV/0!</v>
      </c>
      <c r="AN197" s="47" t="e">
        <f t="shared" si="37"/>
        <v>#DIV/0!</v>
      </c>
      <c r="AO197" s="47" t="e">
        <f t="shared" si="38"/>
        <v>#DIV/0!</v>
      </c>
      <c r="AP197" s="47">
        <f t="shared" si="39"/>
        <v>-1</v>
      </c>
      <c r="AQ197" s="47" t="e">
        <f t="shared" si="40"/>
        <v>#DIV/0!</v>
      </c>
      <c r="AR197" s="47" t="e">
        <f t="shared" si="41"/>
        <v>#DIV/0!</v>
      </c>
      <c r="AS197" s="47" t="e">
        <f t="shared" si="42"/>
        <v>#DIV/0!</v>
      </c>
      <c r="AT197" s="47" t="e">
        <f t="shared" si="43"/>
        <v>#DIV/0!</v>
      </c>
      <c r="AU197" s="47">
        <f t="shared" si="44"/>
        <v>-1</v>
      </c>
    </row>
    <row r="198" spans="1:47" x14ac:dyDescent="0.25">
      <c r="A198" s="44">
        <v>2023</v>
      </c>
      <c r="B198" s="45" t="s">
        <v>331</v>
      </c>
      <c r="C198" s="46" t="s">
        <v>332</v>
      </c>
      <c r="D198" s="47">
        <v>3333333.3333333335</v>
      </c>
      <c r="E198" s="47">
        <v>3333333.3333333335</v>
      </c>
      <c r="F198" s="47">
        <v>3333333.3333333335</v>
      </c>
      <c r="G198" s="47">
        <v>3333333.3333333335</v>
      </c>
      <c r="H198" s="47">
        <v>3333333.3333333335</v>
      </c>
      <c r="I198" s="47">
        <v>3333333.3333333335</v>
      </c>
      <c r="J198" s="47">
        <v>3333333.3333333335</v>
      </c>
      <c r="K198" s="47">
        <v>3333333.3333333335</v>
      </c>
      <c r="L198" s="47">
        <v>3333333.3333333335</v>
      </c>
      <c r="M198" s="47">
        <v>3333333.3333333335</v>
      </c>
      <c r="N198" s="47">
        <v>3333333.3333333335</v>
      </c>
      <c r="O198" s="47">
        <v>3333333.3333333335</v>
      </c>
      <c r="P198" s="47">
        <v>40000000</v>
      </c>
      <c r="R198" s="47">
        <v>0</v>
      </c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>
        <f t="shared" si="46"/>
        <v>0</v>
      </c>
      <c r="AF198" s="13" t="s">
        <v>331</v>
      </c>
      <c r="AG198" s="25" t="s">
        <v>332</v>
      </c>
      <c r="AH198" s="26">
        <v>0</v>
      </c>
      <c r="AI198" s="47">
        <f t="shared" si="32"/>
        <v>-1</v>
      </c>
      <c r="AJ198" s="47">
        <f t="shared" si="33"/>
        <v>-1</v>
      </c>
      <c r="AK198" s="47">
        <f t="shared" si="34"/>
        <v>-1</v>
      </c>
      <c r="AL198" s="47">
        <f t="shared" si="35"/>
        <v>-1</v>
      </c>
      <c r="AM198" s="47">
        <f t="shared" si="36"/>
        <v>-1</v>
      </c>
      <c r="AN198" s="47">
        <f t="shared" si="37"/>
        <v>-1</v>
      </c>
      <c r="AO198" s="47">
        <f t="shared" si="38"/>
        <v>-1</v>
      </c>
      <c r="AP198" s="47">
        <f t="shared" si="39"/>
        <v>-1</v>
      </c>
      <c r="AQ198" s="47">
        <f t="shared" si="40"/>
        <v>-1</v>
      </c>
      <c r="AR198" s="47">
        <f t="shared" si="41"/>
        <v>-1</v>
      </c>
      <c r="AS198" s="47">
        <f t="shared" si="42"/>
        <v>-1</v>
      </c>
      <c r="AT198" s="47">
        <f t="shared" si="43"/>
        <v>-1</v>
      </c>
      <c r="AU198" s="47">
        <f t="shared" si="44"/>
        <v>-1</v>
      </c>
    </row>
    <row r="199" spans="1:47" x14ac:dyDescent="0.25">
      <c r="A199" s="41">
        <v>2023</v>
      </c>
      <c r="B199" s="42" t="s">
        <v>333</v>
      </c>
      <c r="C199" s="43" t="s">
        <v>334</v>
      </c>
      <c r="D199" s="40">
        <v>0</v>
      </c>
      <c r="E199" s="40">
        <v>35500000</v>
      </c>
      <c r="F199" s="40">
        <v>24354799</v>
      </c>
      <c r="G199" s="40">
        <v>500000</v>
      </c>
      <c r="H199" s="40">
        <v>4000000</v>
      </c>
      <c r="I199" s="40">
        <v>300000</v>
      </c>
      <c r="J199" s="40">
        <v>1000000</v>
      </c>
      <c r="K199" s="40">
        <v>500000</v>
      </c>
      <c r="L199" s="40">
        <v>0</v>
      </c>
      <c r="M199" s="40">
        <v>0</v>
      </c>
      <c r="N199" s="40">
        <v>0</v>
      </c>
      <c r="O199" s="40">
        <v>0</v>
      </c>
      <c r="P199" s="40">
        <v>66154799</v>
      </c>
      <c r="R199" s="40">
        <v>0</v>
      </c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>
        <f t="shared" si="46"/>
        <v>0</v>
      </c>
      <c r="AF199" s="14" t="s">
        <v>333</v>
      </c>
      <c r="AG199" s="9" t="s">
        <v>334</v>
      </c>
      <c r="AH199" s="10">
        <f>+AH200+AH203+AH204</f>
        <v>0</v>
      </c>
      <c r="AI199" s="40" t="e">
        <f t="shared" si="32"/>
        <v>#DIV/0!</v>
      </c>
      <c r="AJ199" s="40">
        <f t="shared" si="33"/>
        <v>-1</v>
      </c>
      <c r="AK199" s="40">
        <f t="shared" si="34"/>
        <v>-1</v>
      </c>
      <c r="AL199" s="40">
        <f t="shared" si="35"/>
        <v>-1</v>
      </c>
      <c r="AM199" s="40">
        <f t="shared" si="36"/>
        <v>-1</v>
      </c>
      <c r="AN199" s="40">
        <f t="shared" si="37"/>
        <v>-1</v>
      </c>
      <c r="AO199" s="40">
        <f t="shared" si="38"/>
        <v>-1</v>
      </c>
      <c r="AP199" s="40">
        <f t="shared" si="39"/>
        <v>-1</v>
      </c>
      <c r="AQ199" s="40" t="e">
        <f t="shared" si="40"/>
        <v>#DIV/0!</v>
      </c>
      <c r="AR199" s="40" t="e">
        <f t="shared" si="41"/>
        <v>#DIV/0!</v>
      </c>
      <c r="AS199" s="40" t="e">
        <f t="shared" si="42"/>
        <v>#DIV/0!</v>
      </c>
      <c r="AT199" s="40" t="e">
        <f t="shared" si="43"/>
        <v>#DIV/0!</v>
      </c>
      <c r="AU199" s="40">
        <f t="shared" si="44"/>
        <v>-1</v>
      </c>
    </row>
    <row r="200" spans="1:47" x14ac:dyDescent="0.25">
      <c r="A200" s="41">
        <v>2023</v>
      </c>
      <c r="B200" s="42" t="s">
        <v>335</v>
      </c>
      <c r="C200" s="43" t="s">
        <v>146</v>
      </c>
      <c r="D200" s="40">
        <v>0</v>
      </c>
      <c r="E200" s="40">
        <v>0</v>
      </c>
      <c r="F200" s="40">
        <v>20000000</v>
      </c>
      <c r="G200" s="40">
        <v>0</v>
      </c>
      <c r="H200" s="40">
        <v>4000000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24000000</v>
      </c>
      <c r="R200" s="40">
        <v>0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>
        <f t="shared" si="46"/>
        <v>0</v>
      </c>
      <c r="AF200" s="14" t="s">
        <v>335</v>
      </c>
      <c r="AG200" s="9" t="s">
        <v>146</v>
      </c>
      <c r="AH200" s="10">
        <f>+AH201+AH202</f>
        <v>0</v>
      </c>
      <c r="AI200" s="40" t="e">
        <f t="shared" si="32"/>
        <v>#DIV/0!</v>
      </c>
      <c r="AJ200" s="40" t="e">
        <f t="shared" si="33"/>
        <v>#DIV/0!</v>
      </c>
      <c r="AK200" s="40">
        <f t="shared" si="34"/>
        <v>-1</v>
      </c>
      <c r="AL200" s="40" t="e">
        <f t="shared" si="35"/>
        <v>#DIV/0!</v>
      </c>
      <c r="AM200" s="40">
        <f t="shared" si="36"/>
        <v>-1</v>
      </c>
      <c r="AN200" s="40" t="e">
        <f t="shared" si="37"/>
        <v>#DIV/0!</v>
      </c>
      <c r="AO200" s="40" t="e">
        <f t="shared" si="38"/>
        <v>#DIV/0!</v>
      </c>
      <c r="AP200" s="40" t="e">
        <f t="shared" si="39"/>
        <v>#DIV/0!</v>
      </c>
      <c r="AQ200" s="40" t="e">
        <f t="shared" si="40"/>
        <v>#DIV/0!</v>
      </c>
      <c r="AR200" s="40" t="e">
        <f t="shared" si="41"/>
        <v>#DIV/0!</v>
      </c>
      <c r="AS200" s="40" t="e">
        <f t="shared" si="42"/>
        <v>#DIV/0!</v>
      </c>
      <c r="AT200" s="40" t="e">
        <f t="shared" si="43"/>
        <v>#DIV/0!</v>
      </c>
      <c r="AU200" s="40">
        <f t="shared" si="44"/>
        <v>-1</v>
      </c>
    </row>
    <row r="201" spans="1:47" x14ac:dyDescent="0.25">
      <c r="A201" s="44">
        <v>2023</v>
      </c>
      <c r="B201" s="45" t="s">
        <v>336</v>
      </c>
      <c r="C201" s="46" t="s">
        <v>148</v>
      </c>
      <c r="D201" s="47">
        <v>0</v>
      </c>
      <c r="E201" s="47">
        <v>0</v>
      </c>
      <c r="F201" s="47">
        <v>0</v>
      </c>
      <c r="G201" s="47">
        <v>0</v>
      </c>
      <c r="H201" s="47">
        <v>4000000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4000000</v>
      </c>
      <c r="R201" s="47">
        <v>0</v>
      </c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>
        <f t="shared" si="46"/>
        <v>0</v>
      </c>
      <c r="AF201" s="13" t="s">
        <v>336</v>
      </c>
      <c r="AG201" s="25" t="s">
        <v>148</v>
      </c>
      <c r="AH201" s="26">
        <v>0</v>
      </c>
      <c r="AI201" s="47" t="e">
        <f t="shared" ref="AI201:AI264" si="47">+(R201-D201)/D201</f>
        <v>#DIV/0!</v>
      </c>
      <c r="AJ201" s="47" t="e">
        <f t="shared" si="33"/>
        <v>#DIV/0!</v>
      </c>
      <c r="AK201" s="47" t="e">
        <f t="shared" si="34"/>
        <v>#DIV/0!</v>
      </c>
      <c r="AL201" s="47" t="e">
        <f t="shared" si="35"/>
        <v>#DIV/0!</v>
      </c>
      <c r="AM201" s="47">
        <f t="shared" si="36"/>
        <v>-1</v>
      </c>
      <c r="AN201" s="47" t="e">
        <f t="shared" si="37"/>
        <v>#DIV/0!</v>
      </c>
      <c r="AO201" s="47" t="e">
        <f t="shared" si="38"/>
        <v>#DIV/0!</v>
      </c>
      <c r="AP201" s="47" t="e">
        <f t="shared" si="39"/>
        <v>#DIV/0!</v>
      </c>
      <c r="AQ201" s="47" t="e">
        <f t="shared" si="40"/>
        <v>#DIV/0!</v>
      </c>
      <c r="AR201" s="47" t="e">
        <f t="shared" si="41"/>
        <v>#DIV/0!</v>
      </c>
      <c r="AS201" s="47" t="e">
        <f t="shared" si="42"/>
        <v>#DIV/0!</v>
      </c>
      <c r="AT201" s="47" t="e">
        <f t="shared" si="43"/>
        <v>#DIV/0!</v>
      </c>
      <c r="AU201" s="47">
        <f t="shared" si="44"/>
        <v>-1</v>
      </c>
    </row>
    <row r="202" spans="1:47" x14ac:dyDescent="0.25">
      <c r="A202" s="44">
        <v>2023</v>
      </c>
      <c r="B202" s="45" t="s">
        <v>337</v>
      </c>
      <c r="C202" s="46" t="s">
        <v>338</v>
      </c>
      <c r="D202" s="47">
        <v>0</v>
      </c>
      <c r="E202" s="47">
        <v>0</v>
      </c>
      <c r="F202" s="47">
        <v>20000000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20000000</v>
      </c>
      <c r="R202" s="47">
        <v>0</v>
      </c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>
        <f t="shared" si="46"/>
        <v>0</v>
      </c>
      <c r="AF202" s="13" t="s">
        <v>337</v>
      </c>
      <c r="AG202" s="25" t="s">
        <v>338</v>
      </c>
      <c r="AH202" s="26">
        <v>0</v>
      </c>
      <c r="AI202" s="47" t="e">
        <f t="shared" si="47"/>
        <v>#DIV/0!</v>
      </c>
      <c r="AJ202" s="47" t="e">
        <f t="shared" si="33"/>
        <v>#DIV/0!</v>
      </c>
      <c r="AK202" s="47">
        <f t="shared" si="34"/>
        <v>-1</v>
      </c>
      <c r="AL202" s="47" t="e">
        <f t="shared" si="35"/>
        <v>#DIV/0!</v>
      </c>
      <c r="AM202" s="47" t="e">
        <f t="shared" si="36"/>
        <v>#DIV/0!</v>
      </c>
      <c r="AN202" s="47" t="e">
        <f t="shared" si="37"/>
        <v>#DIV/0!</v>
      </c>
      <c r="AO202" s="47" t="e">
        <f t="shared" si="38"/>
        <v>#DIV/0!</v>
      </c>
      <c r="AP202" s="47" t="e">
        <f t="shared" si="39"/>
        <v>#DIV/0!</v>
      </c>
      <c r="AQ202" s="47" t="e">
        <f t="shared" si="40"/>
        <v>#DIV/0!</v>
      </c>
      <c r="AR202" s="47" t="e">
        <f t="shared" si="41"/>
        <v>#DIV/0!</v>
      </c>
      <c r="AS202" s="47" t="e">
        <f t="shared" si="42"/>
        <v>#DIV/0!</v>
      </c>
      <c r="AT202" s="47" t="e">
        <f t="shared" si="43"/>
        <v>#DIV/0!</v>
      </c>
      <c r="AU202" s="47">
        <f t="shared" si="44"/>
        <v>-1</v>
      </c>
    </row>
    <row r="203" spans="1:47" x14ac:dyDescent="0.25">
      <c r="A203" s="44">
        <v>2023</v>
      </c>
      <c r="B203" s="45" t="s">
        <v>339</v>
      </c>
      <c r="C203" s="46" t="s">
        <v>340</v>
      </c>
      <c r="D203" s="47">
        <v>0</v>
      </c>
      <c r="E203" s="47">
        <v>8000000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8000000</v>
      </c>
      <c r="R203" s="47">
        <v>0</v>
      </c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>
        <f t="shared" si="46"/>
        <v>0</v>
      </c>
      <c r="AF203" s="13" t="s">
        <v>339</v>
      </c>
      <c r="AG203" s="25" t="s">
        <v>340</v>
      </c>
      <c r="AH203" s="26">
        <v>0</v>
      </c>
      <c r="AI203" s="47" t="e">
        <f t="shared" si="47"/>
        <v>#DIV/0!</v>
      </c>
      <c r="AJ203" s="47">
        <f t="shared" si="33"/>
        <v>-1</v>
      </c>
      <c r="AK203" s="47" t="e">
        <f t="shared" si="34"/>
        <v>#DIV/0!</v>
      </c>
      <c r="AL203" s="47" t="e">
        <f t="shared" si="35"/>
        <v>#DIV/0!</v>
      </c>
      <c r="AM203" s="47" t="e">
        <f t="shared" si="36"/>
        <v>#DIV/0!</v>
      </c>
      <c r="AN203" s="47" t="e">
        <f t="shared" si="37"/>
        <v>#DIV/0!</v>
      </c>
      <c r="AO203" s="47" t="e">
        <f t="shared" si="38"/>
        <v>#DIV/0!</v>
      </c>
      <c r="AP203" s="47" t="e">
        <f t="shared" si="39"/>
        <v>#DIV/0!</v>
      </c>
      <c r="AQ203" s="47" t="e">
        <f t="shared" si="40"/>
        <v>#DIV/0!</v>
      </c>
      <c r="AR203" s="47" t="e">
        <f t="shared" si="41"/>
        <v>#DIV/0!</v>
      </c>
      <c r="AS203" s="47" t="e">
        <f t="shared" si="42"/>
        <v>#DIV/0!</v>
      </c>
      <c r="AT203" s="47" t="e">
        <f t="shared" si="43"/>
        <v>#DIV/0!</v>
      </c>
      <c r="AU203" s="47">
        <f t="shared" si="44"/>
        <v>-1</v>
      </c>
    </row>
    <row r="204" spans="1:47" x14ac:dyDescent="0.25">
      <c r="A204" s="44">
        <v>2023</v>
      </c>
      <c r="B204" s="45" t="s">
        <v>341</v>
      </c>
      <c r="C204" s="46" t="s">
        <v>342</v>
      </c>
      <c r="D204" s="47">
        <v>0</v>
      </c>
      <c r="E204" s="47">
        <v>27500000</v>
      </c>
      <c r="F204" s="47">
        <v>4354799</v>
      </c>
      <c r="G204" s="47">
        <v>500000</v>
      </c>
      <c r="H204" s="47">
        <v>0</v>
      </c>
      <c r="I204" s="47">
        <v>300000</v>
      </c>
      <c r="J204" s="47">
        <v>1000000</v>
      </c>
      <c r="K204" s="47">
        <v>500000</v>
      </c>
      <c r="L204" s="47">
        <v>0</v>
      </c>
      <c r="M204" s="47">
        <v>0</v>
      </c>
      <c r="N204" s="47">
        <v>0</v>
      </c>
      <c r="O204" s="47">
        <v>0</v>
      </c>
      <c r="P204" s="47">
        <v>34154799</v>
      </c>
      <c r="R204" s="47">
        <v>0</v>
      </c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>
        <f t="shared" si="46"/>
        <v>0</v>
      </c>
      <c r="AF204" s="13" t="s">
        <v>341</v>
      </c>
      <c r="AG204" s="25" t="s">
        <v>342</v>
      </c>
      <c r="AH204" s="26">
        <v>0</v>
      </c>
      <c r="AI204" s="47" t="e">
        <f t="shared" si="47"/>
        <v>#DIV/0!</v>
      </c>
      <c r="AJ204" s="47">
        <f t="shared" si="33"/>
        <v>-1</v>
      </c>
      <c r="AK204" s="47">
        <f t="shared" si="34"/>
        <v>-1</v>
      </c>
      <c r="AL204" s="47">
        <f t="shared" si="35"/>
        <v>-1</v>
      </c>
      <c r="AM204" s="47" t="e">
        <f t="shared" si="36"/>
        <v>#DIV/0!</v>
      </c>
      <c r="AN204" s="47">
        <f t="shared" si="37"/>
        <v>-1</v>
      </c>
      <c r="AO204" s="47">
        <f t="shared" si="38"/>
        <v>-1</v>
      </c>
      <c r="AP204" s="47">
        <f t="shared" si="39"/>
        <v>-1</v>
      </c>
      <c r="AQ204" s="47" t="e">
        <f t="shared" si="40"/>
        <v>#DIV/0!</v>
      </c>
      <c r="AR204" s="47" t="e">
        <f t="shared" si="41"/>
        <v>#DIV/0!</v>
      </c>
      <c r="AS204" s="47" t="e">
        <f t="shared" si="42"/>
        <v>#DIV/0!</v>
      </c>
      <c r="AT204" s="47" t="e">
        <f t="shared" si="43"/>
        <v>#DIV/0!</v>
      </c>
      <c r="AU204" s="47">
        <f t="shared" si="44"/>
        <v>-1</v>
      </c>
    </row>
    <row r="205" spans="1:47" x14ac:dyDescent="0.25">
      <c r="A205" s="44">
        <v>2023</v>
      </c>
      <c r="B205" s="45" t="s">
        <v>343</v>
      </c>
      <c r="C205" s="46" t="s">
        <v>344</v>
      </c>
      <c r="D205" s="47">
        <v>0</v>
      </c>
      <c r="E205" s="47">
        <v>3378794.9999995232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3378794.9999995232</v>
      </c>
      <c r="R205" s="47">
        <v>0</v>
      </c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>
        <f t="shared" si="46"/>
        <v>0</v>
      </c>
      <c r="AF205" s="13" t="s">
        <v>343</v>
      </c>
      <c r="AG205" s="25" t="s">
        <v>344</v>
      </c>
      <c r="AH205" s="26">
        <v>0</v>
      </c>
      <c r="AI205" s="47" t="e">
        <f t="shared" si="47"/>
        <v>#DIV/0!</v>
      </c>
      <c r="AJ205" s="47">
        <f t="shared" si="33"/>
        <v>-1</v>
      </c>
      <c r="AK205" s="47" t="e">
        <f t="shared" si="34"/>
        <v>#DIV/0!</v>
      </c>
      <c r="AL205" s="47" t="e">
        <f t="shared" si="35"/>
        <v>#DIV/0!</v>
      </c>
      <c r="AM205" s="47" t="e">
        <f t="shared" si="36"/>
        <v>#DIV/0!</v>
      </c>
      <c r="AN205" s="47" t="e">
        <f t="shared" si="37"/>
        <v>#DIV/0!</v>
      </c>
      <c r="AO205" s="47" t="e">
        <f t="shared" si="38"/>
        <v>#DIV/0!</v>
      </c>
      <c r="AP205" s="47" t="e">
        <f t="shared" si="39"/>
        <v>#DIV/0!</v>
      </c>
      <c r="AQ205" s="47" t="e">
        <f t="shared" si="40"/>
        <v>#DIV/0!</v>
      </c>
      <c r="AR205" s="47" t="e">
        <f t="shared" si="41"/>
        <v>#DIV/0!</v>
      </c>
      <c r="AS205" s="47" t="e">
        <f t="shared" si="42"/>
        <v>#DIV/0!</v>
      </c>
      <c r="AT205" s="47" t="e">
        <f t="shared" si="43"/>
        <v>#DIV/0!</v>
      </c>
      <c r="AU205" s="47">
        <f t="shared" si="44"/>
        <v>-1</v>
      </c>
    </row>
    <row r="206" spans="1:47" x14ac:dyDescent="0.25">
      <c r="A206" s="41">
        <v>2023</v>
      </c>
      <c r="B206" s="42" t="s">
        <v>345</v>
      </c>
      <c r="C206" s="43" t="s">
        <v>346</v>
      </c>
      <c r="D206" s="40">
        <v>3800000</v>
      </c>
      <c r="E206" s="40">
        <v>46795013</v>
      </c>
      <c r="F206" s="40">
        <v>14166243</v>
      </c>
      <c r="G206" s="40">
        <v>4000000</v>
      </c>
      <c r="H206" s="40">
        <v>0</v>
      </c>
      <c r="I206" s="40">
        <v>0</v>
      </c>
      <c r="J206" s="40">
        <v>3800000</v>
      </c>
      <c r="K206" s="40">
        <v>22000000</v>
      </c>
      <c r="L206" s="40">
        <v>0</v>
      </c>
      <c r="M206" s="40">
        <v>0</v>
      </c>
      <c r="N206" s="40">
        <v>0</v>
      </c>
      <c r="O206" s="40">
        <v>7600000</v>
      </c>
      <c r="P206" s="40">
        <v>102161256</v>
      </c>
      <c r="R206" s="40">
        <v>0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>
        <f t="shared" si="46"/>
        <v>0</v>
      </c>
      <c r="AF206" s="14" t="s">
        <v>345</v>
      </c>
      <c r="AG206" s="9" t="s">
        <v>346</v>
      </c>
      <c r="AH206" s="10">
        <f>+AH207+AH210+AH213+AH215</f>
        <v>0</v>
      </c>
      <c r="AI206" s="40">
        <f t="shared" si="47"/>
        <v>-1</v>
      </c>
      <c r="AJ206" s="40">
        <f t="shared" si="33"/>
        <v>-1</v>
      </c>
      <c r="AK206" s="40">
        <f t="shared" si="34"/>
        <v>-1</v>
      </c>
      <c r="AL206" s="40">
        <f t="shared" si="35"/>
        <v>-1</v>
      </c>
      <c r="AM206" s="40" t="e">
        <f t="shared" si="36"/>
        <v>#DIV/0!</v>
      </c>
      <c r="AN206" s="40" t="e">
        <f t="shared" si="37"/>
        <v>#DIV/0!</v>
      </c>
      <c r="AO206" s="40">
        <f t="shared" si="38"/>
        <v>-1</v>
      </c>
      <c r="AP206" s="40">
        <f t="shared" si="39"/>
        <v>-1</v>
      </c>
      <c r="AQ206" s="40" t="e">
        <f t="shared" si="40"/>
        <v>#DIV/0!</v>
      </c>
      <c r="AR206" s="40" t="e">
        <f t="shared" si="41"/>
        <v>#DIV/0!</v>
      </c>
      <c r="AS206" s="40" t="e">
        <f t="shared" si="42"/>
        <v>#DIV/0!</v>
      </c>
      <c r="AT206" s="40">
        <f t="shared" si="43"/>
        <v>-1</v>
      </c>
      <c r="AU206" s="40">
        <f t="shared" si="44"/>
        <v>-1</v>
      </c>
    </row>
    <row r="207" spans="1:47" x14ac:dyDescent="0.25">
      <c r="A207" s="41">
        <v>2023</v>
      </c>
      <c r="B207" s="42" t="s">
        <v>347</v>
      </c>
      <c r="C207" s="43" t="s">
        <v>162</v>
      </c>
      <c r="D207" s="40">
        <v>0</v>
      </c>
      <c r="E207" s="40">
        <v>16000000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11000000</v>
      </c>
      <c r="L207" s="40">
        <v>0</v>
      </c>
      <c r="M207" s="40">
        <v>0</v>
      </c>
      <c r="N207" s="40">
        <v>0</v>
      </c>
      <c r="O207" s="40">
        <v>0</v>
      </c>
      <c r="P207" s="40">
        <v>27000000</v>
      </c>
      <c r="R207" s="40">
        <v>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>
        <f t="shared" si="46"/>
        <v>0</v>
      </c>
      <c r="AF207" s="14" t="s">
        <v>347</v>
      </c>
      <c r="AG207" s="9" t="s">
        <v>162</v>
      </c>
      <c r="AH207" s="10">
        <f>+AH208+AH209</f>
        <v>0</v>
      </c>
      <c r="AI207" s="40" t="e">
        <f t="shared" si="47"/>
        <v>#DIV/0!</v>
      </c>
      <c r="AJ207" s="40">
        <f t="shared" si="33"/>
        <v>-1</v>
      </c>
      <c r="AK207" s="40" t="e">
        <f t="shared" si="34"/>
        <v>#DIV/0!</v>
      </c>
      <c r="AL207" s="40" t="e">
        <f t="shared" si="35"/>
        <v>#DIV/0!</v>
      </c>
      <c r="AM207" s="40" t="e">
        <f t="shared" si="36"/>
        <v>#DIV/0!</v>
      </c>
      <c r="AN207" s="40" t="e">
        <f t="shared" si="37"/>
        <v>#DIV/0!</v>
      </c>
      <c r="AO207" s="40" t="e">
        <f t="shared" si="38"/>
        <v>#DIV/0!</v>
      </c>
      <c r="AP207" s="40">
        <f t="shared" si="39"/>
        <v>-1</v>
      </c>
      <c r="AQ207" s="40" t="e">
        <f t="shared" si="40"/>
        <v>#DIV/0!</v>
      </c>
      <c r="AR207" s="40" t="e">
        <f t="shared" si="41"/>
        <v>#DIV/0!</v>
      </c>
      <c r="AS207" s="40" t="e">
        <f t="shared" si="42"/>
        <v>#DIV/0!</v>
      </c>
      <c r="AT207" s="40" t="e">
        <f t="shared" si="43"/>
        <v>#DIV/0!</v>
      </c>
      <c r="AU207" s="40">
        <f t="shared" si="44"/>
        <v>-1</v>
      </c>
    </row>
    <row r="208" spans="1:47" x14ac:dyDescent="0.25">
      <c r="A208" s="44">
        <v>2023</v>
      </c>
      <c r="B208" s="45" t="s">
        <v>348</v>
      </c>
      <c r="C208" s="46" t="s">
        <v>349</v>
      </c>
      <c r="D208" s="47">
        <v>0</v>
      </c>
      <c r="E208" s="47">
        <v>11000000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11000000</v>
      </c>
      <c r="L208" s="47">
        <v>0</v>
      </c>
      <c r="M208" s="47">
        <v>0</v>
      </c>
      <c r="N208" s="47">
        <v>0</v>
      </c>
      <c r="O208" s="47">
        <v>0</v>
      </c>
      <c r="P208" s="47">
        <v>22000000</v>
      </c>
      <c r="R208" s="47">
        <v>0</v>
      </c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>
        <f t="shared" si="46"/>
        <v>0</v>
      </c>
      <c r="AF208" s="13" t="s">
        <v>348</v>
      </c>
      <c r="AG208" s="25" t="s">
        <v>349</v>
      </c>
      <c r="AH208" s="26">
        <v>0</v>
      </c>
      <c r="AI208" s="47" t="e">
        <f t="shared" si="47"/>
        <v>#DIV/0!</v>
      </c>
      <c r="AJ208" s="47">
        <f t="shared" si="33"/>
        <v>-1</v>
      </c>
      <c r="AK208" s="47" t="e">
        <f t="shared" si="34"/>
        <v>#DIV/0!</v>
      </c>
      <c r="AL208" s="47" t="e">
        <f t="shared" si="35"/>
        <v>#DIV/0!</v>
      </c>
      <c r="AM208" s="47" t="e">
        <f t="shared" si="36"/>
        <v>#DIV/0!</v>
      </c>
      <c r="AN208" s="47" t="e">
        <f t="shared" si="37"/>
        <v>#DIV/0!</v>
      </c>
      <c r="AO208" s="47" t="e">
        <f t="shared" si="38"/>
        <v>#DIV/0!</v>
      </c>
      <c r="AP208" s="47">
        <f t="shared" si="39"/>
        <v>-1</v>
      </c>
      <c r="AQ208" s="47" t="e">
        <f t="shared" si="40"/>
        <v>#DIV/0!</v>
      </c>
      <c r="AR208" s="47" t="e">
        <f t="shared" si="41"/>
        <v>#DIV/0!</v>
      </c>
      <c r="AS208" s="47" t="e">
        <f t="shared" si="42"/>
        <v>#DIV/0!</v>
      </c>
      <c r="AT208" s="47" t="e">
        <f t="shared" si="43"/>
        <v>#DIV/0!</v>
      </c>
      <c r="AU208" s="47">
        <f t="shared" si="44"/>
        <v>-1</v>
      </c>
    </row>
    <row r="209" spans="1:47" x14ac:dyDescent="0.25">
      <c r="A209" s="44">
        <v>2023</v>
      </c>
      <c r="B209" s="45" t="s">
        <v>350</v>
      </c>
      <c r="C209" s="46" t="s">
        <v>170</v>
      </c>
      <c r="D209" s="47">
        <v>0</v>
      </c>
      <c r="E209" s="47"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5000000</v>
      </c>
      <c r="R209" s="47">
        <v>0</v>
      </c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>
        <f t="shared" si="46"/>
        <v>0</v>
      </c>
      <c r="AF209" s="13" t="s">
        <v>350</v>
      </c>
      <c r="AG209" s="25" t="s">
        <v>170</v>
      </c>
      <c r="AH209" s="26">
        <v>0</v>
      </c>
      <c r="AI209" s="47" t="e">
        <f t="shared" si="47"/>
        <v>#DIV/0!</v>
      </c>
      <c r="AJ209" s="47">
        <f t="shared" si="33"/>
        <v>-1</v>
      </c>
      <c r="AK209" s="47" t="e">
        <f t="shared" si="34"/>
        <v>#DIV/0!</v>
      </c>
      <c r="AL209" s="47" t="e">
        <f t="shared" si="35"/>
        <v>#DIV/0!</v>
      </c>
      <c r="AM209" s="47" t="e">
        <f t="shared" si="36"/>
        <v>#DIV/0!</v>
      </c>
      <c r="AN209" s="47" t="e">
        <f t="shared" si="37"/>
        <v>#DIV/0!</v>
      </c>
      <c r="AO209" s="47" t="e">
        <f t="shared" si="38"/>
        <v>#DIV/0!</v>
      </c>
      <c r="AP209" s="47" t="e">
        <f t="shared" si="39"/>
        <v>#DIV/0!</v>
      </c>
      <c r="AQ209" s="47" t="e">
        <f t="shared" si="40"/>
        <v>#DIV/0!</v>
      </c>
      <c r="AR209" s="47" t="e">
        <f t="shared" si="41"/>
        <v>#DIV/0!</v>
      </c>
      <c r="AS209" s="47" t="e">
        <f t="shared" si="42"/>
        <v>#DIV/0!</v>
      </c>
      <c r="AT209" s="47" t="e">
        <f t="shared" si="43"/>
        <v>#DIV/0!</v>
      </c>
      <c r="AU209" s="47">
        <f t="shared" si="44"/>
        <v>-1</v>
      </c>
    </row>
    <row r="210" spans="1:47" x14ac:dyDescent="0.25">
      <c r="A210" s="41">
        <v>2023</v>
      </c>
      <c r="B210" s="42" t="s">
        <v>351</v>
      </c>
      <c r="C210" s="43" t="s">
        <v>172</v>
      </c>
      <c r="D210" s="40">
        <v>3800000</v>
      </c>
      <c r="E210" s="40">
        <v>30795013</v>
      </c>
      <c r="F210" s="40">
        <v>9000000</v>
      </c>
      <c r="G210" s="40">
        <v>4000000</v>
      </c>
      <c r="H210" s="40">
        <v>0</v>
      </c>
      <c r="I210" s="40">
        <v>0</v>
      </c>
      <c r="J210" s="40">
        <v>3800000</v>
      </c>
      <c r="K210" s="40">
        <v>11000000</v>
      </c>
      <c r="L210" s="40">
        <v>0</v>
      </c>
      <c r="M210" s="40">
        <v>0</v>
      </c>
      <c r="N210" s="40">
        <v>0</v>
      </c>
      <c r="O210" s="40">
        <v>7600000</v>
      </c>
      <c r="P210" s="40">
        <v>69995013</v>
      </c>
      <c r="R210" s="40">
        <v>0</v>
      </c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>
        <f t="shared" si="46"/>
        <v>0</v>
      </c>
      <c r="AF210" s="14" t="s">
        <v>351</v>
      </c>
      <c r="AG210" s="9" t="s">
        <v>172</v>
      </c>
      <c r="AH210" s="10">
        <f>+AH211+AH212</f>
        <v>0</v>
      </c>
      <c r="AI210" s="40">
        <f t="shared" si="47"/>
        <v>-1</v>
      </c>
      <c r="AJ210" s="40">
        <f t="shared" si="33"/>
        <v>-1</v>
      </c>
      <c r="AK210" s="40">
        <f t="shared" si="34"/>
        <v>-1</v>
      </c>
      <c r="AL210" s="40">
        <f t="shared" si="35"/>
        <v>-1</v>
      </c>
      <c r="AM210" s="40" t="e">
        <f t="shared" si="36"/>
        <v>#DIV/0!</v>
      </c>
      <c r="AN210" s="40" t="e">
        <f t="shared" si="37"/>
        <v>#DIV/0!</v>
      </c>
      <c r="AO210" s="40">
        <f t="shared" si="38"/>
        <v>-1</v>
      </c>
      <c r="AP210" s="40">
        <f t="shared" si="39"/>
        <v>-1</v>
      </c>
      <c r="AQ210" s="40" t="e">
        <f t="shared" si="40"/>
        <v>#DIV/0!</v>
      </c>
      <c r="AR210" s="40" t="e">
        <f t="shared" si="41"/>
        <v>#DIV/0!</v>
      </c>
      <c r="AS210" s="40" t="e">
        <f t="shared" si="42"/>
        <v>#DIV/0!</v>
      </c>
      <c r="AT210" s="40">
        <f t="shared" si="43"/>
        <v>-1</v>
      </c>
      <c r="AU210" s="40">
        <f t="shared" si="44"/>
        <v>-1</v>
      </c>
    </row>
    <row r="211" spans="1:47" x14ac:dyDescent="0.25">
      <c r="A211" s="44">
        <v>2023</v>
      </c>
      <c r="B211" s="45" t="s">
        <v>352</v>
      </c>
      <c r="C211" s="46" t="s">
        <v>353</v>
      </c>
      <c r="D211" s="47">
        <v>800000</v>
      </c>
      <c r="E211" s="47">
        <v>2295013</v>
      </c>
      <c r="F211" s="47">
        <v>9000000</v>
      </c>
      <c r="G211" s="47">
        <v>0</v>
      </c>
      <c r="H211" s="47">
        <v>0</v>
      </c>
      <c r="I211" s="47">
        <v>0</v>
      </c>
      <c r="J211" s="47">
        <v>800000</v>
      </c>
      <c r="K211" s="47">
        <v>2000000</v>
      </c>
      <c r="L211" s="47">
        <v>0</v>
      </c>
      <c r="M211" s="47">
        <v>0</v>
      </c>
      <c r="N211" s="47">
        <v>0</v>
      </c>
      <c r="O211" s="47">
        <v>1600000</v>
      </c>
      <c r="P211" s="47">
        <v>16495013</v>
      </c>
      <c r="R211" s="47">
        <v>0</v>
      </c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>
        <f t="shared" si="46"/>
        <v>0</v>
      </c>
      <c r="AF211" s="13" t="s">
        <v>352</v>
      </c>
      <c r="AG211" s="25" t="s">
        <v>353</v>
      </c>
      <c r="AH211" s="26">
        <v>0</v>
      </c>
      <c r="AI211" s="47">
        <f t="shared" si="47"/>
        <v>-1</v>
      </c>
      <c r="AJ211" s="47">
        <f t="shared" si="33"/>
        <v>-1</v>
      </c>
      <c r="AK211" s="47">
        <f t="shared" si="34"/>
        <v>-1</v>
      </c>
      <c r="AL211" s="47" t="e">
        <f t="shared" si="35"/>
        <v>#DIV/0!</v>
      </c>
      <c r="AM211" s="47" t="e">
        <f t="shared" si="36"/>
        <v>#DIV/0!</v>
      </c>
      <c r="AN211" s="47" t="e">
        <f t="shared" si="37"/>
        <v>#DIV/0!</v>
      </c>
      <c r="AO211" s="47">
        <f t="shared" si="38"/>
        <v>-1</v>
      </c>
      <c r="AP211" s="47">
        <f t="shared" si="39"/>
        <v>-1</v>
      </c>
      <c r="AQ211" s="47" t="e">
        <f t="shared" si="40"/>
        <v>#DIV/0!</v>
      </c>
      <c r="AR211" s="47" t="e">
        <f t="shared" si="41"/>
        <v>#DIV/0!</v>
      </c>
      <c r="AS211" s="47" t="e">
        <f t="shared" si="42"/>
        <v>#DIV/0!</v>
      </c>
      <c r="AT211" s="47">
        <f t="shared" si="43"/>
        <v>-1</v>
      </c>
      <c r="AU211" s="47">
        <f t="shared" si="44"/>
        <v>-1</v>
      </c>
    </row>
    <row r="212" spans="1:47" x14ac:dyDescent="0.25">
      <c r="A212" s="44">
        <v>2023</v>
      </c>
      <c r="B212" s="45" t="s">
        <v>354</v>
      </c>
      <c r="C212" s="46" t="s">
        <v>174</v>
      </c>
      <c r="D212" s="47">
        <v>3000000</v>
      </c>
      <c r="E212" s="47">
        <v>28500000</v>
      </c>
      <c r="F212" s="47">
        <v>0</v>
      </c>
      <c r="G212" s="47">
        <v>4000000</v>
      </c>
      <c r="H212" s="47">
        <v>0</v>
      </c>
      <c r="I212" s="47">
        <v>0</v>
      </c>
      <c r="J212" s="47">
        <v>3000000</v>
      </c>
      <c r="K212" s="47">
        <v>9000000</v>
      </c>
      <c r="L212" s="47">
        <v>0</v>
      </c>
      <c r="M212" s="47">
        <v>0</v>
      </c>
      <c r="N212" s="47">
        <v>0</v>
      </c>
      <c r="O212" s="47">
        <v>6000000</v>
      </c>
      <c r="P212" s="47">
        <v>53500000</v>
      </c>
      <c r="R212" s="47">
        <v>0</v>
      </c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>
        <f t="shared" si="46"/>
        <v>0</v>
      </c>
      <c r="AF212" s="13" t="s">
        <v>354</v>
      </c>
      <c r="AG212" s="25" t="s">
        <v>174</v>
      </c>
      <c r="AH212" s="26">
        <v>0</v>
      </c>
      <c r="AI212" s="47">
        <f t="shared" si="47"/>
        <v>-1</v>
      </c>
      <c r="AJ212" s="47">
        <f t="shared" si="33"/>
        <v>-1</v>
      </c>
      <c r="AK212" s="47" t="e">
        <f t="shared" si="34"/>
        <v>#DIV/0!</v>
      </c>
      <c r="AL212" s="47">
        <f t="shared" si="35"/>
        <v>-1</v>
      </c>
      <c r="AM212" s="47" t="e">
        <f t="shared" si="36"/>
        <v>#DIV/0!</v>
      </c>
      <c r="AN212" s="47" t="e">
        <f t="shared" si="37"/>
        <v>#DIV/0!</v>
      </c>
      <c r="AO212" s="47">
        <f t="shared" si="38"/>
        <v>-1</v>
      </c>
      <c r="AP212" s="47">
        <f t="shared" si="39"/>
        <v>-1</v>
      </c>
      <c r="AQ212" s="47" t="e">
        <f t="shared" si="40"/>
        <v>#DIV/0!</v>
      </c>
      <c r="AR212" s="47" t="e">
        <f t="shared" si="41"/>
        <v>#DIV/0!</v>
      </c>
      <c r="AS212" s="47" t="e">
        <f t="shared" si="42"/>
        <v>#DIV/0!</v>
      </c>
      <c r="AT212" s="47">
        <f t="shared" si="43"/>
        <v>-1</v>
      </c>
      <c r="AU212" s="47">
        <f t="shared" si="44"/>
        <v>-1</v>
      </c>
    </row>
    <row r="213" spans="1:47" x14ac:dyDescent="0.25">
      <c r="A213" s="41">
        <v>2023</v>
      </c>
      <c r="B213" s="42" t="s">
        <v>355</v>
      </c>
      <c r="C213" s="43" t="s">
        <v>176</v>
      </c>
      <c r="D213" s="40">
        <v>0</v>
      </c>
      <c r="E213" s="40">
        <v>0</v>
      </c>
      <c r="F213" s="40">
        <v>166243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166243</v>
      </c>
      <c r="R213" s="40">
        <v>0</v>
      </c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>
        <f t="shared" si="46"/>
        <v>0</v>
      </c>
      <c r="AF213" s="14" t="s">
        <v>355</v>
      </c>
      <c r="AG213" s="9" t="s">
        <v>176</v>
      </c>
      <c r="AH213" s="10">
        <f>+AH214</f>
        <v>0</v>
      </c>
      <c r="AI213" s="40" t="e">
        <f t="shared" si="47"/>
        <v>#DIV/0!</v>
      </c>
      <c r="AJ213" s="40" t="e">
        <f t="shared" si="33"/>
        <v>#DIV/0!</v>
      </c>
      <c r="AK213" s="40">
        <f t="shared" si="34"/>
        <v>-1</v>
      </c>
      <c r="AL213" s="40" t="e">
        <f t="shared" si="35"/>
        <v>#DIV/0!</v>
      </c>
      <c r="AM213" s="40" t="e">
        <f t="shared" si="36"/>
        <v>#DIV/0!</v>
      </c>
      <c r="AN213" s="40" t="e">
        <f t="shared" si="37"/>
        <v>#DIV/0!</v>
      </c>
      <c r="AO213" s="40" t="e">
        <f t="shared" si="38"/>
        <v>#DIV/0!</v>
      </c>
      <c r="AP213" s="40" t="e">
        <f t="shared" si="39"/>
        <v>#DIV/0!</v>
      </c>
      <c r="AQ213" s="40" t="e">
        <f t="shared" si="40"/>
        <v>#DIV/0!</v>
      </c>
      <c r="AR213" s="40" t="e">
        <f t="shared" si="41"/>
        <v>#DIV/0!</v>
      </c>
      <c r="AS213" s="40" t="e">
        <f t="shared" si="42"/>
        <v>#DIV/0!</v>
      </c>
      <c r="AT213" s="40" t="e">
        <f t="shared" si="43"/>
        <v>#DIV/0!</v>
      </c>
      <c r="AU213" s="40">
        <f t="shared" si="44"/>
        <v>-1</v>
      </c>
    </row>
    <row r="214" spans="1:47" x14ac:dyDescent="0.25">
      <c r="A214" s="44">
        <v>2023</v>
      </c>
      <c r="B214" s="45" t="s">
        <v>356</v>
      </c>
      <c r="C214" s="46" t="s">
        <v>186</v>
      </c>
      <c r="D214" s="47">
        <v>0</v>
      </c>
      <c r="E214" s="47">
        <v>0</v>
      </c>
      <c r="F214" s="47">
        <v>166243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166243</v>
      </c>
      <c r="R214" s="47">
        <v>0</v>
      </c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>
        <f t="shared" si="46"/>
        <v>0</v>
      </c>
      <c r="AF214" s="13" t="s">
        <v>356</v>
      </c>
      <c r="AG214" s="25" t="s">
        <v>186</v>
      </c>
      <c r="AH214" s="26">
        <v>0</v>
      </c>
      <c r="AI214" s="47" t="e">
        <f t="shared" si="47"/>
        <v>#DIV/0!</v>
      </c>
      <c r="AJ214" s="47" t="e">
        <f t="shared" si="33"/>
        <v>#DIV/0!</v>
      </c>
      <c r="AK214" s="47">
        <f t="shared" si="34"/>
        <v>-1</v>
      </c>
      <c r="AL214" s="47" t="e">
        <f t="shared" si="35"/>
        <v>#DIV/0!</v>
      </c>
      <c r="AM214" s="47" t="e">
        <f t="shared" si="36"/>
        <v>#DIV/0!</v>
      </c>
      <c r="AN214" s="47" t="e">
        <f t="shared" si="37"/>
        <v>#DIV/0!</v>
      </c>
      <c r="AO214" s="47" t="e">
        <f t="shared" si="38"/>
        <v>#DIV/0!</v>
      </c>
      <c r="AP214" s="47" t="e">
        <f t="shared" si="39"/>
        <v>#DIV/0!</v>
      </c>
      <c r="AQ214" s="47" t="e">
        <f t="shared" si="40"/>
        <v>#DIV/0!</v>
      </c>
      <c r="AR214" s="47" t="e">
        <f t="shared" si="41"/>
        <v>#DIV/0!</v>
      </c>
      <c r="AS214" s="47" t="e">
        <f t="shared" si="42"/>
        <v>#DIV/0!</v>
      </c>
      <c r="AT214" s="47" t="e">
        <f t="shared" si="43"/>
        <v>#DIV/0!</v>
      </c>
      <c r="AU214" s="47">
        <f t="shared" si="44"/>
        <v>-1</v>
      </c>
    </row>
    <row r="215" spans="1:47" x14ac:dyDescent="0.25">
      <c r="A215" s="41">
        <v>2023</v>
      </c>
      <c r="B215" s="42" t="s">
        <v>357</v>
      </c>
      <c r="C215" s="43" t="s">
        <v>188</v>
      </c>
      <c r="D215" s="40">
        <v>0</v>
      </c>
      <c r="E215" s="40">
        <v>0</v>
      </c>
      <c r="F215" s="40">
        <v>5000000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5000000</v>
      </c>
      <c r="R215" s="40">
        <v>0</v>
      </c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>
        <f t="shared" si="46"/>
        <v>0</v>
      </c>
      <c r="AF215" s="14" t="s">
        <v>357</v>
      </c>
      <c r="AG215" s="9" t="s">
        <v>188</v>
      </c>
      <c r="AH215" s="10">
        <f>+AH216</f>
        <v>0</v>
      </c>
      <c r="AI215" s="40" t="e">
        <f t="shared" si="47"/>
        <v>#DIV/0!</v>
      </c>
      <c r="AJ215" s="40" t="e">
        <f t="shared" si="33"/>
        <v>#DIV/0!</v>
      </c>
      <c r="AK215" s="40">
        <f t="shared" si="34"/>
        <v>-1</v>
      </c>
      <c r="AL215" s="40" t="e">
        <f t="shared" si="35"/>
        <v>#DIV/0!</v>
      </c>
      <c r="AM215" s="40" t="e">
        <f t="shared" si="36"/>
        <v>#DIV/0!</v>
      </c>
      <c r="AN215" s="40" t="e">
        <f t="shared" si="37"/>
        <v>#DIV/0!</v>
      </c>
      <c r="AO215" s="40" t="e">
        <f t="shared" si="38"/>
        <v>#DIV/0!</v>
      </c>
      <c r="AP215" s="40" t="e">
        <f t="shared" si="39"/>
        <v>#DIV/0!</v>
      </c>
      <c r="AQ215" s="40" t="e">
        <f t="shared" si="40"/>
        <v>#DIV/0!</v>
      </c>
      <c r="AR215" s="40" t="e">
        <f t="shared" si="41"/>
        <v>#DIV/0!</v>
      </c>
      <c r="AS215" s="40" t="e">
        <f t="shared" si="42"/>
        <v>#DIV/0!</v>
      </c>
      <c r="AT215" s="40" t="e">
        <f t="shared" si="43"/>
        <v>#DIV/0!</v>
      </c>
      <c r="AU215" s="40">
        <f t="shared" si="44"/>
        <v>-1</v>
      </c>
    </row>
    <row r="216" spans="1:47" x14ac:dyDescent="0.25">
      <c r="A216" s="44">
        <v>2023</v>
      </c>
      <c r="B216" s="45" t="s">
        <v>358</v>
      </c>
      <c r="C216" s="46" t="s">
        <v>815</v>
      </c>
      <c r="D216" s="47">
        <v>0</v>
      </c>
      <c r="E216" s="47">
        <v>0</v>
      </c>
      <c r="F216" s="47">
        <v>5000000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5000000</v>
      </c>
      <c r="R216" s="47">
        <v>0</v>
      </c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>
        <f t="shared" si="46"/>
        <v>0</v>
      </c>
      <c r="AF216" s="13" t="s">
        <v>358</v>
      </c>
      <c r="AG216" s="25" t="s">
        <v>190</v>
      </c>
      <c r="AH216" s="26">
        <v>0</v>
      </c>
      <c r="AI216" s="47" t="e">
        <f t="shared" si="47"/>
        <v>#DIV/0!</v>
      </c>
      <c r="AJ216" s="47" t="e">
        <f t="shared" ref="AJ216:AJ279" si="48">+(S216-E216)/E216</f>
        <v>#DIV/0!</v>
      </c>
      <c r="AK216" s="47">
        <f t="shared" ref="AK216:AK279" si="49">+(T216-F216)/F216</f>
        <v>-1</v>
      </c>
      <c r="AL216" s="47" t="e">
        <f t="shared" ref="AL216:AL279" si="50">+(U216-G216)/G216</f>
        <v>#DIV/0!</v>
      </c>
      <c r="AM216" s="47" t="e">
        <f t="shared" ref="AM216:AM279" si="51">+(V216-H216)/H216</f>
        <v>#DIV/0!</v>
      </c>
      <c r="AN216" s="47" t="e">
        <f t="shared" ref="AN216:AN279" si="52">+(W216-I216)/I216</f>
        <v>#DIV/0!</v>
      </c>
      <c r="AO216" s="47" t="e">
        <f t="shared" ref="AO216:AO279" si="53">+(X216-J216)/J216</f>
        <v>#DIV/0!</v>
      </c>
      <c r="AP216" s="47" t="e">
        <f t="shared" ref="AP216:AP279" si="54">+(Y216-K216)/K216</f>
        <v>#DIV/0!</v>
      </c>
      <c r="AQ216" s="47" t="e">
        <f t="shared" ref="AQ216:AQ279" si="55">+(Z216-L216)/L216</f>
        <v>#DIV/0!</v>
      </c>
      <c r="AR216" s="47" t="e">
        <f t="shared" ref="AR216:AR279" si="56">+(AA216-M216)/M216</f>
        <v>#DIV/0!</v>
      </c>
      <c r="AS216" s="47" t="e">
        <f t="shared" ref="AS216:AS279" si="57">+(AB216-N216)/N216</f>
        <v>#DIV/0!</v>
      </c>
      <c r="AT216" s="47" t="e">
        <f t="shared" ref="AT216:AT279" si="58">+(AC216-O216)/O216</f>
        <v>#DIV/0!</v>
      </c>
      <c r="AU216" s="47">
        <f t="shared" ref="AU216:AU279" si="59">+(AD216-P216)/P216</f>
        <v>-1</v>
      </c>
    </row>
    <row r="217" spans="1:47" x14ac:dyDescent="0.25">
      <c r="A217" s="41">
        <v>2023</v>
      </c>
      <c r="B217" s="42" t="s">
        <v>359</v>
      </c>
      <c r="C217" s="43" t="s">
        <v>360</v>
      </c>
      <c r="D217" s="40">
        <v>3607708390.9520001</v>
      </c>
      <c r="E217" s="40">
        <v>2014018796.6521816</v>
      </c>
      <c r="F217" s="40">
        <v>2201708589.779182</v>
      </c>
      <c r="G217" s="40">
        <v>377668972.49718177</v>
      </c>
      <c r="H217" s="40">
        <v>396225612.2771818</v>
      </c>
      <c r="I217" s="40">
        <v>451630835.28118181</v>
      </c>
      <c r="J217" s="40">
        <v>462477609.79718179</v>
      </c>
      <c r="K217" s="40">
        <v>557278047.80418181</v>
      </c>
      <c r="L217" s="40">
        <v>626032395.28118181</v>
      </c>
      <c r="M217" s="40">
        <v>359830435.28118181</v>
      </c>
      <c r="N217" s="40">
        <v>370192414.69718176</v>
      </c>
      <c r="O217" s="40">
        <v>239914930.14518189</v>
      </c>
      <c r="P217" s="40">
        <v>11664687030.445</v>
      </c>
      <c r="R217" s="40">
        <v>194207466</v>
      </c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>
        <f t="shared" ref="AD217:AD230" si="60">SUM(R217:AC217)</f>
        <v>194207466</v>
      </c>
      <c r="AF217" s="11" t="s">
        <v>359</v>
      </c>
      <c r="AG217" s="5" t="s">
        <v>360</v>
      </c>
      <c r="AH217" s="6">
        <f>+AH218+AH232+AH257+AH295+AH306</f>
        <v>194207466</v>
      </c>
      <c r="AI217" s="40">
        <f t="shared" si="47"/>
        <v>-0.94616874620823976</v>
      </c>
      <c r="AJ217" s="40">
        <f t="shared" si="48"/>
        <v>-1</v>
      </c>
      <c r="AK217" s="40">
        <f t="shared" si="49"/>
        <v>-1</v>
      </c>
      <c r="AL217" s="40">
        <f t="shared" si="50"/>
        <v>-1</v>
      </c>
      <c r="AM217" s="40">
        <f t="shared" si="51"/>
        <v>-1</v>
      </c>
      <c r="AN217" s="40">
        <f t="shared" si="52"/>
        <v>-1</v>
      </c>
      <c r="AO217" s="40">
        <f t="shared" si="53"/>
        <v>-1</v>
      </c>
      <c r="AP217" s="40">
        <f t="shared" si="54"/>
        <v>-1</v>
      </c>
      <c r="AQ217" s="40">
        <f t="shared" si="55"/>
        <v>-1</v>
      </c>
      <c r="AR217" s="40">
        <f t="shared" si="56"/>
        <v>-1</v>
      </c>
      <c r="AS217" s="40">
        <f t="shared" si="57"/>
        <v>-1</v>
      </c>
      <c r="AT217" s="40">
        <f t="shared" si="58"/>
        <v>-1</v>
      </c>
      <c r="AU217" s="40">
        <f t="shared" si="59"/>
        <v>-0.98335082068699176</v>
      </c>
    </row>
    <row r="218" spans="1:47" x14ac:dyDescent="0.25">
      <c r="A218" s="41">
        <v>2023</v>
      </c>
      <c r="B218" s="42" t="s">
        <v>361</v>
      </c>
      <c r="C218" s="43" t="s">
        <v>825</v>
      </c>
      <c r="D218" s="40">
        <v>315349771.815</v>
      </c>
      <c r="E218" s="40">
        <v>102112145</v>
      </c>
      <c r="F218" s="40">
        <v>101800000</v>
      </c>
      <c r="G218" s="40">
        <v>100829669.87599993</v>
      </c>
      <c r="H218" s="40">
        <v>91800000</v>
      </c>
      <c r="I218" s="40">
        <v>91800000</v>
      </c>
      <c r="J218" s="40">
        <v>91800000</v>
      </c>
      <c r="K218" s="40">
        <v>101800000</v>
      </c>
      <c r="L218" s="40">
        <v>91800000</v>
      </c>
      <c r="M218" s="40">
        <v>91800000</v>
      </c>
      <c r="N218" s="40">
        <v>91800000</v>
      </c>
      <c r="O218" s="40">
        <v>9399834.8640000802</v>
      </c>
      <c r="P218" s="40">
        <v>1282091421.5550001</v>
      </c>
      <c r="R218" s="40">
        <v>93817835</v>
      </c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>
        <f t="shared" si="60"/>
        <v>93817835</v>
      </c>
      <c r="AF218" s="11" t="s">
        <v>361</v>
      </c>
      <c r="AG218" s="5" t="s">
        <v>362</v>
      </c>
      <c r="AH218" s="6">
        <f>+AH219+AH225+AH228+AH229+AH224</f>
        <v>93817835</v>
      </c>
      <c r="AI218" s="40">
        <f t="shared" si="47"/>
        <v>-0.70249594772169921</v>
      </c>
      <c r="AJ218" s="40">
        <f t="shared" si="48"/>
        <v>-1</v>
      </c>
      <c r="AK218" s="40">
        <f t="shared" si="49"/>
        <v>-1</v>
      </c>
      <c r="AL218" s="40">
        <f t="shared" si="50"/>
        <v>-1</v>
      </c>
      <c r="AM218" s="40">
        <f t="shared" si="51"/>
        <v>-1</v>
      </c>
      <c r="AN218" s="40">
        <f t="shared" si="52"/>
        <v>-1</v>
      </c>
      <c r="AO218" s="40">
        <f t="shared" si="53"/>
        <v>-1</v>
      </c>
      <c r="AP218" s="40">
        <f t="shared" si="54"/>
        <v>-1</v>
      </c>
      <c r="AQ218" s="40">
        <f t="shared" si="55"/>
        <v>-1</v>
      </c>
      <c r="AR218" s="40">
        <f t="shared" si="56"/>
        <v>-1</v>
      </c>
      <c r="AS218" s="40">
        <f t="shared" si="57"/>
        <v>-1</v>
      </c>
      <c r="AT218" s="40">
        <f t="shared" si="58"/>
        <v>-1</v>
      </c>
      <c r="AU218" s="40">
        <f t="shared" si="59"/>
        <v>-0.92682437974180354</v>
      </c>
    </row>
    <row r="219" spans="1:47" x14ac:dyDescent="0.25">
      <c r="A219" s="41">
        <v>2023</v>
      </c>
      <c r="B219" s="42" t="s">
        <v>363</v>
      </c>
      <c r="C219" s="43" t="s">
        <v>364</v>
      </c>
      <c r="D219" s="40">
        <v>153400118.03999999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153400118.03999999</v>
      </c>
      <c r="R219" s="40">
        <v>9000000</v>
      </c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>
        <f t="shared" si="60"/>
        <v>9000000</v>
      </c>
      <c r="AF219" s="14" t="s">
        <v>363</v>
      </c>
      <c r="AG219" s="9" t="s">
        <v>364</v>
      </c>
      <c r="AH219" s="10">
        <f>+AH220+AH221+AH222+AH223</f>
        <v>9000000</v>
      </c>
      <c r="AI219" s="40">
        <f t="shared" si="47"/>
        <v>-0.94132990173023723</v>
      </c>
      <c r="AJ219" s="40" t="e">
        <f t="shared" si="48"/>
        <v>#DIV/0!</v>
      </c>
      <c r="AK219" s="40" t="e">
        <f t="shared" si="49"/>
        <v>#DIV/0!</v>
      </c>
      <c r="AL219" s="40" t="e">
        <f t="shared" si="50"/>
        <v>#DIV/0!</v>
      </c>
      <c r="AM219" s="40" t="e">
        <f t="shared" si="51"/>
        <v>#DIV/0!</v>
      </c>
      <c r="AN219" s="40" t="e">
        <f t="shared" si="52"/>
        <v>#DIV/0!</v>
      </c>
      <c r="AO219" s="40" t="e">
        <f t="shared" si="53"/>
        <v>#DIV/0!</v>
      </c>
      <c r="AP219" s="40" t="e">
        <f t="shared" si="54"/>
        <v>#DIV/0!</v>
      </c>
      <c r="AQ219" s="40" t="e">
        <f t="shared" si="55"/>
        <v>#DIV/0!</v>
      </c>
      <c r="AR219" s="40" t="e">
        <f t="shared" si="56"/>
        <v>#DIV/0!</v>
      </c>
      <c r="AS219" s="40" t="e">
        <f t="shared" si="57"/>
        <v>#DIV/0!</v>
      </c>
      <c r="AT219" s="40" t="e">
        <f t="shared" si="58"/>
        <v>#DIV/0!</v>
      </c>
      <c r="AU219" s="40">
        <f t="shared" si="59"/>
        <v>-0.94132990173023723</v>
      </c>
    </row>
    <row r="220" spans="1:47" x14ac:dyDescent="0.25">
      <c r="A220" s="44">
        <v>2023</v>
      </c>
      <c r="B220" s="45" t="s">
        <v>365</v>
      </c>
      <c r="C220" s="46" t="s">
        <v>366</v>
      </c>
      <c r="D220" s="47">
        <v>43308686.039999992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43308686.039999992</v>
      </c>
      <c r="R220" s="47">
        <v>5000000</v>
      </c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>
        <f t="shared" si="60"/>
        <v>5000000</v>
      </c>
      <c r="AF220" s="13" t="s">
        <v>365</v>
      </c>
      <c r="AG220" s="25" t="s">
        <v>366</v>
      </c>
      <c r="AH220" s="26">
        <v>5000000</v>
      </c>
      <c r="AI220" s="47">
        <f t="shared" si="47"/>
        <v>-0.88454971837792562</v>
      </c>
      <c r="AJ220" s="47" t="e">
        <f t="shared" si="48"/>
        <v>#DIV/0!</v>
      </c>
      <c r="AK220" s="47" t="e">
        <f t="shared" si="49"/>
        <v>#DIV/0!</v>
      </c>
      <c r="AL220" s="47" t="e">
        <f t="shared" si="50"/>
        <v>#DIV/0!</v>
      </c>
      <c r="AM220" s="47" t="e">
        <f t="shared" si="51"/>
        <v>#DIV/0!</v>
      </c>
      <c r="AN220" s="47" t="e">
        <f t="shared" si="52"/>
        <v>#DIV/0!</v>
      </c>
      <c r="AO220" s="47" t="e">
        <f t="shared" si="53"/>
        <v>#DIV/0!</v>
      </c>
      <c r="AP220" s="47" t="e">
        <f t="shared" si="54"/>
        <v>#DIV/0!</v>
      </c>
      <c r="AQ220" s="47" t="e">
        <f t="shared" si="55"/>
        <v>#DIV/0!</v>
      </c>
      <c r="AR220" s="47" t="e">
        <f t="shared" si="56"/>
        <v>#DIV/0!</v>
      </c>
      <c r="AS220" s="47" t="e">
        <f t="shared" si="57"/>
        <v>#DIV/0!</v>
      </c>
      <c r="AT220" s="47" t="e">
        <f t="shared" si="58"/>
        <v>#DIV/0!</v>
      </c>
      <c r="AU220" s="47">
        <f t="shared" si="59"/>
        <v>-0.88454971837792562</v>
      </c>
    </row>
    <row r="221" spans="1:47" x14ac:dyDescent="0.25">
      <c r="A221" s="44">
        <v>2023</v>
      </c>
      <c r="B221" s="45" t="s">
        <v>367</v>
      </c>
      <c r="C221" s="46" t="s">
        <v>368</v>
      </c>
      <c r="D221" s="47">
        <v>25000000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25000000</v>
      </c>
      <c r="R221" s="47">
        <v>0</v>
      </c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>
        <f t="shared" si="60"/>
        <v>0</v>
      </c>
      <c r="AF221" s="13" t="s">
        <v>367</v>
      </c>
      <c r="AG221" s="25" t="s">
        <v>368</v>
      </c>
      <c r="AH221" s="26">
        <v>0</v>
      </c>
      <c r="AI221" s="47">
        <f t="shared" si="47"/>
        <v>-1</v>
      </c>
      <c r="AJ221" s="47" t="e">
        <f t="shared" si="48"/>
        <v>#DIV/0!</v>
      </c>
      <c r="AK221" s="47" t="e">
        <f t="shared" si="49"/>
        <v>#DIV/0!</v>
      </c>
      <c r="AL221" s="47" t="e">
        <f t="shared" si="50"/>
        <v>#DIV/0!</v>
      </c>
      <c r="AM221" s="47" t="e">
        <f t="shared" si="51"/>
        <v>#DIV/0!</v>
      </c>
      <c r="AN221" s="47" t="e">
        <f t="shared" si="52"/>
        <v>#DIV/0!</v>
      </c>
      <c r="AO221" s="47" t="e">
        <f t="shared" si="53"/>
        <v>#DIV/0!</v>
      </c>
      <c r="AP221" s="47" t="e">
        <f t="shared" si="54"/>
        <v>#DIV/0!</v>
      </c>
      <c r="AQ221" s="47" t="e">
        <f t="shared" si="55"/>
        <v>#DIV/0!</v>
      </c>
      <c r="AR221" s="47" t="e">
        <f t="shared" si="56"/>
        <v>#DIV/0!</v>
      </c>
      <c r="AS221" s="47" t="e">
        <f t="shared" si="57"/>
        <v>#DIV/0!</v>
      </c>
      <c r="AT221" s="47" t="e">
        <f t="shared" si="58"/>
        <v>#DIV/0!</v>
      </c>
      <c r="AU221" s="47">
        <f t="shared" si="59"/>
        <v>-1</v>
      </c>
    </row>
    <row r="222" spans="1:47" x14ac:dyDescent="0.25">
      <c r="A222" s="44">
        <v>2023</v>
      </c>
      <c r="B222" s="45" t="s">
        <v>369</v>
      </c>
      <c r="C222" s="46" t="s">
        <v>370</v>
      </c>
      <c r="D222" s="47">
        <v>60091432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60091432</v>
      </c>
      <c r="R222" s="47">
        <v>4000000</v>
      </c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>
        <f t="shared" si="60"/>
        <v>4000000</v>
      </c>
      <c r="AF222" s="13" t="s">
        <v>369</v>
      </c>
      <c r="AG222" s="25" t="s">
        <v>370</v>
      </c>
      <c r="AH222" s="26">
        <v>4000000</v>
      </c>
      <c r="AI222" s="47">
        <f t="shared" si="47"/>
        <v>-0.93343476986868945</v>
      </c>
      <c r="AJ222" s="47" t="e">
        <f t="shared" si="48"/>
        <v>#DIV/0!</v>
      </c>
      <c r="AK222" s="47" t="e">
        <f t="shared" si="49"/>
        <v>#DIV/0!</v>
      </c>
      <c r="AL222" s="47" t="e">
        <f t="shared" si="50"/>
        <v>#DIV/0!</v>
      </c>
      <c r="AM222" s="47" t="e">
        <f t="shared" si="51"/>
        <v>#DIV/0!</v>
      </c>
      <c r="AN222" s="47" t="e">
        <f t="shared" si="52"/>
        <v>#DIV/0!</v>
      </c>
      <c r="AO222" s="47" t="e">
        <f t="shared" si="53"/>
        <v>#DIV/0!</v>
      </c>
      <c r="AP222" s="47" t="e">
        <f t="shared" si="54"/>
        <v>#DIV/0!</v>
      </c>
      <c r="AQ222" s="47" t="e">
        <f t="shared" si="55"/>
        <v>#DIV/0!</v>
      </c>
      <c r="AR222" s="47" t="e">
        <f t="shared" si="56"/>
        <v>#DIV/0!</v>
      </c>
      <c r="AS222" s="47" t="e">
        <f t="shared" si="57"/>
        <v>#DIV/0!</v>
      </c>
      <c r="AT222" s="47" t="e">
        <f t="shared" si="58"/>
        <v>#DIV/0!</v>
      </c>
      <c r="AU222" s="47">
        <f t="shared" si="59"/>
        <v>-0.93343476986868945</v>
      </c>
    </row>
    <row r="223" spans="1:47" x14ac:dyDescent="0.25">
      <c r="A223" s="44">
        <v>2023</v>
      </c>
      <c r="B223" s="45" t="s">
        <v>371</v>
      </c>
      <c r="C223" s="46" t="s">
        <v>372</v>
      </c>
      <c r="D223" s="47">
        <v>25000000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25000000</v>
      </c>
      <c r="R223" s="47">
        <v>0</v>
      </c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>
        <f t="shared" si="60"/>
        <v>0</v>
      </c>
      <c r="AF223" s="13" t="s">
        <v>371</v>
      </c>
      <c r="AG223" s="25" t="s">
        <v>372</v>
      </c>
      <c r="AH223" s="26">
        <v>0</v>
      </c>
      <c r="AI223" s="47">
        <f t="shared" si="47"/>
        <v>-1</v>
      </c>
      <c r="AJ223" s="47" t="e">
        <f t="shared" si="48"/>
        <v>#DIV/0!</v>
      </c>
      <c r="AK223" s="47" t="e">
        <f t="shared" si="49"/>
        <v>#DIV/0!</v>
      </c>
      <c r="AL223" s="47" t="e">
        <f t="shared" si="50"/>
        <v>#DIV/0!</v>
      </c>
      <c r="AM223" s="47" t="e">
        <f t="shared" si="51"/>
        <v>#DIV/0!</v>
      </c>
      <c r="AN223" s="47" t="e">
        <f t="shared" si="52"/>
        <v>#DIV/0!</v>
      </c>
      <c r="AO223" s="47" t="e">
        <f t="shared" si="53"/>
        <v>#DIV/0!</v>
      </c>
      <c r="AP223" s="47" t="e">
        <f t="shared" si="54"/>
        <v>#DIV/0!</v>
      </c>
      <c r="AQ223" s="47" t="e">
        <f t="shared" si="55"/>
        <v>#DIV/0!</v>
      </c>
      <c r="AR223" s="47" t="e">
        <f t="shared" si="56"/>
        <v>#DIV/0!</v>
      </c>
      <c r="AS223" s="47" t="e">
        <f t="shared" si="57"/>
        <v>#DIV/0!</v>
      </c>
      <c r="AT223" s="47" t="e">
        <f t="shared" si="58"/>
        <v>#DIV/0!</v>
      </c>
      <c r="AU223" s="47">
        <f t="shared" si="59"/>
        <v>-1</v>
      </c>
    </row>
    <row r="224" spans="1:47" x14ac:dyDescent="0.25">
      <c r="A224" s="44">
        <v>2023</v>
      </c>
      <c r="B224" s="45" t="s">
        <v>373</v>
      </c>
      <c r="C224" s="46" t="s">
        <v>374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24"/>
      <c r="R224" s="47">
        <v>1000000</v>
      </c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24"/>
      <c r="AF224" s="13" t="s">
        <v>373</v>
      </c>
      <c r="AG224" s="25" t="s">
        <v>374</v>
      </c>
      <c r="AH224" s="26">
        <v>1000000</v>
      </c>
      <c r="AI224" s="47" t="e">
        <f t="shared" si="47"/>
        <v>#DIV/0!</v>
      </c>
      <c r="AJ224" s="47" t="e">
        <f t="shared" si="48"/>
        <v>#DIV/0!</v>
      </c>
      <c r="AK224" s="47" t="e">
        <f t="shared" si="49"/>
        <v>#DIV/0!</v>
      </c>
      <c r="AL224" s="47" t="e">
        <f t="shared" si="50"/>
        <v>#DIV/0!</v>
      </c>
      <c r="AM224" s="47" t="e">
        <f t="shared" si="51"/>
        <v>#DIV/0!</v>
      </c>
      <c r="AN224" s="47" t="e">
        <f t="shared" si="52"/>
        <v>#DIV/0!</v>
      </c>
      <c r="AO224" s="47" t="e">
        <f t="shared" si="53"/>
        <v>#DIV/0!</v>
      </c>
      <c r="AP224" s="47" t="e">
        <f t="shared" si="54"/>
        <v>#DIV/0!</v>
      </c>
      <c r="AQ224" s="47" t="e">
        <f t="shared" si="55"/>
        <v>#DIV/0!</v>
      </c>
      <c r="AR224" s="47" t="e">
        <f t="shared" si="56"/>
        <v>#DIV/0!</v>
      </c>
      <c r="AS224" s="47" t="e">
        <f t="shared" si="57"/>
        <v>#DIV/0!</v>
      </c>
      <c r="AT224" s="47" t="e">
        <f t="shared" si="58"/>
        <v>#DIV/0!</v>
      </c>
      <c r="AU224" s="47" t="e">
        <f t="shared" si="59"/>
        <v>#DIV/0!</v>
      </c>
    </row>
    <row r="225" spans="1:47" x14ac:dyDescent="0.25">
      <c r="A225" s="41">
        <v>2023</v>
      </c>
      <c r="B225" s="42" t="s">
        <v>375</v>
      </c>
      <c r="C225" s="43" t="s">
        <v>376</v>
      </c>
      <c r="D225" s="40">
        <v>11000000</v>
      </c>
      <c r="E225" s="40">
        <v>10312145</v>
      </c>
      <c r="F225" s="40">
        <v>10000000</v>
      </c>
      <c r="G225" s="40">
        <v>5000000</v>
      </c>
      <c r="H225" s="40">
        <v>0</v>
      </c>
      <c r="I225" s="40">
        <v>0</v>
      </c>
      <c r="J225" s="40">
        <v>0</v>
      </c>
      <c r="K225" s="40">
        <v>10000000</v>
      </c>
      <c r="L225" s="40">
        <v>0</v>
      </c>
      <c r="M225" s="40">
        <v>0</v>
      </c>
      <c r="N225" s="40">
        <v>0</v>
      </c>
      <c r="O225" s="40">
        <v>0</v>
      </c>
      <c r="P225" s="40">
        <v>46312145</v>
      </c>
      <c r="R225" s="40">
        <v>6000000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>
        <f t="shared" si="60"/>
        <v>6000000</v>
      </c>
      <c r="AF225" s="14" t="s">
        <v>375</v>
      </c>
      <c r="AG225" s="9" t="s">
        <v>376</v>
      </c>
      <c r="AH225" s="10">
        <f>+AH226+AH227</f>
        <v>6000000</v>
      </c>
      <c r="AI225" s="40">
        <f t="shared" si="47"/>
        <v>-0.45454545454545453</v>
      </c>
      <c r="AJ225" s="40">
        <f t="shared" si="48"/>
        <v>-1</v>
      </c>
      <c r="AK225" s="40">
        <f t="shared" si="49"/>
        <v>-1</v>
      </c>
      <c r="AL225" s="40">
        <f t="shared" si="50"/>
        <v>-1</v>
      </c>
      <c r="AM225" s="40" t="e">
        <f t="shared" si="51"/>
        <v>#DIV/0!</v>
      </c>
      <c r="AN225" s="40" t="e">
        <f t="shared" si="52"/>
        <v>#DIV/0!</v>
      </c>
      <c r="AO225" s="40" t="e">
        <f t="shared" si="53"/>
        <v>#DIV/0!</v>
      </c>
      <c r="AP225" s="40">
        <f t="shared" si="54"/>
        <v>-1</v>
      </c>
      <c r="AQ225" s="40" t="e">
        <f t="shared" si="55"/>
        <v>#DIV/0!</v>
      </c>
      <c r="AR225" s="40" t="e">
        <f t="shared" si="56"/>
        <v>#DIV/0!</v>
      </c>
      <c r="AS225" s="40" t="e">
        <f t="shared" si="57"/>
        <v>#DIV/0!</v>
      </c>
      <c r="AT225" s="40" t="e">
        <f t="shared" si="58"/>
        <v>#DIV/0!</v>
      </c>
      <c r="AU225" s="40">
        <f t="shared" si="59"/>
        <v>-0.87044435104441831</v>
      </c>
    </row>
    <row r="226" spans="1:47" x14ac:dyDescent="0.25">
      <c r="A226" s="44">
        <v>2023</v>
      </c>
      <c r="B226" s="45" t="s">
        <v>377</v>
      </c>
      <c r="C226" s="46" t="s">
        <v>378</v>
      </c>
      <c r="D226" s="47">
        <v>6000000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6000000</v>
      </c>
      <c r="R226" s="47">
        <v>0</v>
      </c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>
        <f t="shared" si="60"/>
        <v>0</v>
      </c>
      <c r="AF226" s="13" t="s">
        <v>377</v>
      </c>
      <c r="AG226" s="25" t="s">
        <v>378</v>
      </c>
      <c r="AH226" s="26">
        <v>0</v>
      </c>
      <c r="AI226" s="47">
        <f t="shared" si="47"/>
        <v>-1</v>
      </c>
      <c r="AJ226" s="47" t="e">
        <f t="shared" si="48"/>
        <v>#DIV/0!</v>
      </c>
      <c r="AK226" s="47" t="e">
        <f t="shared" si="49"/>
        <v>#DIV/0!</v>
      </c>
      <c r="AL226" s="47" t="e">
        <f t="shared" si="50"/>
        <v>#DIV/0!</v>
      </c>
      <c r="AM226" s="47" t="e">
        <f t="shared" si="51"/>
        <v>#DIV/0!</v>
      </c>
      <c r="AN226" s="47" t="e">
        <f t="shared" si="52"/>
        <v>#DIV/0!</v>
      </c>
      <c r="AO226" s="47" t="e">
        <f t="shared" si="53"/>
        <v>#DIV/0!</v>
      </c>
      <c r="AP226" s="47" t="e">
        <f t="shared" si="54"/>
        <v>#DIV/0!</v>
      </c>
      <c r="AQ226" s="47" t="e">
        <f t="shared" si="55"/>
        <v>#DIV/0!</v>
      </c>
      <c r="AR226" s="47" t="e">
        <f t="shared" si="56"/>
        <v>#DIV/0!</v>
      </c>
      <c r="AS226" s="47" t="e">
        <f t="shared" si="57"/>
        <v>#DIV/0!</v>
      </c>
      <c r="AT226" s="47" t="e">
        <f t="shared" si="58"/>
        <v>#DIV/0!</v>
      </c>
      <c r="AU226" s="47">
        <f t="shared" si="59"/>
        <v>-1</v>
      </c>
    </row>
    <row r="227" spans="1:47" x14ac:dyDescent="0.25">
      <c r="A227" s="44">
        <v>2023</v>
      </c>
      <c r="B227" s="45" t="s">
        <v>379</v>
      </c>
      <c r="C227" s="46" t="s">
        <v>380</v>
      </c>
      <c r="D227" s="47">
        <v>5000000</v>
      </c>
      <c r="E227" s="47">
        <v>10312145</v>
      </c>
      <c r="F227" s="47">
        <v>10000000</v>
      </c>
      <c r="G227" s="47">
        <v>5000000</v>
      </c>
      <c r="H227" s="47">
        <v>0</v>
      </c>
      <c r="I227" s="47">
        <v>0</v>
      </c>
      <c r="J227" s="47">
        <v>0</v>
      </c>
      <c r="K227" s="47">
        <v>10000000</v>
      </c>
      <c r="L227" s="47">
        <v>0</v>
      </c>
      <c r="M227" s="47">
        <v>0</v>
      </c>
      <c r="N227" s="47">
        <v>0</v>
      </c>
      <c r="O227" s="47">
        <v>0</v>
      </c>
      <c r="P227" s="47">
        <v>40312145</v>
      </c>
      <c r="R227" s="47">
        <v>6000000</v>
      </c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>
        <f t="shared" si="60"/>
        <v>6000000</v>
      </c>
      <c r="AF227" s="13" t="s">
        <v>379</v>
      </c>
      <c r="AG227" s="25" t="s">
        <v>380</v>
      </c>
      <c r="AH227" s="26">
        <v>6000000</v>
      </c>
      <c r="AI227" s="47">
        <f t="shared" si="47"/>
        <v>0.2</v>
      </c>
      <c r="AJ227" s="47">
        <f t="shared" si="48"/>
        <v>-1</v>
      </c>
      <c r="AK227" s="47">
        <f t="shared" si="49"/>
        <v>-1</v>
      </c>
      <c r="AL227" s="47">
        <f t="shared" si="50"/>
        <v>-1</v>
      </c>
      <c r="AM227" s="47" t="e">
        <f t="shared" si="51"/>
        <v>#DIV/0!</v>
      </c>
      <c r="AN227" s="47" t="e">
        <f t="shared" si="52"/>
        <v>#DIV/0!</v>
      </c>
      <c r="AO227" s="47" t="e">
        <f t="shared" si="53"/>
        <v>#DIV/0!</v>
      </c>
      <c r="AP227" s="47">
        <f t="shared" si="54"/>
        <v>-1</v>
      </c>
      <c r="AQ227" s="47" t="e">
        <f t="shared" si="55"/>
        <v>#DIV/0!</v>
      </c>
      <c r="AR227" s="47" t="e">
        <f t="shared" si="56"/>
        <v>#DIV/0!</v>
      </c>
      <c r="AS227" s="47" t="e">
        <f t="shared" si="57"/>
        <v>#DIV/0!</v>
      </c>
      <c r="AT227" s="47" t="e">
        <f t="shared" si="58"/>
        <v>#DIV/0!</v>
      </c>
      <c r="AU227" s="47">
        <f t="shared" si="59"/>
        <v>-0.85116147999566882</v>
      </c>
    </row>
    <row r="228" spans="1:47" x14ac:dyDescent="0.25">
      <c r="A228" s="44">
        <v>2023</v>
      </c>
      <c r="B228" s="45" t="s">
        <v>381</v>
      </c>
      <c r="C228" s="46" t="s">
        <v>382</v>
      </c>
      <c r="D228" s="47">
        <v>59149653.774999991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59149653.774999991</v>
      </c>
      <c r="R228" s="47">
        <v>0</v>
      </c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>
        <f t="shared" si="60"/>
        <v>0</v>
      </c>
      <c r="AF228" s="13" t="s">
        <v>381</v>
      </c>
      <c r="AG228" s="25" t="s">
        <v>382</v>
      </c>
      <c r="AH228" s="26">
        <v>0</v>
      </c>
      <c r="AI228" s="47">
        <f t="shared" si="47"/>
        <v>-1</v>
      </c>
      <c r="AJ228" s="47" t="e">
        <f t="shared" si="48"/>
        <v>#DIV/0!</v>
      </c>
      <c r="AK228" s="47" t="e">
        <f t="shared" si="49"/>
        <v>#DIV/0!</v>
      </c>
      <c r="AL228" s="47" t="e">
        <f t="shared" si="50"/>
        <v>#DIV/0!</v>
      </c>
      <c r="AM228" s="47" t="e">
        <f t="shared" si="51"/>
        <v>#DIV/0!</v>
      </c>
      <c r="AN228" s="47" t="e">
        <f t="shared" si="52"/>
        <v>#DIV/0!</v>
      </c>
      <c r="AO228" s="47" t="e">
        <f t="shared" si="53"/>
        <v>#DIV/0!</v>
      </c>
      <c r="AP228" s="47" t="e">
        <f t="shared" si="54"/>
        <v>#DIV/0!</v>
      </c>
      <c r="AQ228" s="47" t="e">
        <f t="shared" si="55"/>
        <v>#DIV/0!</v>
      </c>
      <c r="AR228" s="47" t="e">
        <f t="shared" si="56"/>
        <v>#DIV/0!</v>
      </c>
      <c r="AS228" s="47" t="e">
        <f t="shared" si="57"/>
        <v>#DIV/0!</v>
      </c>
      <c r="AT228" s="47" t="e">
        <f t="shared" si="58"/>
        <v>#DIV/0!</v>
      </c>
      <c r="AU228" s="47">
        <f t="shared" si="59"/>
        <v>-1</v>
      </c>
    </row>
    <row r="229" spans="1:47" x14ac:dyDescent="0.25">
      <c r="A229" s="41">
        <v>2023</v>
      </c>
      <c r="B229" s="42" t="s">
        <v>383</v>
      </c>
      <c r="C229" s="43" t="s">
        <v>384</v>
      </c>
      <c r="D229" s="40">
        <v>91800000</v>
      </c>
      <c r="E229" s="40">
        <v>91800000</v>
      </c>
      <c r="F229" s="40">
        <v>91800000</v>
      </c>
      <c r="G229" s="40">
        <v>95829669.875999928</v>
      </c>
      <c r="H229" s="40">
        <v>91800000</v>
      </c>
      <c r="I229" s="40">
        <v>91800000</v>
      </c>
      <c r="J229" s="40">
        <v>91800000</v>
      </c>
      <c r="K229" s="40">
        <v>91800000</v>
      </c>
      <c r="L229" s="40">
        <v>91800000</v>
      </c>
      <c r="M229" s="40">
        <v>91800000</v>
      </c>
      <c r="N229" s="40">
        <v>91800000</v>
      </c>
      <c r="O229" s="40">
        <v>9399834.8640000802</v>
      </c>
      <c r="P229" s="40">
        <v>1023229504.74</v>
      </c>
      <c r="R229" s="40">
        <v>77817835</v>
      </c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>
        <f t="shared" si="60"/>
        <v>77817835</v>
      </c>
      <c r="AF229" s="14" t="s">
        <v>383</v>
      </c>
      <c r="AG229" s="9" t="s">
        <v>384</v>
      </c>
      <c r="AH229" s="10">
        <f>+AH230+AH231</f>
        <v>77817835</v>
      </c>
      <c r="AI229" s="40">
        <f t="shared" si="47"/>
        <v>-0.15231116557734206</v>
      </c>
      <c r="AJ229" s="40">
        <f t="shared" si="48"/>
        <v>-1</v>
      </c>
      <c r="AK229" s="40">
        <f t="shared" si="49"/>
        <v>-1</v>
      </c>
      <c r="AL229" s="40">
        <f t="shared" si="50"/>
        <v>-1</v>
      </c>
      <c r="AM229" s="40">
        <f t="shared" si="51"/>
        <v>-1</v>
      </c>
      <c r="AN229" s="40">
        <f t="shared" si="52"/>
        <v>-1</v>
      </c>
      <c r="AO229" s="40">
        <f t="shared" si="53"/>
        <v>-1</v>
      </c>
      <c r="AP229" s="40">
        <f t="shared" si="54"/>
        <v>-1</v>
      </c>
      <c r="AQ229" s="40">
        <f t="shared" si="55"/>
        <v>-1</v>
      </c>
      <c r="AR229" s="40">
        <f t="shared" si="56"/>
        <v>-1</v>
      </c>
      <c r="AS229" s="40">
        <f t="shared" si="57"/>
        <v>-1</v>
      </c>
      <c r="AT229" s="40">
        <f t="shared" si="58"/>
        <v>-1</v>
      </c>
      <c r="AU229" s="40">
        <f t="shared" si="59"/>
        <v>-0.92394879678555275</v>
      </c>
    </row>
    <row r="230" spans="1:47" x14ac:dyDescent="0.25">
      <c r="A230" s="44">
        <v>2023</v>
      </c>
      <c r="B230" s="45" t="s">
        <v>385</v>
      </c>
      <c r="C230" s="46" t="s">
        <v>826</v>
      </c>
      <c r="D230" s="47">
        <v>75000000</v>
      </c>
      <c r="E230" s="47">
        <v>75000000</v>
      </c>
      <c r="F230" s="47">
        <v>75000000</v>
      </c>
      <c r="G230" s="47">
        <v>79029669.875999928</v>
      </c>
      <c r="H230" s="47">
        <v>75000000</v>
      </c>
      <c r="I230" s="47">
        <v>75000000</v>
      </c>
      <c r="J230" s="47">
        <v>75000000</v>
      </c>
      <c r="K230" s="47">
        <v>75000000</v>
      </c>
      <c r="L230" s="47">
        <v>75000000</v>
      </c>
      <c r="M230" s="47">
        <v>75000000</v>
      </c>
      <c r="N230" s="47">
        <v>75000000</v>
      </c>
      <c r="O230" s="47">
        <v>7599834.8640000802</v>
      </c>
      <c r="P230" s="47">
        <v>836629504.74000001</v>
      </c>
      <c r="R230" s="47">
        <v>61739215</v>
      </c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>
        <f t="shared" si="60"/>
        <v>61739215</v>
      </c>
      <c r="AF230" s="13" t="s">
        <v>385</v>
      </c>
      <c r="AG230" s="25" t="s">
        <v>386</v>
      </c>
      <c r="AH230" s="26">
        <v>61739215</v>
      </c>
      <c r="AI230" s="47">
        <f t="shared" si="47"/>
        <v>-0.17681046666666667</v>
      </c>
      <c r="AJ230" s="47">
        <f t="shared" si="48"/>
        <v>-1</v>
      </c>
      <c r="AK230" s="47">
        <f t="shared" si="49"/>
        <v>-1</v>
      </c>
      <c r="AL230" s="47">
        <f t="shared" si="50"/>
        <v>-1</v>
      </c>
      <c r="AM230" s="47">
        <f t="shared" si="51"/>
        <v>-1</v>
      </c>
      <c r="AN230" s="47">
        <f t="shared" si="52"/>
        <v>-1</v>
      </c>
      <c r="AO230" s="47">
        <f t="shared" si="53"/>
        <v>-1</v>
      </c>
      <c r="AP230" s="47">
        <f t="shared" si="54"/>
        <v>-1</v>
      </c>
      <c r="AQ230" s="47">
        <f t="shared" si="55"/>
        <v>-1</v>
      </c>
      <c r="AR230" s="47">
        <f t="shared" si="56"/>
        <v>-1</v>
      </c>
      <c r="AS230" s="47">
        <f t="shared" si="57"/>
        <v>-1</v>
      </c>
      <c r="AT230" s="47">
        <f t="shared" si="58"/>
        <v>-1</v>
      </c>
      <c r="AU230" s="47">
        <f t="shared" si="59"/>
        <v>-0.92620483182793467</v>
      </c>
    </row>
    <row r="231" spans="1:47" x14ac:dyDescent="0.25">
      <c r="A231" s="44">
        <v>2023</v>
      </c>
      <c r="B231" s="45" t="s">
        <v>387</v>
      </c>
      <c r="C231" s="46" t="s">
        <v>388</v>
      </c>
      <c r="D231" s="47">
        <v>16800000</v>
      </c>
      <c r="E231" s="47">
        <v>16800000</v>
      </c>
      <c r="F231" s="47">
        <v>16800000</v>
      </c>
      <c r="G231" s="47">
        <v>16800000</v>
      </c>
      <c r="H231" s="47">
        <v>16800000</v>
      </c>
      <c r="I231" s="47">
        <v>16800000</v>
      </c>
      <c r="J231" s="47">
        <v>16800000</v>
      </c>
      <c r="K231" s="47">
        <v>16800000</v>
      </c>
      <c r="L231" s="47">
        <v>16800000</v>
      </c>
      <c r="M231" s="47">
        <v>16800000</v>
      </c>
      <c r="N231" s="47">
        <v>16800000</v>
      </c>
      <c r="O231" s="47">
        <v>1800000</v>
      </c>
      <c r="P231" s="47">
        <v>186600000</v>
      </c>
      <c r="R231" s="47">
        <v>16078620</v>
      </c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>
        <f t="shared" ref="AD231:AD258" si="61">SUM(R231:AC231)</f>
        <v>16078620</v>
      </c>
      <c r="AF231" s="13" t="s">
        <v>387</v>
      </c>
      <c r="AG231" s="25" t="s">
        <v>388</v>
      </c>
      <c r="AH231" s="26">
        <v>16078620</v>
      </c>
      <c r="AI231" s="47">
        <f t="shared" si="47"/>
        <v>-4.2939285714285715E-2</v>
      </c>
      <c r="AJ231" s="47">
        <f t="shared" si="48"/>
        <v>-1</v>
      </c>
      <c r="AK231" s="47">
        <f t="shared" si="49"/>
        <v>-1</v>
      </c>
      <c r="AL231" s="47">
        <f t="shared" si="50"/>
        <v>-1</v>
      </c>
      <c r="AM231" s="47">
        <f t="shared" si="51"/>
        <v>-1</v>
      </c>
      <c r="AN231" s="47">
        <f t="shared" si="52"/>
        <v>-1</v>
      </c>
      <c r="AO231" s="47">
        <f t="shared" si="53"/>
        <v>-1</v>
      </c>
      <c r="AP231" s="47">
        <f t="shared" si="54"/>
        <v>-1</v>
      </c>
      <c r="AQ231" s="47">
        <f t="shared" si="55"/>
        <v>-1</v>
      </c>
      <c r="AR231" s="47">
        <f t="shared" si="56"/>
        <v>-1</v>
      </c>
      <c r="AS231" s="47">
        <f t="shared" si="57"/>
        <v>-1</v>
      </c>
      <c r="AT231" s="47">
        <f t="shared" si="58"/>
        <v>-1</v>
      </c>
      <c r="AU231" s="47">
        <f t="shared" si="59"/>
        <v>-0.91383376205787781</v>
      </c>
    </row>
    <row r="232" spans="1:47" x14ac:dyDescent="0.25">
      <c r="A232" s="41">
        <v>2023</v>
      </c>
      <c r="B232" s="42" t="s">
        <v>389</v>
      </c>
      <c r="C232" s="43" t="s">
        <v>390</v>
      </c>
      <c r="D232" s="40">
        <v>1541558378.224</v>
      </c>
      <c r="E232" s="40">
        <v>83846210.717000008</v>
      </c>
      <c r="F232" s="40">
        <v>1619140479.2379999</v>
      </c>
      <c r="G232" s="40">
        <v>24681606.740000002</v>
      </c>
      <c r="H232" s="40">
        <v>14881606.74</v>
      </c>
      <c r="I232" s="40">
        <v>88681606.739999995</v>
      </c>
      <c r="J232" s="40">
        <v>81078781.255999997</v>
      </c>
      <c r="K232" s="40">
        <v>47789606.740000002</v>
      </c>
      <c r="L232" s="40">
        <v>14881606.74</v>
      </c>
      <c r="M232" s="40">
        <v>14881606.74</v>
      </c>
      <c r="N232" s="40">
        <v>15372209.159999987</v>
      </c>
      <c r="O232" s="40">
        <v>22881606.740000002</v>
      </c>
      <c r="P232" s="40">
        <v>3569675305.7749982</v>
      </c>
      <c r="R232" s="40">
        <v>1800000</v>
      </c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>
        <f t="shared" si="61"/>
        <v>1800000</v>
      </c>
      <c r="AF232" s="11" t="s">
        <v>389</v>
      </c>
      <c r="AG232" s="5" t="s">
        <v>390</v>
      </c>
      <c r="AH232" s="6">
        <f>+AH233+AH250+AH255</f>
        <v>1800000</v>
      </c>
      <c r="AI232" s="40">
        <f t="shared" si="47"/>
        <v>-0.99883235041538043</v>
      </c>
      <c r="AJ232" s="40">
        <f t="shared" si="48"/>
        <v>-1</v>
      </c>
      <c r="AK232" s="40">
        <f t="shared" si="49"/>
        <v>-1</v>
      </c>
      <c r="AL232" s="40">
        <f t="shared" si="50"/>
        <v>-1</v>
      </c>
      <c r="AM232" s="40">
        <f t="shared" si="51"/>
        <v>-1</v>
      </c>
      <c r="AN232" s="40">
        <f t="shared" si="52"/>
        <v>-1</v>
      </c>
      <c r="AO232" s="40">
        <f t="shared" si="53"/>
        <v>-1</v>
      </c>
      <c r="AP232" s="40">
        <f t="shared" si="54"/>
        <v>-1</v>
      </c>
      <c r="AQ232" s="40">
        <f t="shared" si="55"/>
        <v>-1</v>
      </c>
      <c r="AR232" s="40">
        <f t="shared" si="56"/>
        <v>-1</v>
      </c>
      <c r="AS232" s="40">
        <f t="shared" si="57"/>
        <v>-1</v>
      </c>
      <c r="AT232" s="40">
        <f t="shared" si="58"/>
        <v>-1</v>
      </c>
      <c r="AU232" s="40">
        <f t="shared" si="59"/>
        <v>-0.99949575245762889</v>
      </c>
    </row>
    <row r="233" spans="1:47" x14ac:dyDescent="0.25">
      <c r="A233" s="41">
        <v>2023</v>
      </c>
      <c r="B233" s="42" t="s">
        <v>391</v>
      </c>
      <c r="C233" s="43" t="s">
        <v>392</v>
      </c>
      <c r="D233" s="40">
        <v>14881606.74</v>
      </c>
      <c r="E233" s="40">
        <v>18846210.717</v>
      </c>
      <c r="F233" s="40">
        <v>1450997454.368</v>
      </c>
      <c r="G233" s="40">
        <v>24681606.740000002</v>
      </c>
      <c r="H233" s="40">
        <v>14881606.74</v>
      </c>
      <c r="I233" s="40">
        <v>16681606.74</v>
      </c>
      <c r="J233" s="40">
        <v>14881606.74</v>
      </c>
      <c r="K233" s="40">
        <v>38789606.740000002</v>
      </c>
      <c r="L233" s="40">
        <v>14881606.74</v>
      </c>
      <c r="M233" s="40">
        <v>14881606.74</v>
      </c>
      <c r="N233" s="40">
        <v>15372209.159999987</v>
      </c>
      <c r="O233" s="40">
        <v>14881606.74</v>
      </c>
      <c r="P233" s="40">
        <v>1654658334.9050002</v>
      </c>
      <c r="R233" s="40">
        <v>200000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>
        <f t="shared" si="61"/>
        <v>200000</v>
      </c>
      <c r="AF233" s="14" t="s">
        <v>391</v>
      </c>
      <c r="AG233" s="9" t="s">
        <v>392</v>
      </c>
      <c r="AH233" s="10">
        <f>+AH234+AH237+AH249</f>
        <v>200000</v>
      </c>
      <c r="AI233" s="40">
        <f t="shared" si="47"/>
        <v>-0.98656059097016569</v>
      </c>
      <c r="AJ233" s="40">
        <f t="shared" si="48"/>
        <v>-1</v>
      </c>
      <c r="AK233" s="40">
        <f t="shared" si="49"/>
        <v>-1</v>
      </c>
      <c r="AL233" s="40">
        <f t="shared" si="50"/>
        <v>-1</v>
      </c>
      <c r="AM233" s="40">
        <f t="shared" si="51"/>
        <v>-1</v>
      </c>
      <c r="AN233" s="40">
        <f t="shared" si="52"/>
        <v>-1</v>
      </c>
      <c r="AO233" s="40">
        <f t="shared" si="53"/>
        <v>-1</v>
      </c>
      <c r="AP233" s="40">
        <f t="shared" si="54"/>
        <v>-1</v>
      </c>
      <c r="AQ233" s="40">
        <f t="shared" si="55"/>
        <v>-1</v>
      </c>
      <c r="AR233" s="40">
        <f t="shared" si="56"/>
        <v>-1</v>
      </c>
      <c r="AS233" s="40">
        <f t="shared" si="57"/>
        <v>-1</v>
      </c>
      <c r="AT233" s="40">
        <f t="shared" si="58"/>
        <v>-1</v>
      </c>
      <c r="AU233" s="40">
        <f t="shared" si="59"/>
        <v>-0.99987912912546295</v>
      </c>
    </row>
    <row r="234" spans="1:47" x14ac:dyDescent="0.25">
      <c r="A234" s="41">
        <v>2023</v>
      </c>
      <c r="B234" s="42" t="s">
        <v>393</v>
      </c>
      <c r="C234" s="43" t="s">
        <v>827</v>
      </c>
      <c r="D234" s="40">
        <v>14881606.74</v>
      </c>
      <c r="E234" s="40">
        <v>14881606.74</v>
      </c>
      <c r="F234" s="40">
        <v>14881606.74</v>
      </c>
      <c r="G234" s="40">
        <v>14881606.74</v>
      </c>
      <c r="H234" s="40">
        <v>14881606.74</v>
      </c>
      <c r="I234" s="40">
        <v>14881606.74</v>
      </c>
      <c r="J234" s="40">
        <v>14881606.74</v>
      </c>
      <c r="K234" s="40">
        <v>14881606.74</v>
      </c>
      <c r="L234" s="40">
        <v>14881606.74</v>
      </c>
      <c r="M234" s="40">
        <v>14881606.74</v>
      </c>
      <c r="N234" s="40">
        <v>15372209.159999987</v>
      </c>
      <c r="O234" s="40">
        <v>14881606.74</v>
      </c>
      <c r="P234" s="40">
        <v>179069883.29999998</v>
      </c>
      <c r="R234" s="40">
        <v>200000</v>
      </c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>
        <f t="shared" si="61"/>
        <v>200000</v>
      </c>
      <c r="AF234" s="14" t="s">
        <v>393</v>
      </c>
      <c r="AG234" s="9" t="s">
        <v>394</v>
      </c>
      <c r="AH234" s="10">
        <f>+AH235+AH236</f>
        <v>200000</v>
      </c>
      <c r="AI234" s="40">
        <f t="shared" si="47"/>
        <v>-0.98656059097016569</v>
      </c>
      <c r="AJ234" s="40">
        <f t="shared" si="48"/>
        <v>-1</v>
      </c>
      <c r="AK234" s="40">
        <f t="shared" si="49"/>
        <v>-1</v>
      </c>
      <c r="AL234" s="40">
        <f t="shared" si="50"/>
        <v>-1</v>
      </c>
      <c r="AM234" s="40">
        <f t="shared" si="51"/>
        <v>-1</v>
      </c>
      <c r="AN234" s="40">
        <f t="shared" si="52"/>
        <v>-1</v>
      </c>
      <c r="AO234" s="40">
        <f t="shared" si="53"/>
        <v>-1</v>
      </c>
      <c r="AP234" s="40">
        <f t="shared" si="54"/>
        <v>-1</v>
      </c>
      <c r="AQ234" s="40">
        <f t="shared" si="55"/>
        <v>-1</v>
      </c>
      <c r="AR234" s="40">
        <f t="shared" si="56"/>
        <v>-1</v>
      </c>
      <c r="AS234" s="40">
        <f t="shared" si="57"/>
        <v>-1</v>
      </c>
      <c r="AT234" s="40">
        <f t="shared" si="58"/>
        <v>-1</v>
      </c>
      <c r="AU234" s="40">
        <f t="shared" si="59"/>
        <v>-0.99888311760573978</v>
      </c>
    </row>
    <row r="235" spans="1:47" x14ac:dyDescent="0.25">
      <c r="A235" s="44">
        <v>2023</v>
      </c>
      <c r="B235" s="45" t="s">
        <v>395</v>
      </c>
      <c r="C235" s="46" t="s">
        <v>827</v>
      </c>
      <c r="D235" s="47">
        <v>14781606.74</v>
      </c>
      <c r="E235" s="47">
        <v>14781606.74</v>
      </c>
      <c r="F235" s="47">
        <v>14781606.74</v>
      </c>
      <c r="G235" s="47">
        <v>14781606.74</v>
      </c>
      <c r="H235" s="47">
        <v>14781606.74</v>
      </c>
      <c r="I235" s="47">
        <v>14781606.74</v>
      </c>
      <c r="J235" s="47">
        <v>14781606.74</v>
      </c>
      <c r="K235" s="47">
        <v>14781606.74</v>
      </c>
      <c r="L235" s="47">
        <v>14781606.74</v>
      </c>
      <c r="M235" s="47">
        <v>14781606.74</v>
      </c>
      <c r="N235" s="47">
        <v>15272209.159999987</v>
      </c>
      <c r="O235" s="47">
        <v>14781606.74</v>
      </c>
      <c r="P235" s="47">
        <v>177869883.29999998</v>
      </c>
      <c r="R235" s="47">
        <v>200000</v>
      </c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>
        <f t="shared" si="61"/>
        <v>200000</v>
      </c>
      <c r="AF235" s="13" t="s">
        <v>395</v>
      </c>
      <c r="AG235" s="25" t="s">
        <v>394</v>
      </c>
      <c r="AH235" s="26">
        <v>200000</v>
      </c>
      <c r="AI235" s="47">
        <f t="shared" si="47"/>
        <v>-0.98646967115836015</v>
      </c>
      <c r="AJ235" s="47">
        <f t="shared" si="48"/>
        <v>-1</v>
      </c>
      <c r="AK235" s="47">
        <f t="shared" si="49"/>
        <v>-1</v>
      </c>
      <c r="AL235" s="47">
        <f t="shared" si="50"/>
        <v>-1</v>
      </c>
      <c r="AM235" s="47">
        <f t="shared" si="51"/>
        <v>-1</v>
      </c>
      <c r="AN235" s="47">
        <f t="shared" si="52"/>
        <v>-1</v>
      </c>
      <c r="AO235" s="47">
        <f t="shared" si="53"/>
        <v>-1</v>
      </c>
      <c r="AP235" s="47">
        <f t="shared" si="54"/>
        <v>-1</v>
      </c>
      <c r="AQ235" s="47">
        <f t="shared" si="55"/>
        <v>-1</v>
      </c>
      <c r="AR235" s="47">
        <f t="shared" si="56"/>
        <v>-1</v>
      </c>
      <c r="AS235" s="47">
        <f t="shared" si="57"/>
        <v>-1</v>
      </c>
      <c r="AT235" s="47">
        <f t="shared" si="58"/>
        <v>-1</v>
      </c>
      <c r="AU235" s="47">
        <f t="shared" si="59"/>
        <v>-0.99887558255344067</v>
      </c>
    </row>
    <row r="236" spans="1:47" x14ac:dyDescent="0.25">
      <c r="A236" s="44">
        <v>2023</v>
      </c>
      <c r="B236" s="45" t="s">
        <v>396</v>
      </c>
      <c r="C236" s="46" t="s">
        <v>828</v>
      </c>
      <c r="D236" s="47">
        <v>100000</v>
      </c>
      <c r="E236" s="47">
        <v>100000</v>
      </c>
      <c r="F236" s="47">
        <v>100000</v>
      </c>
      <c r="G236" s="47">
        <v>100000</v>
      </c>
      <c r="H236" s="47">
        <v>100000</v>
      </c>
      <c r="I236" s="47">
        <v>100000</v>
      </c>
      <c r="J236" s="47">
        <v>100000</v>
      </c>
      <c r="K236" s="47">
        <v>100000</v>
      </c>
      <c r="L236" s="47">
        <v>100000</v>
      </c>
      <c r="M236" s="47">
        <v>100000</v>
      </c>
      <c r="N236" s="47">
        <v>100000</v>
      </c>
      <c r="O236" s="47">
        <v>100000</v>
      </c>
      <c r="P236" s="47">
        <v>1200000</v>
      </c>
      <c r="R236" s="47">
        <v>0</v>
      </c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>
        <f t="shared" si="61"/>
        <v>0</v>
      </c>
      <c r="AF236" s="13" t="s">
        <v>396</v>
      </c>
      <c r="AG236" s="25" t="s">
        <v>397</v>
      </c>
      <c r="AH236" s="26">
        <v>0</v>
      </c>
      <c r="AI236" s="47">
        <f t="shared" si="47"/>
        <v>-1</v>
      </c>
      <c r="AJ236" s="47">
        <f t="shared" si="48"/>
        <v>-1</v>
      </c>
      <c r="AK236" s="47">
        <f t="shared" si="49"/>
        <v>-1</v>
      </c>
      <c r="AL236" s="47">
        <f t="shared" si="50"/>
        <v>-1</v>
      </c>
      <c r="AM236" s="47">
        <f t="shared" si="51"/>
        <v>-1</v>
      </c>
      <c r="AN236" s="47">
        <f t="shared" si="52"/>
        <v>-1</v>
      </c>
      <c r="AO236" s="47">
        <f t="shared" si="53"/>
        <v>-1</v>
      </c>
      <c r="AP236" s="47">
        <f t="shared" si="54"/>
        <v>-1</v>
      </c>
      <c r="AQ236" s="47">
        <f t="shared" si="55"/>
        <v>-1</v>
      </c>
      <c r="AR236" s="47">
        <f t="shared" si="56"/>
        <v>-1</v>
      </c>
      <c r="AS236" s="47">
        <f t="shared" si="57"/>
        <v>-1</v>
      </c>
      <c r="AT236" s="47">
        <f t="shared" si="58"/>
        <v>-1</v>
      </c>
      <c r="AU236" s="47">
        <f t="shared" si="59"/>
        <v>-1</v>
      </c>
    </row>
    <row r="237" spans="1:47" x14ac:dyDescent="0.25">
      <c r="A237" s="41">
        <v>2023</v>
      </c>
      <c r="B237" s="42" t="s">
        <v>398</v>
      </c>
      <c r="C237" s="43" t="s">
        <v>829</v>
      </c>
      <c r="D237" s="40">
        <v>0</v>
      </c>
      <c r="E237" s="40">
        <v>3964603.9769999981</v>
      </c>
      <c r="F237" s="40">
        <v>1434715847.628</v>
      </c>
      <c r="G237" s="40">
        <v>4800000</v>
      </c>
      <c r="H237" s="40">
        <v>0</v>
      </c>
      <c r="I237" s="40">
        <v>1800000</v>
      </c>
      <c r="J237" s="40">
        <v>0</v>
      </c>
      <c r="K237" s="40">
        <v>1800000</v>
      </c>
      <c r="L237" s="40">
        <v>0</v>
      </c>
      <c r="M237" s="40">
        <v>0</v>
      </c>
      <c r="N237" s="40">
        <v>0</v>
      </c>
      <c r="O237" s="40">
        <v>0</v>
      </c>
      <c r="P237" s="40">
        <v>1447080451.605</v>
      </c>
      <c r="R237" s="40">
        <v>0</v>
      </c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>
        <f t="shared" si="61"/>
        <v>0</v>
      </c>
      <c r="AF237" s="14" t="s">
        <v>398</v>
      </c>
      <c r="AG237" s="9" t="s">
        <v>399</v>
      </c>
      <c r="AH237" s="10">
        <f>+AH238+AH239</f>
        <v>0</v>
      </c>
      <c r="AI237" s="40" t="e">
        <f t="shared" si="47"/>
        <v>#DIV/0!</v>
      </c>
      <c r="AJ237" s="40">
        <f t="shared" si="48"/>
        <v>-1</v>
      </c>
      <c r="AK237" s="40">
        <f t="shared" si="49"/>
        <v>-1</v>
      </c>
      <c r="AL237" s="40">
        <f t="shared" si="50"/>
        <v>-1</v>
      </c>
      <c r="AM237" s="40" t="e">
        <f t="shared" si="51"/>
        <v>#DIV/0!</v>
      </c>
      <c r="AN237" s="40">
        <f t="shared" si="52"/>
        <v>-1</v>
      </c>
      <c r="AO237" s="40" t="e">
        <f t="shared" si="53"/>
        <v>#DIV/0!</v>
      </c>
      <c r="AP237" s="40">
        <f t="shared" si="54"/>
        <v>-1</v>
      </c>
      <c r="AQ237" s="40" t="e">
        <f t="shared" si="55"/>
        <v>#DIV/0!</v>
      </c>
      <c r="AR237" s="40" t="e">
        <f t="shared" si="56"/>
        <v>#DIV/0!</v>
      </c>
      <c r="AS237" s="40" t="e">
        <f t="shared" si="57"/>
        <v>#DIV/0!</v>
      </c>
      <c r="AT237" s="40" t="e">
        <f t="shared" si="58"/>
        <v>#DIV/0!</v>
      </c>
      <c r="AU237" s="40">
        <f t="shared" si="59"/>
        <v>-1</v>
      </c>
    </row>
    <row r="238" spans="1:47" x14ac:dyDescent="0.25">
      <c r="A238" s="44">
        <v>2023</v>
      </c>
      <c r="B238" s="45" t="s">
        <v>400</v>
      </c>
      <c r="C238" s="46" t="s">
        <v>401</v>
      </c>
      <c r="D238" s="47">
        <v>0</v>
      </c>
      <c r="E238" s="47">
        <v>0</v>
      </c>
      <c r="F238" s="47">
        <v>400000000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400000000</v>
      </c>
      <c r="R238" s="47">
        <v>0</v>
      </c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>
        <f t="shared" si="61"/>
        <v>0</v>
      </c>
      <c r="AF238" s="13" t="s">
        <v>400</v>
      </c>
      <c r="AG238" s="25" t="s">
        <v>401</v>
      </c>
      <c r="AH238" s="26">
        <v>0</v>
      </c>
      <c r="AI238" s="47" t="e">
        <f t="shared" si="47"/>
        <v>#DIV/0!</v>
      </c>
      <c r="AJ238" s="47" t="e">
        <f t="shared" si="48"/>
        <v>#DIV/0!</v>
      </c>
      <c r="AK238" s="47">
        <f t="shared" si="49"/>
        <v>-1</v>
      </c>
      <c r="AL238" s="47" t="e">
        <f t="shared" si="50"/>
        <v>#DIV/0!</v>
      </c>
      <c r="AM238" s="47" t="e">
        <f t="shared" si="51"/>
        <v>#DIV/0!</v>
      </c>
      <c r="AN238" s="47" t="e">
        <f t="shared" si="52"/>
        <v>#DIV/0!</v>
      </c>
      <c r="AO238" s="47" t="e">
        <f t="shared" si="53"/>
        <v>#DIV/0!</v>
      </c>
      <c r="AP238" s="47" t="e">
        <f t="shared" si="54"/>
        <v>#DIV/0!</v>
      </c>
      <c r="AQ238" s="47" t="e">
        <f t="shared" si="55"/>
        <v>#DIV/0!</v>
      </c>
      <c r="AR238" s="47" t="e">
        <f t="shared" si="56"/>
        <v>#DIV/0!</v>
      </c>
      <c r="AS238" s="47" t="e">
        <f t="shared" si="57"/>
        <v>#DIV/0!</v>
      </c>
      <c r="AT238" s="47" t="e">
        <f t="shared" si="58"/>
        <v>#DIV/0!</v>
      </c>
      <c r="AU238" s="47">
        <f t="shared" si="59"/>
        <v>-1</v>
      </c>
    </row>
    <row r="239" spans="1:47" x14ac:dyDescent="0.25">
      <c r="A239" s="41">
        <v>2023</v>
      </c>
      <c r="B239" s="42" t="s">
        <v>402</v>
      </c>
      <c r="C239" s="43" t="s">
        <v>830</v>
      </c>
      <c r="D239" s="40">
        <v>0</v>
      </c>
      <c r="E239" s="40">
        <v>3964603.9769999981</v>
      </c>
      <c r="F239" s="40">
        <v>1034715847.628</v>
      </c>
      <c r="G239" s="40">
        <v>4800000</v>
      </c>
      <c r="H239" s="40">
        <v>0</v>
      </c>
      <c r="I239" s="40">
        <v>1800000</v>
      </c>
      <c r="J239" s="40">
        <v>0</v>
      </c>
      <c r="K239" s="40">
        <v>1800000</v>
      </c>
      <c r="L239" s="40">
        <v>0</v>
      </c>
      <c r="M239" s="40">
        <v>0</v>
      </c>
      <c r="N239" s="40">
        <v>0</v>
      </c>
      <c r="O239" s="40">
        <v>0</v>
      </c>
      <c r="P239" s="40">
        <v>1047080451.605</v>
      </c>
      <c r="R239" s="40">
        <v>0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>
        <f t="shared" si="61"/>
        <v>0</v>
      </c>
      <c r="AF239" s="14" t="s">
        <v>402</v>
      </c>
      <c r="AG239" s="9" t="s">
        <v>403</v>
      </c>
      <c r="AH239" s="10">
        <f>+AH240+AH241+AH242+AH243+AH244+AH245+AH246+AH247+AH248</f>
        <v>0</v>
      </c>
      <c r="AI239" s="40" t="e">
        <f t="shared" si="47"/>
        <v>#DIV/0!</v>
      </c>
      <c r="AJ239" s="40">
        <f t="shared" si="48"/>
        <v>-1</v>
      </c>
      <c r="AK239" s="40">
        <f t="shared" si="49"/>
        <v>-1</v>
      </c>
      <c r="AL239" s="40">
        <f t="shared" si="50"/>
        <v>-1</v>
      </c>
      <c r="AM239" s="40" t="e">
        <f t="shared" si="51"/>
        <v>#DIV/0!</v>
      </c>
      <c r="AN239" s="40">
        <f t="shared" si="52"/>
        <v>-1</v>
      </c>
      <c r="AO239" s="40" t="e">
        <f t="shared" si="53"/>
        <v>#DIV/0!</v>
      </c>
      <c r="AP239" s="40">
        <f t="shared" si="54"/>
        <v>-1</v>
      </c>
      <c r="AQ239" s="40" t="e">
        <f t="shared" si="55"/>
        <v>#DIV/0!</v>
      </c>
      <c r="AR239" s="40" t="e">
        <f t="shared" si="56"/>
        <v>#DIV/0!</v>
      </c>
      <c r="AS239" s="40" t="e">
        <f t="shared" si="57"/>
        <v>#DIV/0!</v>
      </c>
      <c r="AT239" s="40" t="e">
        <f t="shared" si="58"/>
        <v>#DIV/0!</v>
      </c>
      <c r="AU239" s="40">
        <f t="shared" si="59"/>
        <v>-1</v>
      </c>
    </row>
    <row r="240" spans="1:47" x14ac:dyDescent="0.25">
      <c r="A240" s="44">
        <v>2023</v>
      </c>
      <c r="B240" s="45" t="s">
        <v>404</v>
      </c>
      <c r="C240" s="46" t="s">
        <v>405</v>
      </c>
      <c r="D240" s="47">
        <v>0</v>
      </c>
      <c r="E240" s="47">
        <v>0</v>
      </c>
      <c r="F240" s="47">
        <v>250000000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250000000</v>
      </c>
      <c r="R240" s="47">
        <v>0</v>
      </c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>
        <f t="shared" si="61"/>
        <v>0</v>
      </c>
      <c r="AF240" s="13" t="s">
        <v>404</v>
      </c>
      <c r="AG240" s="25" t="s">
        <v>405</v>
      </c>
      <c r="AH240" s="26">
        <v>0</v>
      </c>
      <c r="AI240" s="47" t="e">
        <f t="shared" si="47"/>
        <v>#DIV/0!</v>
      </c>
      <c r="AJ240" s="47" t="e">
        <f t="shared" si="48"/>
        <v>#DIV/0!</v>
      </c>
      <c r="AK240" s="47">
        <f t="shared" si="49"/>
        <v>-1</v>
      </c>
      <c r="AL240" s="47" t="e">
        <f t="shared" si="50"/>
        <v>#DIV/0!</v>
      </c>
      <c r="AM240" s="47" t="e">
        <f t="shared" si="51"/>
        <v>#DIV/0!</v>
      </c>
      <c r="AN240" s="47" t="e">
        <f t="shared" si="52"/>
        <v>#DIV/0!</v>
      </c>
      <c r="AO240" s="47" t="e">
        <f t="shared" si="53"/>
        <v>#DIV/0!</v>
      </c>
      <c r="AP240" s="47" t="e">
        <f t="shared" si="54"/>
        <v>#DIV/0!</v>
      </c>
      <c r="AQ240" s="47" t="e">
        <f t="shared" si="55"/>
        <v>#DIV/0!</v>
      </c>
      <c r="AR240" s="47" t="e">
        <f t="shared" si="56"/>
        <v>#DIV/0!</v>
      </c>
      <c r="AS240" s="47" t="e">
        <f t="shared" si="57"/>
        <v>#DIV/0!</v>
      </c>
      <c r="AT240" s="47" t="e">
        <f t="shared" si="58"/>
        <v>#DIV/0!</v>
      </c>
      <c r="AU240" s="47">
        <f t="shared" si="59"/>
        <v>-1</v>
      </c>
    </row>
    <row r="241" spans="1:47" x14ac:dyDescent="0.25">
      <c r="A241" s="44">
        <v>2023</v>
      </c>
      <c r="B241" s="45" t="s">
        <v>406</v>
      </c>
      <c r="C241" s="46" t="s">
        <v>407</v>
      </c>
      <c r="D241" s="47">
        <v>0</v>
      </c>
      <c r="E241" s="47">
        <v>0</v>
      </c>
      <c r="F241" s="47">
        <v>8000000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8000000</v>
      </c>
      <c r="R241" s="47">
        <v>0</v>
      </c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>
        <f t="shared" si="61"/>
        <v>0</v>
      </c>
      <c r="AF241" s="13" t="s">
        <v>406</v>
      </c>
      <c r="AG241" s="25" t="s">
        <v>407</v>
      </c>
      <c r="AH241" s="26">
        <v>0</v>
      </c>
      <c r="AI241" s="47" t="e">
        <f t="shared" si="47"/>
        <v>#DIV/0!</v>
      </c>
      <c r="AJ241" s="47" t="e">
        <f t="shared" si="48"/>
        <v>#DIV/0!</v>
      </c>
      <c r="AK241" s="47">
        <f t="shared" si="49"/>
        <v>-1</v>
      </c>
      <c r="AL241" s="47" t="e">
        <f t="shared" si="50"/>
        <v>#DIV/0!</v>
      </c>
      <c r="AM241" s="47" t="e">
        <f t="shared" si="51"/>
        <v>#DIV/0!</v>
      </c>
      <c r="AN241" s="47" t="e">
        <f t="shared" si="52"/>
        <v>#DIV/0!</v>
      </c>
      <c r="AO241" s="47" t="e">
        <f t="shared" si="53"/>
        <v>#DIV/0!</v>
      </c>
      <c r="AP241" s="47" t="e">
        <f t="shared" si="54"/>
        <v>#DIV/0!</v>
      </c>
      <c r="AQ241" s="47" t="e">
        <f t="shared" si="55"/>
        <v>#DIV/0!</v>
      </c>
      <c r="AR241" s="47" t="e">
        <f t="shared" si="56"/>
        <v>#DIV/0!</v>
      </c>
      <c r="AS241" s="47" t="e">
        <f t="shared" si="57"/>
        <v>#DIV/0!</v>
      </c>
      <c r="AT241" s="47" t="e">
        <f t="shared" si="58"/>
        <v>#DIV/0!</v>
      </c>
      <c r="AU241" s="47">
        <f t="shared" si="59"/>
        <v>-1</v>
      </c>
    </row>
    <row r="242" spans="1:47" x14ac:dyDescent="0.25">
      <c r="A242" s="44">
        <v>2023</v>
      </c>
      <c r="B242" s="45" t="s">
        <v>408</v>
      </c>
      <c r="C242" s="46" t="s">
        <v>409</v>
      </c>
      <c r="D242" s="47">
        <v>0</v>
      </c>
      <c r="E242" s="47">
        <v>0</v>
      </c>
      <c r="F242" s="47">
        <v>300000000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300000000</v>
      </c>
      <c r="R242" s="47">
        <v>0</v>
      </c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>
        <f t="shared" si="61"/>
        <v>0</v>
      </c>
      <c r="AF242" s="13" t="s">
        <v>408</v>
      </c>
      <c r="AG242" s="25" t="s">
        <v>409</v>
      </c>
      <c r="AH242" s="26">
        <v>0</v>
      </c>
      <c r="AI242" s="47" t="e">
        <f t="shared" si="47"/>
        <v>#DIV/0!</v>
      </c>
      <c r="AJ242" s="47" t="e">
        <f t="shared" si="48"/>
        <v>#DIV/0!</v>
      </c>
      <c r="AK242" s="47">
        <f t="shared" si="49"/>
        <v>-1</v>
      </c>
      <c r="AL242" s="47" t="e">
        <f t="shared" si="50"/>
        <v>#DIV/0!</v>
      </c>
      <c r="AM242" s="47" t="e">
        <f t="shared" si="51"/>
        <v>#DIV/0!</v>
      </c>
      <c r="AN242" s="47" t="e">
        <f t="shared" si="52"/>
        <v>#DIV/0!</v>
      </c>
      <c r="AO242" s="47" t="e">
        <f t="shared" si="53"/>
        <v>#DIV/0!</v>
      </c>
      <c r="AP242" s="47" t="e">
        <f t="shared" si="54"/>
        <v>#DIV/0!</v>
      </c>
      <c r="AQ242" s="47" t="e">
        <f t="shared" si="55"/>
        <v>#DIV/0!</v>
      </c>
      <c r="AR242" s="47" t="e">
        <f t="shared" si="56"/>
        <v>#DIV/0!</v>
      </c>
      <c r="AS242" s="47" t="e">
        <f t="shared" si="57"/>
        <v>#DIV/0!</v>
      </c>
      <c r="AT242" s="47" t="e">
        <f t="shared" si="58"/>
        <v>#DIV/0!</v>
      </c>
      <c r="AU242" s="47">
        <f t="shared" si="59"/>
        <v>-1</v>
      </c>
    </row>
    <row r="243" spans="1:47" x14ac:dyDescent="0.25">
      <c r="A243" s="44">
        <v>2023</v>
      </c>
      <c r="B243" s="45" t="s">
        <v>410</v>
      </c>
      <c r="C243" s="46" t="s">
        <v>411</v>
      </c>
      <c r="D243" s="47">
        <v>0</v>
      </c>
      <c r="E243" s="47">
        <v>3964603.9769999981</v>
      </c>
      <c r="F243" s="47">
        <v>248715847.62800002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252680451.60500002</v>
      </c>
      <c r="R243" s="47">
        <v>0</v>
      </c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>
        <f t="shared" si="61"/>
        <v>0</v>
      </c>
      <c r="AF243" s="13" t="s">
        <v>410</v>
      </c>
      <c r="AG243" s="25" t="s">
        <v>411</v>
      </c>
      <c r="AH243" s="26">
        <v>0</v>
      </c>
      <c r="AI243" s="47" t="e">
        <f t="shared" si="47"/>
        <v>#DIV/0!</v>
      </c>
      <c r="AJ243" s="47">
        <f t="shared" si="48"/>
        <v>-1</v>
      </c>
      <c r="AK243" s="47">
        <f t="shared" si="49"/>
        <v>-1</v>
      </c>
      <c r="AL243" s="47" t="e">
        <f t="shared" si="50"/>
        <v>#DIV/0!</v>
      </c>
      <c r="AM243" s="47" t="e">
        <f t="shared" si="51"/>
        <v>#DIV/0!</v>
      </c>
      <c r="AN243" s="47" t="e">
        <f t="shared" si="52"/>
        <v>#DIV/0!</v>
      </c>
      <c r="AO243" s="47" t="e">
        <f t="shared" si="53"/>
        <v>#DIV/0!</v>
      </c>
      <c r="AP243" s="47" t="e">
        <f t="shared" si="54"/>
        <v>#DIV/0!</v>
      </c>
      <c r="AQ243" s="47" t="e">
        <f t="shared" si="55"/>
        <v>#DIV/0!</v>
      </c>
      <c r="AR243" s="47" t="e">
        <f t="shared" si="56"/>
        <v>#DIV/0!</v>
      </c>
      <c r="AS243" s="47" t="e">
        <f t="shared" si="57"/>
        <v>#DIV/0!</v>
      </c>
      <c r="AT243" s="47" t="e">
        <f t="shared" si="58"/>
        <v>#DIV/0!</v>
      </c>
      <c r="AU243" s="47">
        <f t="shared" si="59"/>
        <v>-1</v>
      </c>
    </row>
    <row r="244" spans="1:47" x14ac:dyDescent="0.25">
      <c r="A244" s="44">
        <v>2023</v>
      </c>
      <c r="B244" s="45" t="s">
        <v>412</v>
      </c>
      <c r="C244" s="46" t="s">
        <v>413</v>
      </c>
      <c r="D244" s="47">
        <v>0</v>
      </c>
      <c r="E244" s="47">
        <v>0</v>
      </c>
      <c r="F244" s="47">
        <v>5000000</v>
      </c>
      <c r="G244" s="47">
        <v>3000000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8000000</v>
      </c>
      <c r="R244" s="47">
        <v>0</v>
      </c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>
        <f t="shared" si="61"/>
        <v>0</v>
      </c>
      <c r="AF244" s="13" t="s">
        <v>412</v>
      </c>
      <c r="AG244" s="25" t="s">
        <v>413</v>
      </c>
      <c r="AH244" s="26">
        <v>0</v>
      </c>
      <c r="AI244" s="47" t="e">
        <f t="shared" si="47"/>
        <v>#DIV/0!</v>
      </c>
      <c r="AJ244" s="47" t="e">
        <f t="shared" si="48"/>
        <v>#DIV/0!</v>
      </c>
      <c r="AK244" s="47">
        <f t="shared" si="49"/>
        <v>-1</v>
      </c>
      <c r="AL244" s="47">
        <f t="shared" si="50"/>
        <v>-1</v>
      </c>
      <c r="AM244" s="47" t="e">
        <f t="shared" si="51"/>
        <v>#DIV/0!</v>
      </c>
      <c r="AN244" s="47" t="e">
        <f t="shared" si="52"/>
        <v>#DIV/0!</v>
      </c>
      <c r="AO244" s="47" t="e">
        <f t="shared" si="53"/>
        <v>#DIV/0!</v>
      </c>
      <c r="AP244" s="47" t="e">
        <f t="shared" si="54"/>
        <v>#DIV/0!</v>
      </c>
      <c r="AQ244" s="47" t="e">
        <f t="shared" si="55"/>
        <v>#DIV/0!</v>
      </c>
      <c r="AR244" s="47" t="e">
        <f t="shared" si="56"/>
        <v>#DIV/0!</v>
      </c>
      <c r="AS244" s="47" t="e">
        <f t="shared" si="57"/>
        <v>#DIV/0!</v>
      </c>
      <c r="AT244" s="47" t="e">
        <f t="shared" si="58"/>
        <v>#DIV/0!</v>
      </c>
      <c r="AU244" s="47">
        <f t="shared" si="59"/>
        <v>-1</v>
      </c>
    </row>
    <row r="245" spans="1:47" x14ac:dyDescent="0.25">
      <c r="A245" s="44">
        <v>2023</v>
      </c>
      <c r="B245" s="45" t="s">
        <v>414</v>
      </c>
      <c r="C245" s="46" t="s">
        <v>415</v>
      </c>
      <c r="D245" s="47">
        <v>0</v>
      </c>
      <c r="E245" s="47">
        <v>0</v>
      </c>
      <c r="F245" s="47">
        <v>30000000</v>
      </c>
      <c r="G245" s="47">
        <v>1800000</v>
      </c>
      <c r="H245" s="47">
        <v>0</v>
      </c>
      <c r="I245" s="47">
        <v>1800000</v>
      </c>
      <c r="J245" s="47">
        <v>0</v>
      </c>
      <c r="K245" s="47">
        <v>1800000</v>
      </c>
      <c r="L245" s="47">
        <v>0</v>
      </c>
      <c r="M245" s="47">
        <v>0</v>
      </c>
      <c r="N245" s="47">
        <v>0</v>
      </c>
      <c r="O245" s="47">
        <v>0</v>
      </c>
      <c r="P245" s="47">
        <v>35400000</v>
      </c>
      <c r="R245" s="47">
        <v>0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f t="shared" si="61"/>
        <v>0</v>
      </c>
      <c r="AF245" s="13" t="s">
        <v>414</v>
      </c>
      <c r="AG245" s="25" t="s">
        <v>415</v>
      </c>
      <c r="AH245" s="26">
        <v>0</v>
      </c>
      <c r="AI245" s="47" t="e">
        <f t="shared" si="47"/>
        <v>#DIV/0!</v>
      </c>
      <c r="AJ245" s="47" t="e">
        <f t="shared" si="48"/>
        <v>#DIV/0!</v>
      </c>
      <c r="AK245" s="47">
        <f t="shared" si="49"/>
        <v>-1</v>
      </c>
      <c r="AL245" s="47">
        <f t="shared" si="50"/>
        <v>-1</v>
      </c>
      <c r="AM245" s="47" t="e">
        <f t="shared" si="51"/>
        <v>#DIV/0!</v>
      </c>
      <c r="AN245" s="47">
        <f t="shared" si="52"/>
        <v>-1</v>
      </c>
      <c r="AO245" s="47" t="e">
        <f t="shared" si="53"/>
        <v>#DIV/0!</v>
      </c>
      <c r="AP245" s="47">
        <f t="shared" si="54"/>
        <v>-1</v>
      </c>
      <c r="AQ245" s="47" t="e">
        <f t="shared" si="55"/>
        <v>#DIV/0!</v>
      </c>
      <c r="AR245" s="47" t="e">
        <f t="shared" si="56"/>
        <v>#DIV/0!</v>
      </c>
      <c r="AS245" s="47" t="e">
        <f t="shared" si="57"/>
        <v>#DIV/0!</v>
      </c>
      <c r="AT245" s="47" t="e">
        <f t="shared" si="58"/>
        <v>#DIV/0!</v>
      </c>
      <c r="AU245" s="47">
        <f t="shared" si="59"/>
        <v>-1</v>
      </c>
    </row>
    <row r="246" spans="1:47" x14ac:dyDescent="0.25">
      <c r="A246" s="44">
        <v>2023</v>
      </c>
      <c r="B246" s="45" t="s">
        <v>416</v>
      </c>
      <c r="C246" s="46" t="s">
        <v>417</v>
      </c>
      <c r="D246" s="47">
        <v>0</v>
      </c>
      <c r="E246" s="47">
        <v>0</v>
      </c>
      <c r="F246" s="47">
        <v>40000000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40000000</v>
      </c>
      <c r="R246" s="47">
        <v>0</v>
      </c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>
        <f t="shared" si="61"/>
        <v>0</v>
      </c>
      <c r="AF246" s="13" t="s">
        <v>416</v>
      </c>
      <c r="AG246" s="25" t="s">
        <v>417</v>
      </c>
      <c r="AH246" s="26">
        <v>0</v>
      </c>
      <c r="AI246" s="47" t="e">
        <f t="shared" si="47"/>
        <v>#DIV/0!</v>
      </c>
      <c r="AJ246" s="47" t="e">
        <f t="shared" si="48"/>
        <v>#DIV/0!</v>
      </c>
      <c r="AK246" s="47">
        <f t="shared" si="49"/>
        <v>-1</v>
      </c>
      <c r="AL246" s="47" t="e">
        <f t="shared" si="50"/>
        <v>#DIV/0!</v>
      </c>
      <c r="AM246" s="47" t="e">
        <f t="shared" si="51"/>
        <v>#DIV/0!</v>
      </c>
      <c r="AN246" s="47" t="e">
        <f t="shared" si="52"/>
        <v>#DIV/0!</v>
      </c>
      <c r="AO246" s="47" t="e">
        <f t="shared" si="53"/>
        <v>#DIV/0!</v>
      </c>
      <c r="AP246" s="47" t="e">
        <f t="shared" si="54"/>
        <v>#DIV/0!</v>
      </c>
      <c r="AQ246" s="47" t="e">
        <f t="shared" si="55"/>
        <v>#DIV/0!</v>
      </c>
      <c r="AR246" s="47" t="e">
        <f t="shared" si="56"/>
        <v>#DIV/0!</v>
      </c>
      <c r="AS246" s="47" t="e">
        <f t="shared" si="57"/>
        <v>#DIV/0!</v>
      </c>
      <c r="AT246" s="47" t="e">
        <f t="shared" si="58"/>
        <v>#DIV/0!</v>
      </c>
      <c r="AU246" s="47">
        <f t="shared" si="59"/>
        <v>-1</v>
      </c>
    </row>
    <row r="247" spans="1:47" x14ac:dyDescent="0.25">
      <c r="A247" s="44">
        <v>2023</v>
      </c>
      <c r="B247" s="45" t="s">
        <v>418</v>
      </c>
      <c r="C247" s="46" t="s">
        <v>419</v>
      </c>
      <c r="D247" s="47">
        <v>0</v>
      </c>
      <c r="E247" s="47">
        <v>0</v>
      </c>
      <c r="F247" s="47">
        <v>80000000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80000000</v>
      </c>
      <c r="R247" s="47">
        <v>0</v>
      </c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>
        <f t="shared" si="61"/>
        <v>0</v>
      </c>
      <c r="AF247" s="13" t="s">
        <v>418</v>
      </c>
      <c r="AG247" s="25" t="s">
        <v>419</v>
      </c>
      <c r="AH247" s="26">
        <v>0</v>
      </c>
      <c r="AI247" s="47" t="e">
        <f t="shared" si="47"/>
        <v>#DIV/0!</v>
      </c>
      <c r="AJ247" s="47" t="e">
        <f t="shared" si="48"/>
        <v>#DIV/0!</v>
      </c>
      <c r="AK247" s="47">
        <f t="shared" si="49"/>
        <v>-1</v>
      </c>
      <c r="AL247" s="47" t="e">
        <f t="shared" si="50"/>
        <v>#DIV/0!</v>
      </c>
      <c r="AM247" s="47" t="e">
        <f t="shared" si="51"/>
        <v>#DIV/0!</v>
      </c>
      <c r="AN247" s="47" t="e">
        <f t="shared" si="52"/>
        <v>#DIV/0!</v>
      </c>
      <c r="AO247" s="47" t="e">
        <f t="shared" si="53"/>
        <v>#DIV/0!</v>
      </c>
      <c r="AP247" s="47" t="e">
        <f t="shared" si="54"/>
        <v>#DIV/0!</v>
      </c>
      <c r="AQ247" s="47" t="e">
        <f t="shared" si="55"/>
        <v>#DIV/0!</v>
      </c>
      <c r="AR247" s="47" t="e">
        <f t="shared" si="56"/>
        <v>#DIV/0!</v>
      </c>
      <c r="AS247" s="47" t="e">
        <f t="shared" si="57"/>
        <v>#DIV/0!</v>
      </c>
      <c r="AT247" s="47" t="e">
        <f t="shared" si="58"/>
        <v>#DIV/0!</v>
      </c>
      <c r="AU247" s="47">
        <f t="shared" si="59"/>
        <v>-1</v>
      </c>
    </row>
    <row r="248" spans="1:47" x14ac:dyDescent="0.25">
      <c r="A248" s="44">
        <v>2023</v>
      </c>
      <c r="B248" s="45" t="s">
        <v>420</v>
      </c>
      <c r="C248" s="46" t="s">
        <v>421</v>
      </c>
      <c r="D248" s="47">
        <v>0</v>
      </c>
      <c r="E248" s="47">
        <v>0</v>
      </c>
      <c r="F248" s="47">
        <v>73000000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73000000</v>
      </c>
      <c r="R248" s="47">
        <v>0</v>
      </c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>
        <f t="shared" si="61"/>
        <v>0</v>
      </c>
      <c r="AF248" s="13" t="s">
        <v>420</v>
      </c>
      <c r="AG248" s="25" t="s">
        <v>421</v>
      </c>
      <c r="AH248" s="26">
        <v>0</v>
      </c>
      <c r="AI248" s="47" t="e">
        <f t="shared" si="47"/>
        <v>#DIV/0!</v>
      </c>
      <c r="AJ248" s="47" t="e">
        <f t="shared" si="48"/>
        <v>#DIV/0!</v>
      </c>
      <c r="AK248" s="47">
        <f t="shared" si="49"/>
        <v>-1</v>
      </c>
      <c r="AL248" s="47" t="e">
        <f t="shared" si="50"/>
        <v>#DIV/0!</v>
      </c>
      <c r="AM248" s="47" t="e">
        <f t="shared" si="51"/>
        <v>#DIV/0!</v>
      </c>
      <c r="AN248" s="47" t="e">
        <f t="shared" si="52"/>
        <v>#DIV/0!</v>
      </c>
      <c r="AO248" s="47" t="e">
        <f t="shared" si="53"/>
        <v>#DIV/0!</v>
      </c>
      <c r="AP248" s="47" t="e">
        <f t="shared" si="54"/>
        <v>#DIV/0!</v>
      </c>
      <c r="AQ248" s="47" t="e">
        <f t="shared" si="55"/>
        <v>#DIV/0!</v>
      </c>
      <c r="AR248" s="47" t="e">
        <f t="shared" si="56"/>
        <v>#DIV/0!</v>
      </c>
      <c r="AS248" s="47" t="e">
        <f t="shared" si="57"/>
        <v>#DIV/0!</v>
      </c>
      <c r="AT248" s="47" t="e">
        <f t="shared" si="58"/>
        <v>#DIV/0!</v>
      </c>
      <c r="AU248" s="47">
        <f t="shared" si="59"/>
        <v>-1</v>
      </c>
    </row>
    <row r="249" spans="1:47" x14ac:dyDescent="0.25">
      <c r="A249" s="44">
        <v>2023</v>
      </c>
      <c r="B249" s="45" t="s">
        <v>422</v>
      </c>
      <c r="C249" s="46" t="s">
        <v>423</v>
      </c>
      <c r="D249" s="47">
        <v>0</v>
      </c>
      <c r="E249" s="47">
        <v>0</v>
      </c>
      <c r="F249" s="47">
        <v>1400000</v>
      </c>
      <c r="G249" s="47">
        <v>5000000</v>
      </c>
      <c r="H249" s="47">
        <v>0</v>
      </c>
      <c r="I249" s="47">
        <v>0</v>
      </c>
      <c r="J249" s="47">
        <v>0</v>
      </c>
      <c r="K249" s="47">
        <v>22108000</v>
      </c>
      <c r="L249" s="47">
        <v>0</v>
      </c>
      <c r="M249" s="47">
        <v>0</v>
      </c>
      <c r="N249" s="47">
        <v>0</v>
      </c>
      <c r="O249" s="47">
        <v>0</v>
      </c>
      <c r="P249" s="47">
        <v>28508000</v>
      </c>
      <c r="R249" s="47">
        <v>0</v>
      </c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>
        <f t="shared" si="61"/>
        <v>0</v>
      </c>
      <c r="AF249" s="13" t="s">
        <v>422</v>
      </c>
      <c r="AG249" s="25" t="s">
        <v>423</v>
      </c>
      <c r="AH249" s="26">
        <v>0</v>
      </c>
      <c r="AI249" s="47" t="e">
        <f t="shared" si="47"/>
        <v>#DIV/0!</v>
      </c>
      <c r="AJ249" s="47" t="e">
        <f t="shared" si="48"/>
        <v>#DIV/0!</v>
      </c>
      <c r="AK249" s="47">
        <f t="shared" si="49"/>
        <v>-1</v>
      </c>
      <c r="AL249" s="47">
        <f t="shared" si="50"/>
        <v>-1</v>
      </c>
      <c r="AM249" s="47" t="e">
        <f t="shared" si="51"/>
        <v>#DIV/0!</v>
      </c>
      <c r="AN249" s="47" t="e">
        <f t="shared" si="52"/>
        <v>#DIV/0!</v>
      </c>
      <c r="AO249" s="47" t="e">
        <f t="shared" si="53"/>
        <v>#DIV/0!</v>
      </c>
      <c r="AP249" s="47">
        <f t="shared" si="54"/>
        <v>-1</v>
      </c>
      <c r="AQ249" s="47" t="e">
        <f t="shared" si="55"/>
        <v>#DIV/0!</v>
      </c>
      <c r="AR249" s="47" t="e">
        <f t="shared" si="56"/>
        <v>#DIV/0!</v>
      </c>
      <c r="AS249" s="47" t="e">
        <f t="shared" si="57"/>
        <v>#DIV/0!</v>
      </c>
      <c r="AT249" s="47" t="e">
        <f t="shared" si="58"/>
        <v>#DIV/0!</v>
      </c>
      <c r="AU249" s="47">
        <f t="shared" si="59"/>
        <v>-1</v>
      </c>
    </row>
    <row r="250" spans="1:47" x14ac:dyDescent="0.25">
      <c r="A250" s="41">
        <v>2023</v>
      </c>
      <c r="B250" s="42" t="s">
        <v>424</v>
      </c>
      <c r="C250" s="43" t="s">
        <v>425</v>
      </c>
      <c r="D250" s="40">
        <v>1526676771.484</v>
      </c>
      <c r="E250" s="40">
        <v>65000000</v>
      </c>
      <c r="F250" s="40">
        <v>168143024.86999989</v>
      </c>
      <c r="G250" s="40">
        <v>0</v>
      </c>
      <c r="H250" s="40">
        <v>0</v>
      </c>
      <c r="I250" s="40">
        <v>56000000</v>
      </c>
      <c r="J250" s="40">
        <v>66197174.516000003</v>
      </c>
      <c r="K250" s="40">
        <v>9000000</v>
      </c>
      <c r="L250" s="40">
        <v>0</v>
      </c>
      <c r="M250" s="40">
        <v>0</v>
      </c>
      <c r="N250" s="40">
        <v>0</v>
      </c>
      <c r="O250" s="40">
        <v>8000000</v>
      </c>
      <c r="P250" s="40">
        <v>1899016970.8699999</v>
      </c>
      <c r="R250" s="40">
        <v>1600000</v>
      </c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>
        <f t="shared" si="61"/>
        <v>1600000</v>
      </c>
      <c r="AF250" s="14" t="s">
        <v>424</v>
      </c>
      <c r="AG250" s="9" t="s">
        <v>425</v>
      </c>
      <c r="AH250" s="10">
        <f>+AH251+AH253</f>
        <v>1600000</v>
      </c>
      <c r="AI250" s="40">
        <f t="shared" si="47"/>
        <v>-0.99895197200226948</v>
      </c>
      <c r="AJ250" s="40">
        <f t="shared" si="48"/>
        <v>-1</v>
      </c>
      <c r="AK250" s="40">
        <f t="shared" si="49"/>
        <v>-1</v>
      </c>
      <c r="AL250" s="40" t="e">
        <f t="shared" si="50"/>
        <v>#DIV/0!</v>
      </c>
      <c r="AM250" s="40" t="e">
        <f t="shared" si="51"/>
        <v>#DIV/0!</v>
      </c>
      <c r="AN250" s="40">
        <f t="shared" si="52"/>
        <v>-1</v>
      </c>
      <c r="AO250" s="40">
        <f t="shared" si="53"/>
        <v>-1</v>
      </c>
      <c r="AP250" s="40">
        <f t="shared" si="54"/>
        <v>-1</v>
      </c>
      <c r="AQ250" s="40" t="e">
        <f t="shared" si="55"/>
        <v>#DIV/0!</v>
      </c>
      <c r="AR250" s="40" t="e">
        <f t="shared" si="56"/>
        <v>#DIV/0!</v>
      </c>
      <c r="AS250" s="40" t="e">
        <f t="shared" si="57"/>
        <v>#DIV/0!</v>
      </c>
      <c r="AT250" s="40">
        <f t="shared" si="58"/>
        <v>-1</v>
      </c>
      <c r="AU250" s="40">
        <f t="shared" si="59"/>
        <v>-0.99915745881972451</v>
      </c>
    </row>
    <row r="251" spans="1:47" x14ac:dyDescent="0.25">
      <c r="A251" s="41">
        <v>2023</v>
      </c>
      <c r="B251" s="42">
        <v>20202070201</v>
      </c>
      <c r="C251" s="43" t="s">
        <v>427</v>
      </c>
      <c r="D251" s="40">
        <v>66197174.516000003</v>
      </c>
      <c r="E251" s="40">
        <v>10000000</v>
      </c>
      <c r="F251" s="40">
        <v>168143024.86999989</v>
      </c>
      <c r="G251" s="40">
        <v>0</v>
      </c>
      <c r="H251" s="40">
        <v>0</v>
      </c>
      <c r="I251" s="40">
        <v>1000000</v>
      </c>
      <c r="J251" s="40">
        <v>66197174.516000003</v>
      </c>
      <c r="K251" s="40">
        <v>9000000</v>
      </c>
      <c r="L251" s="40">
        <v>0</v>
      </c>
      <c r="M251" s="40">
        <v>0</v>
      </c>
      <c r="N251" s="40">
        <v>0</v>
      </c>
      <c r="O251" s="40">
        <v>8000000</v>
      </c>
      <c r="P251" s="40">
        <v>328537373.90199989</v>
      </c>
      <c r="R251" s="40">
        <v>1600000</v>
      </c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>
        <f t="shared" si="61"/>
        <v>1600000</v>
      </c>
      <c r="AF251" s="14" t="s">
        <v>426</v>
      </c>
      <c r="AG251" s="9" t="s">
        <v>427</v>
      </c>
      <c r="AH251" s="10">
        <f>+AH252</f>
        <v>1600000</v>
      </c>
      <c r="AI251" s="40">
        <f t="shared" si="47"/>
        <v>-0.97582978410032772</v>
      </c>
      <c r="AJ251" s="40">
        <f t="shared" si="48"/>
        <v>-1</v>
      </c>
      <c r="AK251" s="40">
        <f t="shared" si="49"/>
        <v>-1</v>
      </c>
      <c r="AL251" s="40" t="e">
        <f t="shared" si="50"/>
        <v>#DIV/0!</v>
      </c>
      <c r="AM251" s="40" t="e">
        <f t="shared" si="51"/>
        <v>#DIV/0!</v>
      </c>
      <c r="AN251" s="40">
        <f t="shared" si="52"/>
        <v>-1</v>
      </c>
      <c r="AO251" s="40">
        <f t="shared" si="53"/>
        <v>-1</v>
      </c>
      <c r="AP251" s="40">
        <f t="shared" si="54"/>
        <v>-1</v>
      </c>
      <c r="AQ251" s="40" t="e">
        <f t="shared" si="55"/>
        <v>#DIV/0!</v>
      </c>
      <c r="AR251" s="40" t="e">
        <f t="shared" si="56"/>
        <v>#DIV/0!</v>
      </c>
      <c r="AS251" s="40" t="e">
        <f t="shared" si="57"/>
        <v>#DIV/0!</v>
      </c>
      <c r="AT251" s="40">
        <f t="shared" si="58"/>
        <v>-1</v>
      </c>
      <c r="AU251" s="40">
        <f t="shared" si="59"/>
        <v>-0.99512993002592987</v>
      </c>
    </row>
    <row r="252" spans="1:47" x14ac:dyDescent="0.25">
      <c r="A252" s="44">
        <v>2023</v>
      </c>
      <c r="B252" s="45" t="s">
        <v>428</v>
      </c>
      <c r="C252" s="46" t="s">
        <v>831</v>
      </c>
      <c r="D252" s="47">
        <v>66197174.516000003</v>
      </c>
      <c r="E252" s="47">
        <v>10000000</v>
      </c>
      <c r="F252" s="47">
        <v>168143024.86999989</v>
      </c>
      <c r="G252" s="47">
        <v>0</v>
      </c>
      <c r="H252" s="47">
        <v>0</v>
      </c>
      <c r="I252" s="47">
        <v>1000000</v>
      </c>
      <c r="J252" s="47">
        <v>66197174.516000003</v>
      </c>
      <c r="K252" s="47">
        <v>9000000</v>
      </c>
      <c r="L252" s="47">
        <v>0</v>
      </c>
      <c r="M252" s="47">
        <v>0</v>
      </c>
      <c r="N252" s="47">
        <v>0</v>
      </c>
      <c r="O252" s="47">
        <v>8000000</v>
      </c>
      <c r="P252" s="47">
        <v>328537373.90199989</v>
      </c>
      <c r="R252" s="47">
        <v>1600000</v>
      </c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>
        <f t="shared" si="61"/>
        <v>1600000</v>
      </c>
      <c r="AF252" s="13" t="s">
        <v>428</v>
      </c>
      <c r="AG252" s="25" t="s">
        <v>429</v>
      </c>
      <c r="AH252" s="26">
        <v>1600000</v>
      </c>
      <c r="AI252" s="47">
        <f t="shared" si="47"/>
        <v>-0.97582978410032772</v>
      </c>
      <c r="AJ252" s="47">
        <f t="shared" si="48"/>
        <v>-1</v>
      </c>
      <c r="AK252" s="47">
        <f t="shared" si="49"/>
        <v>-1</v>
      </c>
      <c r="AL252" s="47" t="e">
        <f t="shared" si="50"/>
        <v>#DIV/0!</v>
      </c>
      <c r="AM252" s="47" t="e">
        <f t="shared" si="51"/>
        <v>#DIV/0!</v>
      </c>
      <c r="AN252" s="47">
        <f t="shared" si="52"/>
        <v>-1</v>
      </c>
      <c r="AO252" s="47">
        <f t="shared" si="53"/>
        <v>-1</v>
      </c>
      <c r="AP252" s="47">
        <f t="shared" si="54"/>
        <v>-1</v>
      </c>
      <c r="AQ252" s="47" t="e">
        <f t="shared" si="55"/>
        <v>#DIV/0!</v>
      </c>
      <c r="AR252" s="47" t="e">
        <f t="shared" si="56"/>
        <v>#DIV/0!</v>
      </c>
      <c r="AS252" s="47" t="e">
        <f t="shared" si="57"/>
        <v>#DIV/0!</v>
      </c>
      <c r="AT252" s="47">
        <f t="shared" si="58"/>
        <v>-1</v>
      </c>
      <c r="AU252" s="47">
        <f t="shared" si="59"/>
        <v>-0.99512993002592987</v>
      </c>
    </row>
    <row r="253" spans="1:47" x14ac:dyDescent="0.25">
      <c r="A253" s="41">
        <v>2023</v>
      </c>
      <c r="B253" s="42" t="s">
        <v>430</v>
      </c>
      <c r="C253" s="43" t="s">
        <v>431</v>
      </c>
      <c r="D253" s="40">
        <v>1460479596.9679999</v>
      </c>
      <c r="E253" s="40">
        <v>55000000</v>
      </c>
      <c r="F253" s="40">
        <v>0</v>
      </c>
      <c r="G253" s="40">
        <v>0</v>
      </c>
      <c r="H253" s="40">
        <v>0</v>
      </c>
      <c r="I253" s="40">
        <v>55000000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1570479596.9679999</v>
      </c>
      <c r="R253" s="40">
        <v>0</v>
      </c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>
        <f t="shared" si="61"/>
        <v>0</v>
      </c>
      <c r="AF253" s="14" t="s">
        <v>430</v>
      </c>
      <c r="AG253" s="9" t="s">
        <v>431</v>
      </c>
      <c r="AH253" s="10">
        <v>0</v>
      </c>
      <c r="AI253" s="40">
        <f t="shared" si="47"/>
        <v>-1</v>
      </c>
      <c r="AJ253" s="40">
        <f t="shared" si="48"/>
        <v>-1</v>
      </c>
      <c r="AK253" s="40" t="e">
        <f t="shared" si="49"/>
        <v>#DIV/0!</v>
      </c>
      <c r="AL253" s="40" t="e">
        <f t="shared" si="50"/>
        <v>#DIV/0!</v>
      </c>
      <c r="AM253" s="40" t="e">
        <f t="shared" si="51"/>
        <v>#DIV/0!</v>
      </c>
      <c r="AN253" s="40">
        <f t="shared" si="52"/>
        <v>-1</v>
      </c>
      <c r="AO253" s="40" t="e">
        <f t="shared" si="53"/>
        <v>#DIV/0!</v>
      </c>
      <c r="AP253" s="40" t="e">
        <f t="shared" si="54"/>
        <v>#DIV/0!</v>
      </c>
      <c r="AQ253" s="40" t="e">
        <f t="shared" si="55"/>
        <v>#DIV/0!</v>
      </c>
      <c r="AR253" s="40" t="e">
        <f t="shared" si="56"/>
        <v>#DIV/0!</v>
      </c>
      <c r="AS253" s="40" t="e">
        <f t="shared" si="57"/>
        <v>#DIV/0!</v>
      </c>
      <c r="AT253" s="40" t="e">
        <f t="shared" si="58"/>
        <v>#DIV/0!</v>
      </c>
      <c r="AU253" s="40">
        <f t="shared" si="59"/>
        <v>-1</v>
      </c>
    </row>
    <row r="254" spans="1:47" x14ac:dyDescent="0.25">
      <c r="A254" s="44">
        <v>2023</v>
      </c>
      <c r="B254" s="45" t="s">
        <v>432</v>
      </c>
      <c r="C254" s="46" t="s">
        <v>433</v>
      </c>
      <c r="D254" s="47">
        <v>1460479596.9679999</v>
      </c>
      <c r="E254" s="47">
        <v>55000000</v>
      </c>
      <c r="F254" s="47">
        <v>0</v>
      </c>
      <c r="G254" s="47">
        <v>0</v>
      </c>
      <c r="H254" s="47">
        <v>0</v>
      </c>
      <c r="I254" s="47">
        <v>55000000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1570479596.9679999</v>
      </c>
      <c r="R254" s="47">
        <v>0</v>
      </c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>
        <f t="shared" si="61"/>
        <v>0</v>
      </c>
      <c r="AF254" s="13" t="s">
        <v>432</v>
      </c>
      <c r="AG254" s="25" t="s">
        <v>433</v>
      </c>
      <c r="AH254" s="26">
        <v>0</v>
      </c>
      <c r="AI254" s="47">
        <f t="shared" si="47"/>
        <v>-1</v>
      </c>
      <c r="AJ254" s="47">
        <f t="shared" si="48"/>
        <v>-1</v>
      </c>
      <c r="AK254" s="47" t="e">
        <f t="shared" si="49"/>
        <v>#DIV/0!</v>
      </c>
      <c r="AL254" s="47" t="e">
        <f t="shared" si="50"/>
        <v>#DIV/0!</v>
      </c>
      <c r="AM254" s="47" t="e">
        <f t="shared" si="51"/>
        <v>#DIV/0!</v>
      </c>
      <c r="AN254" s="47">
        <f t="shared" si="52"/>
        <v>-1</v>
      </c>
      <c r="AO254" s="47" t="e">
        <f t="shared" si="53"/>
        <v>#DIV/0!</v>
      </c>
      <c r="AP254" s="47" t="e">
        <f t="shared" si="54"/>
        <v>#DIV/0!</v>
      </c>
      <c r="AQ254" s="47" t="e">
        <f t="shared" si="55"/>
        <v>#DIV/0!</v>
      </c>
      <c r="AR254" s="47" t="e">
        <f t="shared" si="56"/>
        <v>#DIV/0!</v>
      </c>
      <c r="AS254" s="47" t="e">
        <f t="shared" si="57"/>
        <v>#DIV/0!</v>
      </c>
      <c r="AT254" s="47" t="e">
        <f t="shared" si="58"/>
        <v>#DIV/0!</v>
      </c>
      <c r="AU254" s="47">
        <f t="shared" si="59"/>
        <v>-1</v>
      </c>
    </row>
    <row r="255" spans="1:47" x14ac:dyDescent="0.25">
      <c r="A255" s="41">
        <v>2023</v>
      </c>
      <c r="B255" s="42" t="s">
        <v>434</v>
      </c>
      <c r="C255" s="43" t="s">
        <v>435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16000000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16000000</v>
      </c>
      <c r="R255" s="40">
        <v>0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>
        <f t="shared" si="61"/>
        <v>0</v>
      </c>
      <c r="AF255" s="14" t="s">
        <v>434</v>
      </c>
      <c r="AG255" s="9" t="s">
        <v>435</v>
      </c>
      <c r="AH255" s="10">
        <f>+AH256</f>
        <v>0</v>
      </c>
      <c r="AI255" s="40" t="e">
        <f t="shared" si="47"/>
        <v>#DIV/0!</v>
      </c>
      <c r="AJ255" s="40" t="e">
        <f t="shared" si="48"/>
        <v>#DIV/0!</v>
      </c>
      <c r="AK255" s="40" t="e">
        <f t="shared" si="49"/>
        <v>#DIV/0!</v>
      </c>
      <c r="AL255" s="40" t="e">
        <f t="shared" si="50"/>
        <v>#DIV/0!</v>
      </c>
      <c r="AM255" s="40" t="e">
        <f t="shared" si="51"/>
        <v>#DIV/0!</v>
      </c>
      <c r="AN255" s="40">
        <f t="shared" si="52"/>
        <v>-1</v>
      </c>
      <c r="AO255" s="40" t="e">
        <f t="shared" si="53"/>
        <v>#DIV/0!</v>
      </c>
      <c r="AP255" s="40" t="e">
        <f t="shared" si="54"/>
        <v>#DIV/0!</v>
      </c>
      <c r="AQ255" s="40" t="e">
        <f t="shared" si="55"/>
        <v>#DIV/0!</v>
      </c>
      <c r="AR255" s="40" t="e">
        <f t="shared" si="56"/>
        <v>#DIV/0!</v>
      </c>
      <c r="AS255" s="40" t="e">
        <f t="shared" si="57"/>
        <v>#DIV/0!</v>
      </c>
      <c r="AT255" s="40" t="e">
        <f t="shared" si="58"/>
        <v>#DIV/0!</v>
      </c>
      <c r="AU255" s="40">
        <f t="shared" si="59"/>
        <v>-1</v>
      </c>
    </row>
    <row r="256" spans="1:47" x14ac:dyDescent="0.25">
      <c r="A256" s="44">
        <v>2023</v>
      </c>
      <c r="B256" s="45" t="s">
        <v>436</v>
      </c>
      <c r="C256" s="46" t="s">
        <v>437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16000000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16000000</v>
      </c>
      <c r="R256" s="47">
        <v>0</v>
      </c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>
        <f t="shared" si="61"/>
        <v>0</v>
      </c>
      <c r="AF256" s="13" t="s">
        <v>436</v>
      </c>
      <c r="AG256" s="25" t="s">
        <v>437</v>
      </c>
      <c r="AH256" s="26">
        <v>0</v>
      </c>
      <c r="AI256" s="47" t="e">
        <f t="shared" si="47"/>
        <v>#DIV/0!</v>
      </c>
      <c r="AJ256" s="47" t="e">
        <f t="shared" si="48"/>
        <v>#DIV/0!</v>
      </c>
      <c r="AK256" s="47" t="e">
        <f t="shared" si="49"/>
        <v>#DIV/0!</v>
      </c>
      <c r="AL256" s="47" t="e">
        <f t="shared" si="50"/>
        <v>#DIV/0!</v>
      </c>
      <c r="AM256" s="47" t="e">
        <f t="shared" si="51"/>
        <v>#DIV/0!</v>
      </c>
      <c r="AN256" s="47">
        <f t="shared" si="52"/>
        <v>-1</v>
      </c>
      <c r="AO256" s="47" t="e">
        <f t="shared" si="53"/>
        <v>#DIV/0!</v>
      </c>
      <c r="AP256" s="47" t="e">
        <f t="shared" si="54"/>
        <v>#DIV/0!</v>
      </c>
      <c r="AQ256" s="47" t="e">
        <f t="shared" si="55"/>
        <v>#DIV/0!</v>
      </c>
      <c r="AR256" s="47" t="e">
        <f t="shared" si="56"/>
        <v>#DIV/0!</v>
      </c>
      <c r="AS256" s="47" t="e">
        <f t="shared" si="57"/>
        <v>#DIV/0!</v>
      </c>
      <c r="AT256" s="47" t="e">
        <f t="shared" si="58"/>
        <v>#DIV/0!</v>
      </c>
      <c r="AU256" s="47">
        <f t="shared" si="59"/>
        <v>-1</v>
      </c>
    </row>
    <row r="257" spans="1:47" x14ac:dyDescent="0.25">
      <c r="A257" s="41">
        <v>2023</v>
      </c>
      <c r="B257" s="42" t="s">
        <v>438</v>
      </c>
      <c r="C257" s="43" t="s">
        <v>439</v>
      </c>
      <c r="D257" s="40">
        <v>1642761911.25</v>
      </c>
      <c r="E257" s="40">
        <v>1692541002.4481816</v>
      </c>
      <c r="F257" s="40">
        <v>402979780.87818182</v>
      </c>
      <c r="G257" s="40">
        <v>182869366.21818185</v>
      </c>
      <c r="H257" s="40">
        <v>178410498.87818182</v>
      </c>
      <c r="I257" s="40">
        <v>212710498.87818182</v>
      </c>
      <c r="J257" s="40">
        <v>194360498.87818182</v>
      </c>
      <c r="K257" s="40">
        <v>245410498.87818182</v>
      </c>
      <c r="L257" s="40">
        <v>456062458.87818182</v>
      </c>
      <c r="M257" s="40">
        <v>179860498.87818182</v>
      </c>
      <c r="N257" s="40">
        <v>171710498.87818182</v>
      </c>
      <c r="O257" s="40">
        <v>197910498.87818182</v>
      </c>
      <c r="P257" s="40">
        <v>5757588011.8199978</v>
      </c>
      <c r="R257" s="40">
        <v>70577614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>
        <f t="shared" si="61"/>
        <v>70577614</v>
      </c>
      <c r="AF257" s="11" t="s">
        <v>438</v>
      </c>
      <c r="AG257" s="5" t="s">
        <v>439</v>
      </c>
      <c r="AH257" s="6">
        <f>+AH258+AH260+AH269+AH273+AH278+AH281+AH293</f>
        <v>70577614</v>
      </c>
      <c r="AI257" s="40">
        <f t="shared" si="47"/>
        <v>-0.95703722279128289</v>
      </c>
      <c r="AJ257" s="40">
        <f t="shared" si="48"/>
        <v>-1</v>
      </c>
      <c r="AK257" s="40">
        <f t="shared" si="49"/>
        <v>-1</v>
      </c>
      <c r="AL257" s="40">
        <f t="shared" si="50"/>
        <v>-1</v>
      </c>
      <c r="AM257" s="40">
        <f t="shared" si="51"/>
        <v>-1</v>
      </c>
      <c r="AN257" s="40">
        <f t="shared" si="52"/>
        <v>-1</v>
      </c>
      <c r="AO257" s="40">
        <f t="shared" si="53"/>
        <v>-1</v>
      </c>
      <c r="AP257" s="40">
        <f t="shared" si="54"/>
        <v>-1</v>
      </c>
      <c r="AQ257" s="40">
        <f t="shared" si="55"/>
        <v>-1</v>
      </c>
      <c r="AR257" s="40">
        <f t="shared" si="56"/>
        <v>-1</v>
      </c>
      <c r="AS257" s="40">
        <f t="shared" si="57"/>
        <v>-1</v>
      </c>
      <c r="AT257" s="40">
        <f t="shared" si="58"/>
        <v>-1</v>
      </c>
      <c r="AU257" s="40">
        <f t="shared" si="59"/>
        <v>-0.98774180892152963</v>
      </c>
    </row>
    <row r="258" spans="1:47" x14ac:dyDescent="0.25">
      <c r="A258" s="41">
        <v>2023</v>
      </c>
      <c r="B258" s="42" t="s">
        <v>440</v>
      </c>
      <c r="C258" s="43" t="s">
        <v>441</v>
      </c>
      <c r="D258" s="40">
        <v>708500000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708500000</v>
      </c>
      <c r="R258" s="40">
        <v>2600000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>
        <f t="shared" si="61"/>
        <v>2600000</v>
      </c>
      <c r="AF258" s="14" t="s">
        <v>440</v>
      </c>
      <c r="AG258" s="9" t="s">
        <v>441</v>
      </c>
      <c r="AH258" s="10">
        <f>+AH259</f>
        <v>2600000</v>
      </c>
      <c r="AI258" s="40">
        <f t="shared" si="47"/>
        <v>-0.9963302752293578</v>
      </c>
      <c r="AJ258" s="40" t="e">
        <f t="shared" si="48"/>
        <v>#DIV/0!</v>
      </c>
      <c r="AK258" s="40" t="e">
        <f t="shared" si="49"/>
        <v>#DIV/0!</v>
      </c>
      <c r="AL258" s="40" t="e">
        <f t="shared" si="50"/>
        <v>#DIV/0!</v>
      </c>
      <c r="AM258" s="40" t="e">
        <f t="shared" si="51"/>
        <v>#DIV/0!</v>
      </c>
      <c r="AN258" s="40" t="e">
        <f t="shared" si="52"/>
        <v>#DIV/0!</v>
      </c>
      <c r="AO258" s="40" t="e">
        <f t="shared" si="53"/>
        <v>#DIV/0!</v>
      </c>
      <c r="AP258" s="40" t="e">
        <f t="shared" si="54"/>
        <v>#DIV/0!</v>
      </c>
      <c r="AQ258" s="40" t="e">
        <f t="shared" si="55"/>
        <v>#DIV/0!</v>
      </c>
      <c r="AR258" s="40" t="e">
        <f t="shared" si="56"/>
        <v>#DIV/0!</v>
      </c>
      <c r="AS258" s="40" t="e">
        <f t="shared" si="57"/>
        <v>#DIV/0!</v>
      </c>
      <c r="AT258" s="40" t="e">
        <f t="shared" si="58"/>
        <v>#DIV/0!</v>
      </c>
      <c r="AU258" s="40">
        <f t="shared" si="59"/>
        <v>-0.9963302752293578</v>
      </c>
    </row>
    <row r="259" spans="1:47" x14ac:dyDescent="0.25">
      <c r="A259" s="44">
        <v>2023</v>
      </c>
      <c r="B259" s="45" t="s">
        <v>442</v>
      </c>
      <c r="C259" s="46" t="s">
        <v>443</v>
      </c>
      <c r="D259" s="47">
        <v>708500000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708500000</v>
      </c>
      <c r="R259" s="47">
        <v>2600000</v>
      </c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>
        <f t="shared" ref="AD259:AD290" si="62">SUM(R259:AC259)</f>
        <v>2600000</v>
      </c>
      <c r="AF259" s="13" t="s">
        <v>442</v>
      </c>
      <c r="AG259" s="25" t="s">
        <v>443</v>
      </c>
      <c r="AH259" s="26">
        <v>2600000</v>
      </c>
      <c r="AI259" s="47">
        <f t="shared" si="47"/>
        <v>-0.9963302752293578</v>
      </c>
      <c r="AJ259" s="47" t="e">
        <f t="shared" si="48"/>
        <v>#DIV/0!</v>
      </c>
      <c r="AK259" s="47" t="e">
        <f t="shared" si="49"/>
        <v>#DIV/0!</v>
      </c>
      <c r="AL259" s="47" t="e">
        <f t="shared" si="50"/>
        <v>#DIV/0!</v>
      </c>
      <c r="AM259" s="47" t="e">
        <f t="shared" si="51"/>
        <v>#DIV/0!</v>
      </c>
      <c r="AN259" s="47" t="e">
        <f t="shared" si="52"/>
        <v>#DIV/0!</v>
      </c>
      <c r="AO259" s="47" t="e">
        <f t="shared" si="53"/>
        <v>#DIV/0!</v>
      </c>
      <c r="AP259" s="47" t="e">
        <f t="shared" si="54"/>
        <v>#DIV/0!</v>
      </c>
      <c r="AQ259" s="47" t="e">
        <f t="shared" si="55"/>
        <v>#DIV/0!</v>
      </c>
      <c r="AR259" s="47" t="e">
        <f t="shared" si="56"/>
        <v>#DIV/0!</v>
      </c>
      <c r="AS259" s="47" t="e">
        <f t="shared" si="57"/>
        <v>#DIV/0!</v>
      </c>
      <c r="AT259" s="47" t="e">
        <f t="shared" si="58"/>
        <v>#DIV/0!</v>
      </c>
      <c r="AU259" s="47">
        <f t="shared" si="59"/>
        <v>-0.9963302752293578</v>
      </c>
    </row>
    <row r="260" spans="1:47" x14ac:dyDescent="0.25">
      <c r="A260" s="41">
        <v>2023</v>
      </c>
      <c r="B260" s="42" t="s">
        <v>444</v>
      </c>
      <c r="C260" s="43" t="s">
        <v>445</v>
      </c>
      <c r="D260" s="40">
        <v>659491718.7249999</v>
      </c>
      <c r="E260" s="40">
        <v>848602134.44818151</v>
      </c>
      <c r="F260" s="40">
        <v>203910498.87818182</v>
      </c>
      <c r="G260" s="40">
        <v>149669366.21818185</v>
      </c>
      <c r="H260" s="40">
        <v>148910498.87818182</v>
      </c>
      <c r="I260" s="40">
        <v>148910498.87818182</v>
      </c>
      <c r="J260" s="40">
        <v>153910498.87818182</v>
      </c>
      <c r="K260" s="40">
        <v>163910498.87818182</v>
      </c>
      <c r="L260" s="40">
        <v>409262458.87818182</v>
      </c>
      <c r="M260" s="40">
        <v>142910498.87818182</v>
      </c>
      <c r="N260" s="40">
        <v>142910498.87818182</v>
      </c>
      <c r="O260" s="40">
        <v>154510498.87818182</v>
      </c>
      <c r="P260" s="40">
        <v>3326909669.2949996</v>
      </c>
      <c r="R260" s="40">
        <v>13524000</v>
      </c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>
        <f t="shared" si="62"/>
        <v>13524000</v>
      </c>
      <c r="AF260" s="14" t="s">
        <v>444</v>
      </c>
      <c r="AG260" s="9" t="s">
        <v>445</v>
      </c>
      <c r="AH260" s="10">
        <f>+AH261+AH265+AH266+AH267+AH268</f>
        <v>13524000</v>
      </c>
      <c r="AI260" s="40">
        <f t="shared" si="47"/>
        <v>-0.97949329822344688</v>
      </c>
      <c r="AJ260" s="40">
        <f t="shared" si="48"/>
        <v>-1</v>
      </c>
      <c r="AK260" s="40">
        <f t="shared" si="49"/>
        <v>-1</v>
      </c>
      <c r="AL260" s="40">
        <f t="shared" si="50"/>
        <v>-1</v>
      </c>
      <c r="AM260" s="40">
        <f t="shared" si="51"/>
        <v>-1</v>
      </c>
      <c r="AN260" s="40">
        <f t="shared" si="52"/>
        <v>-1</v>
      </c>
      <c r="AO260" s="40">
        <f t="shared" si="53"/>
        <v>-1</v>
      </c>
      <c r="AP260" s="40">
        <f t="shared" si="54"/>
        <v>-1</v>
      </c>
      <c r="AQ260" s="40">
        <f t="shared" si="55"/>
        <v>-1</v>
      </c>
      <c r="AR260" s="40">
        <f t="shared" si="56"/>
        <v>-1</v>
      </c>
      <c r="AS260" s="40">
        <f t="shared" si="57"/>
        <v>-1</v>
      </c>
      <c r="AT260" s="40">
        <f t="shared" si="58"/>
        <v>-1</v>
      </c>
      <c r="AU260" s="40">
        <f t="shared" si="59"/>
        <v>-0.99593496627671718</v>
      </c>
    </row>
    <row r="261" spans="1:47" x14ac:dyDescent="0.25">
      <c r="A261" s="41">
        <v>2023</v>
      </c>
      <c r="B261" s="42" t="s">
        <v>446</v>
      </c>
      <c r="C261" s="43" t="s">
        <v>832</v>
      </c>
      <c r="D261" s="40">
        <v>38259000</v>
      </c>
      <c r="E261" s="40">
        <v>168259000</v>
      </c>
      <c r="F261" s="40">
        <v>38259000</v>
      </c>
      <c r="G261" s="40">
        <v>38259000</v>
      </c>
      <c r="H261" s="40">
        <v>38259000</v>
      </c>
      <c r="I261" s="40">
        <v>38259000</v>
      </c>
      <c r="J261" s="40">
        <v>38259000</v>
      </c>
      <c r="K261" s="40">
        <v>38259000</v>
      </c>
      <c r="L261" s="40">
        <v>38259000</v>
      </c>
      <c r="M261" s="40">
        <v>38259000</v>
      </c>
      <c r="N261" s="40">
        <v>38259000</v>
      </c>
      <c r="O261" s="40">
        <v>38259000</v>
      </c>
      <c r="P261" s="40">
        <v>589108000</v>
      </c>
      <c r="R261" s="40">
        <v>13524000</v>
      </c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>
        <f t="shared" si="62"/>
        <v>13524000</v>
      </c>
      <c r="AF261" s="14" t="s">
        <v>446</v>
      </c>
      <c r="AG261" s="9" t="s">
        <v>447</v>
      </c>
      <c r="AH261" s="10">
        <f>+AH262+AH263+AH264</f>
        <v>13524000</v>
      </c>
      <c r="AI261" s="40">
        <f t="shared" si="47"/>
        <v>-0.64651454559711441</v>
      </c>
      <c r="AJ261" s="40">
        <f t="shared" si="48"/>
        <v>-1</v>
      </c>
      <c r="AK261" s="40">
        <f t="shared" si="49"/>
        <v>-1</v>
      </c>
      <c r="AL261" s="40">
        <f t="shared" si="50"/>
        <v>-1</v>
      </c>
      <c r="AM261" s="40">
        <f t="shared" si="51"/>
        <v>-1</v>
      </c>
      <c r="AN261" s="40">
        <f t="shared" si="52"/>
        <v>-1</v>
      </c>
      <c r="AO261" s="40">
        <f t="shared" si="53"/>
        <v>-1</v>
      </c>
      <c r="AP261" s="40">
        <f t="shared" si="54"/>
        <v>-1</v>
      </c>
      <c r="AQ261" s="40">
        <f t="shared" si="55"/>
        <v>-1</v>
      </c>
      <c r="AR261" s="40">
        <f t="shared" si="56"/>
        <v>-1</v>
      </c>
      <c r="AS261" s="40">
        <f t="shared" si="57"/>
        <v>-1</v>
      </c>
      <c r="AT261" s="40">
        <f t="shared" si="58"/>
        <v>-1</v>
      </c>
      <c r="AU261" s="40">
        <f t="shared" si="59"/>
        <v>-0.97704325862150909</v>
      </c>
    </row>
    <row r="262" spans="1:47" x14ac:dyDescent="0.25">
      <c r="A262" s="44">
        <v>2023</v>
      </c>
      <c r="B262" s="45" t="s">
        <v>448</v>
      </c>
      <c r="C262" s="46" t="s">
        <v>449</v>
      </c>
      <c r="D262" s="47">
        <v>0</v>
      </c>
      <c r="E262" s="47">
        <v>30000000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30000000</v>
      </c>
      <c r="R262" s="47">
        <v>0</v>
      </c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>
        <f t="shared" si="62"/>
        <v>0</v>
      </c>
      <c r="AF262" s="13" t="s">
        <v>448</v>
      </c>
      <c r="AG262" s="25" t="s">
        <v>449</v>
      </c>
      <c r="AH262" s="26">
        <v>0</v>
      </c>
      <c r="AI262" s="47" t="e">
        <f t="shared" si="47"/>
        <v>#DIV/0!</v>
      </c>
      <c r="AJ262" s="47">
        <f t="shared" si="48"/>
        <v>-1</v>
      </c>
      <c r="AK262" s="47" t="e">
        <f t="shared" si="49"/>
        <v>#DIV/0!</v>
      </c>
      <c r="AL262" s="47" t="e">
        <f t="shared" si="50"/>
        <v>#DIV/0!</v>
      </c>
      <c r="AM262" s="47" t="e">
        <f t="shared" si="51"/>
        <v>#DIV/0!</v>
      </c>
      <c r="AN262" s="47" t="e">
        <f t="shared" si="52"/>
        <v>#DIV/0!</v>
      </c>
      <c r="AO262" s="47" t="e">
        <f t="shared" si="53"/>
        <v>#DIV/0!</v>
      </c>
      <c r="AP262" s="47" t="e">
        <f t="shared" si="54"/>
        <v>#DIV/0!</v>
      </c>
      <c r="AQ262" s="47" t="e">
        <f t="shared" si="55"/>
        <v>#DIV/0!</v>
      </c>
      <c r="AR262" s="47" t="e">
        <f t="shared" si="56"/>
        <v>#DIV/0!</v>
      </c>
      <c r="AS262" s="47" t="e">
        <f t="shared" si="57"/>
        <v>#DIV/0!</v>
      </c>
      <c r="AT262" s="47" t="e">
        <f t="shared" si="58"/>
        <v>#DIV/0!</v>
      </c>
      <c r="AU262" s="47">
        <f t="shared" si="59"/>
        <v>-1</v>
      </c>
    </row>
    <row r="263" spans="1:47" x14ac:dyDescent="0.25">
      <c r="A263" s="44">
        <v>2023</v>
      </c>
      <c r="B263" s="45" t="s">
        <v>450</v>
      </c>
      <c r="C263" s="46" t="s">
        <v>451</v>
      </c>
      <c r="D263" s="47">
        <v>0</v>
      </c>
      <c r="E263" s="47">
        <v>100000000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100000000</v>
      </c>
      <c r="R263" s="47">
        <v>0</v>
      </c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>
        <f t="shared" si="62"/>
        <v>0</v>
      </c>
      <c r="AF263" s="13" t="s">
        <v>450</v>
      </c>
      <c r="AG263" s="25" t="s">
        <v>451</v>
      </c>
      <c r="AH263" s="26">
        <v>0</v>
      </c>
      <c r="AI263" s="47" t="e">
        <f t="shared" si="47"/>
        <v>#DIV/0!</v>
      </c>
      <c r="AJ263" s="47">
        <f t="shared" si="48"/>
        <v>-1</v>
      </c>
      <c r="AK263" s="47" t="e">
        <f t="shared" si="49"/>
        <v>#DIV/0!</v>
      </c>
      <c r="AL263" s="47" t="e">
        <f t="shared" si="50"/>
        <v>#DIV/0!</v>
      </c>
      <c r="AM263" s="47" t="e">
        <f t="shared" si="51"/>
        <v>#DIV/0!</v>
      </c>
      <c r="AN263" s="47" t="e">
        <f t="shared" si="52"/>
        <v>#DIV/0!</v>
      </c>
      <c r="AO263" s="47" t="e">
        <f t="shared" si="53"/>
        <v>#DIV/0!</v>
      </c>
      <c r="AP263" s="47" t="e">
        <f t="shared" si="54"/>
        <v>#DIV/0!</v>
      </c>
      <c r="AQ263" s="47" t="e">
        <f t="shared" si="55"/>
        <v>#DIV/0!</v>
      </c>
      <c r="AR263" s="47" t="e">
        <f t="shared" si="56"/>
        <v>#DIV/0!</v>
      </c>
      <c r="AS263" s="47" t="e">
        <f t="shared" si="57"/>
        <v>#DIV/0!</v>
      </c>
      <c r="AT263" s="47" t="e">
        <f t="shared" si="58"/>
        <v>#DIV/0!</v>
      </c>
      <c r="AU263" s="47">
        <f t="shared" si="59"/>
        <v>-1</v>
      </c>
    </row>
    <row r="264" spans="1:47" x14ac:dyDescent="0.25">
      <c r="A264" s="44">
        <v>2023</v>
      </c>
      <c r="B264" s="45" t="s">
        <v>452</v>
      </c>
      <c r="C264" s="46" t="s">
        <v>833</v>
      </c>
      <c r="D264" s="47">
        <v>38259000</v>
      </c>
      <c r="E264" s="47">
        <v>38259000</v>
      </c>
      <c r="F264" s="47">
        <v>38259000</v>
      </c>
      <c r="G264" s="47">
        <v>38259000</v>
      </c>
      <c r="H264" s="47">
        <v>38259000</v>
      </c>
      <c r="I264" s="47">
        <v>38259000</v>
      </c>
      <c r="J264" s="47">
        <v>38259000</v>
      </c>
      <c r="K264" s="47">
        <v>38259000</v>
      </c>
      <c r="L264" s="47">
        <v>38259000</v>
      </c>
      <c r="M264" s="47">
        <v>38259000</v>
      </c>
      <c r="N264" s="47">
        <v>38259000</v>
      </c>
      <c r="O264" s="47">
        <v>38259000</v>
      </c>
      <c r="P264" s="47">
        <v>459108000</v>
      </c>
      <c r="R264" s="47">
        <v>13524000</v>
      </c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>
        <f t="shared" si="62"/>
        <v>13524000</v>
      </c>
      <c r="AF264" s="13" t="s">
        <v>452</v>
      </c>
      <c r="AG264" s="25" t="s">
        <v>453</v>
      </c>
      <c r="AH264" s="26">
        <v>13524000</v>
      </c>
      <c r="AI264" s="47">
        <f t="shared" si="47"/>
        <v>-0.64651454559711441</v>
      </c>
      <c r="AJ264" s="47">
        <f t="shared" si="48"/>
        <v>-1</v>
      </c>
      <c r="AK264" s="47">
        <f t="shared" si="49"/>
        <v>-1</v>
      </c>
      <c r="AL264" s="47">
        <f t="shared" si="50"/>
        <v>-1</v>
      </c>
      <c r="AM264" s="47">
        <f t="shared" si="51"/>
        <v>-1</v>
      </c>
      <c r="AN264" s="47">
        <f t="shared" si="52"/>
        <v>-1</v>
      </c>
      <c r="AO264" s="47">
        <f t="shared" si="53"/>
        <v>-1</v>
      </c>
      <c r="AP264" s="47">
        <f t="shared" si="54"/>
        <v>-1</v>
      </c>
      <c r="AQ264" s="47">
        <f t="shared" si="55"/>
        <v>-1</v>
      </c>
      <c r="AR264" s="47">
        <f t="shared" si="56"/>
        <v>-1</v>
      </c>
      <c r="AS264" s="47">
        <f t="shared" si="57"/>
        <v>-1</v>
      </c>
      <c r="AT264" s="47">
        <f t="shared" si="58"/>
        <v>-1</v>
      </c>
      <c r="AU264" s="47">
        <f t="shared" si="59"/>
        <v>-0.97054287879975953</v>
      </c>
    </row>
    <row r="265" spans="1:47" x14ac:dyDescent="0.25">
      <c r="A265" s="44">
        <v>2023</v>
      </c>
      <c r="B265" s="45" t="s">
        <v>454</v>
      </c>
      <c r="C265" s="46" t="s">
        <v>455</v>
      </c>
      <c r="D265" s="47">
        <v>5000000</v>
      </c>
      <c r="E265" s="47">
        <v>5000000</v>
      </c>
      <c r="F265" s="47">
        <v>5000000</v>
      </c>
      <c r="G265" s="47">
        <v>5000000</v>
      </c>
      <c r="H265" s="47">
        <v>5000000</v>
      </c>
      <c r="I265" s="47">
        <v>5000000</v>
      </c>
      <c r="J265" s="47">
        <v>5000000</v>
      </c>
      <c r="K265" s="47">
        <v>5000000</v>
      </c>
      <c r="L265" s="47">
        <v>5000000</v>
      </c>
      <c r="M265" s="47">
        <v>5000000</v>
      </c>
      <c r="N265" s="47">
        <v>5000000</v>
      </c>
      <c r="O265" s="47">
        <v>5000000</v>
      </c>
      <c r="P265" s="47">
        <v>60000000</v>
      </c>
      <c r="R265" s="47">
        <v>0</v>
      </c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>
        <f t="shared" si="62"/>
        <v>0</v>
      </c>
      <c r="AF265" s="13" t="s">
        <v>454</v>
      </c>
      <c r="AG265" s="25" t="s">
        <v>455</v>
      </c>
      <c r="AH265" s="26">
        <v>0</v>
      </c>
      <c r="AI265" s="47">
        <f t="shared" ref="AI265:AI328" si="63">+(R265-D265)/D265</f>
        <v>-1</v>
      </c>
      <c r="AJ265" s="47">
        <f t="shared" si="48"/>
        <v>-1</v>
      </c>
      <c r="AK265" s="47">
        <f t="shared" si="49"/>
        <v>-1</v>
      </c>
      <c r="AL265" s="47">
        <f t="shared" si="50"/>
        <v>-1</v>
      </c>
      <c r="AM265" s="47">
        <f t="shared" si="51"/>
        <v>-1</v>
      </c>
      <c r="AN265" s="47">
        <f t="shared" si="52"/>
        <v>-1</v>
      </c>
      <c r="AO265" s="47">
        <f t="shared" si="53"/>
        <v>-1</v>
      </c>
      <c r="AP265" s="47">
        <f t="shared" si="54"/>
        <v>-1</v>
      </c>
      <c r="AQ265" s="47">
        <f t="shared" si="55"/>
        <v>-1</v>
      </c>
      <c r="AR265" s="47">
        <f t="shared" si="56"/>
        <v>-1</v>
      </c>
      <c r="AS265" s="47">
        <f t="shared" si="57"/>
        <v>-1</v>
      </c>
      <c r="AT265" s="47">
        <f t="shared" si="58"/>
        <v>-1</v>
      </c>
      <c r="AU265" s="47">
        <f t="shared" si="59"/>
        <v>-1</v>
      </c>
    </row>
    <row r="266" spans="1:47" x14ac:dyDescent="0.25">
      <c r="A266" s="44">
        <v>2023</v>
      </c>
      <c r="B266" s="45" t="s">
        <v>456</v>
      </c>
      <c r="C266" s="46" t="s">
        <v>457</v>
      </c>
      <c r="D266" s="47">
        <v>54500000</v>
      </c>
      <c r="E266" s="47">
        <v>54500000</v>
      </c>
      <c r="F266" s="47">
        <v>54500000</v>
      </c>
      <c r="G266" s="47">
        <v>54500000</v>
      </c>
      <c r="H266" s="47">
        <v>54500000</v>
      </c>
      <c r="I266" s="47">
        <v>54500000</v>
      </c>
      <c r="J266" s="47">
        <v>54500000</v>
      </c>
      <c r="K266" s="47">
        <v>54500000</v>
      </c>
      <c r="L266" s="47">
        <v>54500000</v>
      </c>
      <c r="M266" s="47">
        <v>54500000</v>
      </c>
      <c r="N266" s="47">
        <v>54500000</v>
      </c>
      <c r="O266" s="47">
        <v>54500000</v>
      </c>
      <c r="P266" s="47">
        <v>654000000</v>
      </c>
      <c r="R266" s="47">
        <v>0</v>
      </c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>
        <f t="shared" si="62"/>
        <v>0</v>
      </c>
      <c r="AF266" s="13" t="s">
        <v>456</v>
      </c>
      <c r="AG266" s="25" t="s">
        <v>457</v>
      </c>
      <c r="AH266" s="26">
        <v>0</v>
      </c>
      <c r="AI266" s="47">
        <f t="shared" si="63"/>
        <v>-1</v>
      </c>
      <c r="AJ266" s="47">
        <f t="shared" si="48"/>
        <v>-1</v>
      </c>
      <c r="AK266" s="47">
        <f t="shared" si="49"/>
        <v>-1</v>
      </c>
      <c r="AL266" s="47">
        <f t="shared" si="50"/>
        <v>-1</v>
      </c>
      <c r="AM266" s="47">
        <f t="shared" si="51"/>
        <v>-1</v>
      </c>
      <c r="AN266" s="47">
        <f t="shared" si="52"/>
        <v>-1</v>
      </c>
      <c r="AO266" s="47">
        <f t="shared" si="53"/>
        <v>-1</v>
      </c>
      <c r="AP266" s="47">
        <f t="shared" si="54"/>
        <v>-1</v>
      </c>
      <c r="AQ266" s="47">
        <f t="shared" si="55"/>
        <v>-1</v>
      </c>
      <c r="AR266" s="47">
        <f t="shared" si="56"/>
        <v>-1</v>
      </c>
      <c r="AS266" s="47">
        <f t="shared" si="57"/>
        <v>-1</v>
      </c>
      <c r="AT266" s="47">
        <f t="shared" si="58"/>
        <v>-1</v>
      </c>
      <c r="AU266" s="47">
        <f t="shared" si="59"/>
        <v>-1</v>
      </c>
    </row>
    <row r="267" spans="1:47" x14ac:dyDescent="0.25">
      <c r="A267" s="44">
        <v>2023</v>
      </c>
      <c r="B267" s="45" t="s">
        <v>458</v>
      </c>
      <c r="C267" s="46" t="s">
        <v>459</v>
      </c>
      <c r="D267" s="47">
        <v>25547908.724999964</v>
      </c>
      <c r="E267" s="47">
        <v>2851498.8781818184</v>
      </c>
      <c r="F267" s="47">
        <v>22851498.878181819</v>
      </c>
      <c r="G267" s="47">
        <v>3610366.2181818527</v>
      </c>
      <c r="H267" s="47">
        <v>2851498.8781818184</v>
      </c>
      <c r="I267" s="47">
        <v>2851498.8781818184</v>
      </c>
      <c r="J267" s="47">
        <v>2851498.8781818184</v>
      </c>
      <c r="K267" s="47">
        <v>2851498.8781818184</v>
      </c>
      <c r="L267" s="47">
        <v>2851498.8781818184</v>
      </c>
      <c r="M267" s="47">
        <v>2851498.8781818184</v>
      </c>
      <c r="N267" s="47">
        <v>2851498.8781818184</v>
      </c>
      <c r="O267" s="47">
        <v>4451498.8781818189</v>
      </c>
      <c r="P267" s="47">
        <v>79273263.724999979</v>
      </c>
      <c r="R267" s="47">
        <v>0</v>
      </c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>
        <f t="shared" si="62"/>
        <v>0</v>
      </c>
      <c r="AF267" s="13" t="s">
        <v>458</v>
      </c>
      <c r="AG267" s="25" t="s">
        <v>459</v>
      </c>
      <c r="AH267" s="26">
        <v>0</v>
      </c>
      <c r="AI267" s="47">
        <f t="shared" si="63"/>
        <v>-1</v>
      </c>
      <c r="AJ267" s="47">
        <f t="shared" si="48"/>
        <v>-1</v>
      </c>
      <c r="AK267" s="47">
        <f t="shared" si="49"/>
        <v>-1</v>
      </c>
      <c r="AL267" s="47">
        <f t="shared" si="50"/>
        <v>-1</v>
      </c>
      <c r="AM267" s="47">
        <f t="shared" si="51"/>
        <v>-1</v>
      </c>
      <c r="AN267" s="47">
        <f t="shared" si="52"/>
        <v>-1</v>
      </c>
      <c r="AO267" s="47">
        <f t="shared" si="53"/>
        <v>-1</v>
      </c>
      <c r="AP267" s="47">
        <f t="shared" si="54"/>
        <v>-1</v>
      </c>
      <c r="AQ267" s="47">
        <f t="shared" si="55"/>
        <v>-1</v>
      </c>
      <c r="AR267" s="47">
        <f t="shared" si="56"/>
        <v>-1</v>
      </c>
      <c r="AS267" s="47">
        <f t="shared" si="57"/>
        <v>-1</v>
      </c>
      <c r="AT267" s="47">
        <f t="shared" si="58"/>
        <v>-1</v>
      </c>
      <c r="AU267" s="47">
        <f t="shared" si="59"/>
        <v>-1</v>
      </c>
    </row>
    <row r="268" spans="1:47" x14ac:dyDescent="0.25">
      <c r="A268" s="44">
        <v>2023</v>
      </c>
      <c r="B268" s="45" t="s">
        <v>460</v>
      </c>
      <c r="C268" s="46" t="s">
        <v>461</v>
      </c>
      <c r="D268" s="47">
        <v>536184809.99999988</v>
      </c>
      <c r="E268" s="47">
        <v>617991635.56999969</v>
      </c>
      <c r="F268" s="47">
        <v>83300000</v>
      </c>
      <c r="G268" s="47">
        <v>48300000</v>
      </c>
      <c r="H268" s="47">
        <v>48300000</v>
      </c>
      <c r="I268" s="47">
        <v>48300000</v>
      </c>
      <c r="J268" s="47">
        <v>53300000</v>
      </c>
      <c r="K268" s="47">
        <v>63300000</v>
      </c>
      <c r="L268" s="47">
        <v>308651960</v>
      </c>
      <c r="M268" s="47">
        <v>42300000</v>
      </c>
      <c r="N268" s="47">
        <v>42300000</v>
      </c>
      <c r="O268" s="47">
        <v>52300000</v>
      </c>
      <c r="P268" s="47">
        <v>1944528405.5699997</v>
      </c>
      <c r="R268" s="47">
        <v>0</v>
      </c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>
        <f t="shared" si="62"/>
        <v>0</v>
      </c>
      <c r="AF268" s="13" t="s">
        <v>460</v>
      </c>
      <c r="AG268" s="25" t="s">
        <v>461</v>
      </c>
      <c r="AH268" s="26">
        <v>0</v>
      </c>
      <c r="AI268" s="47">
        <f t="shared" si="63"/>
        <v>-1</v>
      </c>
      <c r="AJ268" s="47">
        <f t="shared" si="48"/>
        <v>-1</v>
      </c>
      <c r="AK268" s="47">
        <f t="shared" si="49"/>
        <v>-1</v>
      </c>
      <c r="AL268" s="47">
        <f t="shared" si="50"/>
        <v>-1</v>
      </c>
      <c r="AM268" s="47">
        <f t="shared" si="51"/>
        <v>-1</v>
      </c>
      <c r="AN268" s="47">
        <f t="shared" si="52"/>
        <v>-1</v>
      </c>
      <c r="AO268" s="47">
        <f t="shared" si="53"/>
        <v>-1</v>
      </c>
      <c r="AP268" s="47">
        <f t="shared" si="54"/>
        <v>-1</v>
      </c>
      <c r="AQ268" s="47">
        <f t="shared" si="55"/>
        <v>-1</v>
      </c>
      <c r="AR268" s="47">
        <f t="shared" si="56"/>
        <v>-1</v>
      </c>
      <c r="AS268" s="47">
        <f t="shared" si="57"/>
        <v>-1</v>
      </c>
      <c r="AT268" s="47">
        <f t="shared" si="58"/>
        <v>-1</v>
      </c>
      <c r="AU268" s="47">
        <f t="shared" si="59"/>
        <v>-1</v>
      </c>
    </row>
    <row r="269" spans="1:47" x14ac:dyDescent="0.25">
      <c r="A269" s="41">
        <v>2023</v>
      </c>
      <c r="B269" s="42" t="s">
        <v>462</v>
      </c>
      <c r="C269" s="43" t="s">
        <v>463</v>
      </c>
      <c r="D269" s="40">
        <v>27000000</v>
      </c>
      <c r="E269" s="40">
        <v>42000000</v>
      </c>
      <c r="F269" s="40">
        <v>27000000</v>
      </c>
      <c r="G269" s="40">
        <v>27000000</v>
      </c>
      <c r="H269" s="40">
        <v>27000000</v>
      </c>
      <c r="I269" s="40">
        <v>27000000</v>
      </c>
      <c r="J269" s="40">
        <v>27000000</v>
      </c>
      <c r="K269" s="40">
        <v>27000000</v>
      </c>
      <c r="L269" s="40">
        <v>27000000</v>
      </c>
      <c r="M269" s="40">
        <v>27000000</v>
      </c>
      <c r="N269" s="40">
        <v>27000000</v>
      </c>
      <c r="O269" s="40">
        <v>27000000</v>
      </c>
      <c r="P269" s="40">
        <v>339000000</v>
      </c>
      <c r="R269" s="40">
        <v>52953614</v>
      </c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>
        <f t="shared" si="62"/>
        <v>52953614</v>
      </c>
      <c r="AF269" s="14" t="s">
        <v>462</v>
      </c>
      <c r="AG269" s="9" t="s">
        <v>463</v>
      </c>
      <c r="AH269" s="10">
        <f>+AH270+AH271+AH272</f>
        <v>52953614</v>
      </c>
      <c r="AI269" s="40">
        <f t="shared" si="63"/>
        <v>0.96124496296296291</v>
      </c>
      <c r="AJ269" s="40">
        <f t="shared" si="48"/>
        <v>-1</v>
      </c>
      <c r="AK269" s="40">
        <f t="shared" si="49"/>
        <v>-1</v>
      </c>
      <c r="AL269" s="40">
        <f t="shared" si="50"/>
        <v>-1</v>
      </c>
      <c r="AM269" s="40">
        <f t="shared" si="51"/>
        <v>-1</v>
      </c>
      <c r="AN269" s="40">
        <f t="shared" si="52"/>
        <v>-1</v>
      </c>
      <c r="AO269" s="40">
        <f t="shared" si="53"/>
        <v>-1</v>
      </c>
      <c r="AP269" s="40">
        <f t="shared" si="54"/>
        <v>-1</v>
      </c>
      <c r="AQ269" s="40">
        <f t="shared" si="55"/>
        <v>-1</v>
      </c>
      <c r="AR269" s="40">
        <f t="shared" si="56"/>
        <v>-1</v>
      </c>
      <c r="AS269" s="40">
        <f t="shared" si="57"/>
        <v>-1</v>
      </c>
      <c r="AT269" s="40">
        <f t="shared" si="58"/>
        <v>-1</v>
      </c>
      <c r="AU269" s="40">
        <f t="shared" si="59"/>
        <v>-0.84379464896755163</v>
      </c>
    </row>
    <row r="270" spans="1:47" x14ac:dyDescent="0.25">
      <c r="A270" s="44">
        <v>2023</v>
      </c>
      <c r="B270" s="45" t="s">
        <v>464</v>
      </c>
      <c r="C270" s="46" t="s">
        <v>465</v>
      </c>
      <c r="D270" s="47">
        <v>12000000</v>
      </c>
      <c r="E270" s="47">
        <v>12000000</v>
      </c>
      <c r="F270" s="47">
        <v>12000000</v>
      </c>
      <c r="G270" s="47">
        <v>12000000</v>
      </c>
      <c r="H270" s="47">
        <v>12000000</v>
      </c>
      <c r="I270" s="47">
        <v>12000000</v>
      </c>
      <c r="J270" s="47">
        <v>12000000</v>
      </c>
      <c r="K270" s="47">
        <v>12000000</v>
      </c>
      <c r="L270" s="47">
        <v>12000000</v>
      </c>
      <c r="M270" s="47">
        <v>12000000</v>
      </c>
      <c r="N270" s="47">
        <v>12000000</v>
      </c>
      <c r="O270" s="47">
        <v>12000000</v>
      </c>
      <c r="P270" s="47">
        <v>144000000</v>
      </c>
      <c r="R270" s="47">
        <v>44400000</v>
      </c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>
        <f t="shared" si="62"/>
        <v>44400000</v>
      </c>
      <c r="AF270" s="13" t="s">
        <v>464</v>
      </c>
      <c r="AG270" s="25" t="s">
        <v>465</v>
      </c>
      <c r="AH270" s="26">
        <v>44400000</v>
      </c>
      <c r="AI270" s="47">
        <f t="shared" si="63"/>
        <v>2.7</v>
      </c>
      <c r="AJ270" s="47">
        <f t="shared" si="48"/>
        <v>-1</v>
      </c>
      <c r="AK270" s="47">
        <f t="shared" si="49"/>
        <v>-1</v>
      </c>
      <c r="AL270" s="47">
        <f t="shared" si="50"/>
        <v>-1</v>
      </c>
      <c r="AM270" s="47">
        <f t="shared" si="51"/>
        <v>-1</v>
      </c>
      <c r="AN270" s="47">
        <f t="shared" si="52"/>
        <v>-1</v>
      </c>
      <c r="AO270" s="47">
        <f t="shared" si="53"/>
        <v>-1</v>
      </c>
      <c r="AP270" s="47">
        <f t="shared" si="54"/>
        <v>-1</v>
      </c>
      <c r="AQ270" s="47">
        <f t="shared" si="55"/>
        <v>-1</v>
      </c>
      <c r="AR270" s="47">
        <f t="shared" si="56"/>
        <v>-1</v>
      </c>
      <c r="AS270" s="47">
        <f t="shared" si="57"/>
        <v>-1</v>
      </c>
      <c r="AT270" s="47">
        <f t="shared" si="58"/>
        <v>-1</v>
      </c>
      <c r="AU270" s="47">
        <f t="shared" si="59"/>
        <v>-0.69166666666666665</v>
      </c>
    </row>
    <row r="271" spans="1:47" x14ac:dyDescent="0.25">
      <c r="A271" s="44">
        <v>2023</v>
      </c>
      <c r="B271" s="45" t="s">
        <v>466</v>
      </c>
      <c r="C271" s="46" t="s">
        <v>467</v>
      </c>
      <c r="D271" s="47">
        <v>15000000</v>
      </c>
      <c r="E271" s="47">
        <v>15000000</v>
      </c>
      <c r="F271" s="47">
        <v>15000000</v>
      </c>
      <c r="G271" s="47">
        <v>15000000</v>
      </c>
      <c r="H271" s="47">
        <v>15000000</v>
      </c>
      <c r="I271" s="47">
        <v>15000000</v>
      </c>
      <c r="J271" s="47">
        <v>15000000</v>
      </c>
      <c r="K271" s="47">
        <v>15000000</v>
      </c>
      <c r="L271" s="47">
        <v>15000000</v>
      </c>
      <c r="M271" s="47">
        <v>15000000</v>
      </c>
      <c r="N271" s="47">
        <v>15000000</v>
      </c>
      <c r="O271" s="47">
        <v>15000000</v>
      </c>
      <c r="P271" s="47">
        <v>180000000</v>
      </c>
      <c r="R271" s="47">
        <v>8553614</v>
      </c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>
        <f t="shared" si="62"/>
        <v>8553614</v>
      </c>
      <c r="AF271" s="13" t="s">
        <v>466</v>
      </c>
      <c r="AG271" s="25" t="s">
        <v>467</v>
      </c>
      <c r="AH271" s="26">
        <v>8553614</v>
      </c>
      <c r="AI271" s="47">
        <f t="shared" si="63"/>
        <v>-0.42975906666666669</v>
      </c>
      <c r="AJ271" s="47">
        <f t="shared" si="48"/>
        <v>-1</v>
      </c>
      <c r="AK271" s="47">
        <f t="shared" si="49"/>
        <v>-1</v>
      </c>
      <c r="AL271" s="47">
        <f t="shared" si="50"/>
        <v>-1</v>
      </c>
      <c r="AM271" s="47">
        <f t="shared" si="51"/>
        <v>-1</v>
      </c>
      <c r="AN271" s="47">
        <f t="shared" si="52"/>
        <v>-1</v>
      </c>
      <c r="AO271" s="47">
        <f t="shared" si="53"/>
        <v>-1</v>
      </c>
      <c r="AP271" s="47">
        <f t="shared" si="54"/>
        <v>-1</v>
      </c>
      <c r="AQ271" s="47">
        <f t="shared" si="55"/>
        <v>-1</v>
      </c>
      <c r="AR271" s="47">
        <f t="shared" si="56"/>
        <v>-1</v>
      </c>
      <c r="AS271" s="47">
        <f t="shared" si="57"/>
        <v>-1</v>
      </c>
      <c r="AT271" s="47">
        <f t="shared" si="58"/>
        <v>-1</v>
      </c>
      <c r="AU271" s="47">
        <f t="shared" si="59"/>
        <v>-0.95247992222222222</v>
      </c>
    </row>
    <row r="272" spans="1:47" x14ac:dyDescent="0.25">
      <c r="A272" s="44">
        <v>2023</v>
      </c>
      <c r="B272" s="45" t="s">
        <v>468</v>
      </c>
      <c r="C272" s="46" t="s">
        <v>469</v>
      </c>
      <c r="D272" s="47">
        <v>0</v>
      </c>
      <c r="E272" s="47">
        <v>15000000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15000000</v>
      </c>
      <c r="R272" s="47">
        <v>0</v>
      </c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>
        <f t="shared" si="62"/>
        <v>0</v>
      </c>
      <c r="AF272" s="13" t="s">
        <v>468</v>
      </c>
      <c r="AG272" s="25" t="s">
        <v>469</v>
      </c>
      <c r="AH272" s="26">
        <v>0</v>
      </c>
      <c r="AI272" s="47" t="e">
        <f t="shared" si="63"/>
        <v>#DIV/0!</v>
      </c>
      <c r="AJ272" s="47">
        <f t="shared" si="48"/>
        <v>-1</v>
      </c>
      <c r="AK272" s="47" t="e">
        <f t="shared" si="49"/>
        <v>#DIV/0!</v>
      </c>
      <c r="AL272" s="47" t="e">
        <f t="shared" si="50"/>
        <v>#DIV/0!</v>
      </c>
      <c r="AM272" s="47" t="e">
        <f t="shared" si="51"/>
        <v>#DIV/0!</v>
      </c>
      <c r="AN272" s="47" t="e">
        <f t="shared" si="52"/>
        <v>#DIV/0!</v>
      </c>
      <c r="AO272" s="47" t="e">
        <f t="shared" si="53"/>
        <v>#DIV/0!</v>
      </c>
      <c r="AP272" s="47" t="e">
        <f t="shared" si="54"/>
        <v>#DIV/0!</v>
      </c>
      <c r="AQ272" s="47" t="e">
        <f t="shared" si="55"/>
        <v>#DIV/0!</v>
      </c>
      <c r="AR272" s="47" t="e">
        <f t="shared" si="56"/>
        <v>#DIV/0!</v>
      </c>
      <c r="AS272" s="47" t="e">
        <f t="shared" si="57"/>
        <v>#DIV/0!</v>
      </c>
      <c r="AT272" s="47" t="e">
        <f t="shared" si="58"/>
        <v>#DIV/0!</v>
      </c>
      <c r="AU272" s="47">
        <f t="shared" si="59"/>
        <v>-1</v>
      </c>
    </row>
    <row r="273" spans="1:47" x14ac:dyDescent="0.25">
      <c r="A273" s="41">
        <v>2023</v>
      </c>
      <c r="B273" s="42" t="s">
        <v>470</v>
      </c>
      <c r="C273" s="43" t="s">
        <v>471</v>
      </c>
      <c r="D273" s="40">
        <v>20000000</v>
      </c>
      <c r="E273" s="40">
        <v>774138868</v>
      </c>
      <c r="F273" s="40">
        <v>14619887</v>
      </c>
      <c r="G273" s="40">
        <v>0</v>
      </c>
      <c r="H273" s="40">
        <v>0</v>
      </c>
      <c r="I273" s="40">
        <v>25000000</v>
      </c>
      <c r="J273" s="40">
        <v>2500000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836258755</v>
      </c>
      <c r="R273" s="40">
        <v>0</v>
      </c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>
        <f t="shared" si="62"/>
        <v>0</v>
      </c>
      <c r="AF273" s="14" t="s">
        <v>470</v>
      </c>
      <c r="AG273" s="9" t="s">
        <v>471</v>
      </c>
      <c r="AH273" s="10">
        <f>+AH274+AH275+AH276</f>
        <v>0</v>
      </c>
      <c r="AI273" s="40">
        <f t="shared" si="63"/>
        <v>-1</v>
      </c>
      <c r="AJ273" s="40">
        <f t="shared" si="48"/>
        <v>-1</v>
      </c>
      <c r="AK273" s="40">
        <f t="shared" si="49"/>
        <v>-1</v>
      </c>
      <c r="AL273" s="40" t="e">
        <f t="shared" si="50"/>
        <v>#DIV/0!</v>
      </c>
      <c r="AM273" s="40" t="e">
        <f t="shared" si="51"/>
        <v>#DIV/0!</v>
      </c>
      <c r="AN273" s="40">
        <f t="shared" si="52"/>
        <v>-1</v>
      </c>
      <c r="AO273" s="40">
        <f t="shared" si="53"/>
        <v>-1</v>
      </c>
      <c r="AP273" s="40" t="e">
        <f t="shared" si="54"/>
        <v>#DIV/0!</v>
      </c>
      <c r="AQ273" s="40" t="e">
        <f t="shared" si="55"/>
        <v>#DIV/0!</v>
      </c>
      <c r="AR273" s="40" t="e">
        <f t="shared" si="56"/>
        <v>#DIV/0!</v>
      </c>
      <c r="AS273" s="40" t="e">
        <f t="shared" si="57"/>
        <v>#DIV/0!</v>
      </c>
      <c r="AT273" s="40" t="e">
        <f t="shared" si="58"/>
        <v>#DIV/0!</v>
      </c>
      <c r="AU273" s="40">
        <f t="shared" si="59"/>
        <v>-1</v>
      </c>
    </row>
    <row r="274" spans="1:47" x14ac:dyDescent="0.25">
      <c r="A274" s="44">
        <v>2023</v>
      </c>
      <c r="B274" s="45" t="s">
        <v>472</v>
      </c>
      <c r="C274" s="46" t="s">
        <v>473</v>
      </c>
      <c r="D274" s="47">
        <v>0</v>
      </c>
      <c r="E274" s="47">
        <v>771638868</v>
      </c>
      <c r="F274" s="47">
        <v>2119887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773758755</v>
      </c>
      <c r="R274" s="47">
        <v>0</v>
      </c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>
        <f t="shared" si="62"/>
        <v>0</v>
      </c>
      <c r="AF274" s="13" t="s">
        <v>472</v>
      </c>
      <c r="AG274" s="25" t="s">
        <v>473</v>
      </c>
      <c r="AH274" s="26">
        <v>0</v>
      </c>
      <c r="AI274" s="47" t="e">
        <f t="shared" si="63"/>
        <v>#DIV/0!</v>
      </c>
      <c r="AJ274" s="47">
        <f t="shared" si="48"/>
        <v>-1</v>
      </c>
      <c r="AK274" s="47">
        <f t="shared" si="49"/>
        <v>-1</v>
      </c>
      <c r="AL274" s="47" t="e">
        <f t="shared" si="50"/>
        <v>#DIV/0!</v>
      </c>
      <c r="AM274" s="47" t="e">
        <f t="shared" si="51"/>
        <v>#DIV/0!</v>
      </c>
      <c r="AN274" s="47" t="e">
        <f t="shared" si="52"/>
        <v>#DIV/0!</v>
      </c>
      <c r="AO274" s="47" t="e">
        <f t="shared" si="53"/>
        <v>#DIV/0!</v>
      </c>
      <c r="AP274" s="47" t="e">
        <f t="shared" si="54"/>
        <v>#DIV/0!</v>
      </c>
      <c r="AQ274" s="47" t="e">
        <f t="shared" si="55"/>
        <v>#DIV/0!</v>
      </c>
      <c r="AR274" s="47" t="e">
        <f t="shared" si="56"/>
        <v>#DIV/0!</v>
      </c>
      <c r="AS274" s="47" t="e">
        <f t="shared" si="57"/>
        <v>#DIV/0!</v>
      </c>
      <c r="AT274" s="47" t="e">
        <f t="shared" si="58"/>
        <v>#DIV/0!</v>
      </c>
      <c r="AU274" s="47">
        <f t="shared" si="59"/>
        <v>-1</v>
      </c>
    </row>
    <row r="275" spans="1:47" x14ac:dyDescent="0.25">
      <c r="A275" s="44">
        <v>2023</v>
      </c>
      <c r="B275" s="45" t="s">
        <v>474</v>
      </c>
      <c r="C275" s="46" t="s">
        <v>475</v>
      </c>
      <c r="D275" s="47">
        <v>0</v>
      </c>
      <c r="E275" s="47">
        <v>0</v>
      </c>
      <c r="F275" s="47">
        <v>12500000</v>
      </c>
      <c r="G275" s="47">
        <v>0</v>
      </c>
      <c r="H275" s="47">
        <v>0</v>
      </c>
      <c r="I275" s="47">
        <v>25000000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37500000</v>
      </c>
      <c r="R275" s="47">
        <v>0</v>
      </c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>
        <f t="shared" si="62"/>
        <v>0</v>
      </c>
      <c r="AF275" s="13" t="s">
        <v>474</v>
      </c>
      <c r="AG275" s="25" t="s">
        <v>475</v>
      </c>
      <c r="AH275" s="26">
        <v>0</v>
      </c>
      <c r="AI275" s="47" t="e">
        <f t="shared" si="63"/>
        <v>#DIV/0!</v>
      </c>
      <c r="AJ275" s="47" t="e">
        <f t="shared" si="48"/>
        <v>#DIV/0!</v>
      </c>
      <c r="AK275" s="47">
        <f t="shared" si="49"/>
        <v>-1</v>
      </c>
      <c r="AL275" s="47" t="e">
        <f t="shared" si="50"/>
        <v>#DIV/0!</v>
      </c>
      <c r="AM275" s="47" t="e">
        <f t="shared" si="51"/>
        <v>#DIV/0!</v>
      </c>
      <c r="AN275" s="47">
        <f t="shared" si="52"/>
        <v>-1</v>
      </c>
      <c r="AO275" s="47" t="e">
        <f t="shared" si="53"/>
        <v>#DIV/0!</v>
      </c>
      <c r="AP275" s="47" t="e">
        <f t="shared" si="54"/>
        <v>#DIV/0!</v>
      </c>
      <c r="AQ275" s="47" t="e">
        <f t="shared" si="55"/>
        <v>#DIV/0!</v>
      </c>
      <c r="AR275" s="47" t="e">
        <f t="shared" si="56"/>
        <v>#DIV/0!</v>
      </c>
      <c r="AS275" s="47" t="e">
        <f t="shared" si="57"/>
        <v>#DIV/0!</v>
      </c>
      <c r="AT275" s="47" t="e">
        <f t="shared" si="58"/>
        <v>#DIV/0!</v>
      </c>
      <c r="AU275" s="47">
        <f t="shared" si="59"/>
        <v>-1</v>
      </c>
    </row>
    <row r="276" spans="1:47" x14ac:dyDescent="0.25">
      <c r="A276" s="41">
        <v>2023</v>
      </c>
      <c r="B276" s="42" t="s">
        <v>476</v>
      </c>
      <c r="C276" s="43" t="s">
        <v>477</v>
      </c>
      <c r="D276" s="40">
        <v>20000000</v>
      </c>
      <c r="E276" s="40">
        <v>2500000</v>
      </c>
      <c r="F276" s="40">
        <v>0</v>
      </c>
      <c r="G276" s="40">
        <v>0</v>
      </c>
      <c r="H276" s="40">
        <v>0</v>
      </c>
      <c r="I276" s="40">
        <v>0</v>
      </c>
      <c r="J276" s="40">
        <v>2500000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25000000</v>
      </c>
      <c r="R276" s="40">
        <v>0</v>
      </c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>
        <f t="shared" si="62"/>
        <v>0</v>
      </c>
      <c r="AF276" s="13" t="s">
        <v>476</v>
      </c>
      <c r="AG276" s="25" t="s">
        <v>477</v>
      </c>
      <c r="AH276" s="26">
        <v>0</v>
      </c>
      <c r="AI276" s="40">
        <f t="shared" si="63"/>
        <v>-1</v>
      </c>
      <c r="AJ276" s="40">
        <f t="shared" si="48"/>
        <v>-1</v>
      </c>
      <c r="AK276" s="40" t="e">
        <f t="shared" si="49"/>
        <v>#DIV/0!</v>
      </c>
      <c r="AL276" s="40" t="e">
        <f t="shared" si="50"/>
        <v>#DIV/0!</v>
      </c>
      <c r="AM276" s="40" t="e">
        <f t="shared" si="51"/>
        <v>#DIV/0!</v>
      </c>
      <c r="AN276" s="40" t="e">
        <f t="shared" si="52"/>
        <v>#DIV/0!</v>
      </c>
      <c r="AO276" s="40">
        <f t="shared" si="53"/>
        <v>-1</v>
      </c>
      <c r="AP276" s="40" t="e">
        <f t="shared" si="54"/>
        <v>#DIV/0!</v>
      </c>
      <c r="AQ276" s="40" t="e">
        <f t="shared" si="55"/>
        <v>#DIV/0!</v>
      </c>
      <c r="AR276" s="40" t="e">
        <f t="shared" si="56"/>
        <v>#DIV/0!</v>
      </c>
      <c r="AS276" s="40" t="e">
        <f t="shared" si="57"/>
        <v>#DIV/0!</v>
      </c>
      <c r="AT276" s="40" t="e">
        <f t="shared" si="58"/>
        <v>#DIV/0!</v>
      </c>
      <c r="AU276" s="40">
        <f t="shared" si="59"/>
        <v>-1</v>
      </c>
    </row>
    <row r="277" spans="1:47" x14ac:dyDescent="0.25">
      <c r="A277" s="44">
        <v>2023</v>
      </c>
      <c r="B277" s="45" t="s">
        <v>478</v>
      </c>
      <c r="C277" s="46" t="s">
        <v>479</v>
      </c>
      <c r="D277" s="47">
        <v>20000000</v>
      </c>
      <c r="E277" s="47">
        <v>2500000</v>
      </c>
      <c r="F277" s="47">
        <v>0</v>
      </c>
      <c r="G277" s="47">
        <v>0</v>
      </c>
      <c r="H277" s="47">
        <v>0</v>
      </c>
      <c r="I277" s="47">
        <v>0</v>
      </c>
      <c r="J277" s="47">
        <v>2500000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25000000</v>
      </c>
      <c r="R277" s="47">
        <v>0</v>
      </c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>
        <f t="shared" si="62"/>
        <v>0</v>
      </c>
      <c r="AF277" s="13" t="s">
        <v>478</v>
      </c>
      <c r="AG277" s="25" t="s">
        <v>479</v>
      </c>
      <c r="AH277" s="26">
        <v>0</v>
      </c>
      <c r="AI277" s="47">
        <f t="shared" si="63"/>
        <v>-1</v>
      </c>
      <c r="AJ277" s="47">
        <f t="shared" si="48"/>
        <v>-1</v>
      </c>
      <c r="AK277" s="47" t="e">
        <f t="shared" si="49"/>
        <v>#DIV/0!</v>
      </c>
      <c r="AL277" s="47" t="e">
        <f t="shared" si="50"/>
        <v>#DIV/0!</v>
      </c>
      <c r="AM277" s="47" t="e">
        <f t="shared" si="51"/>
        <v>#DIV/0!</v>
      </c>
      <c r="AN277" s="47" t="e">
        <f t="shared" si="52"/>
        <v>#DIV/0!</v>
      </c>
      <c r="AO277" s="47">
        <f t="shared" si="53"/>
        <v>-1</v>
      </c>
      <c r="AP277" s="47" t="e">
        <f t="shared" si="54"/>
        <v>#DIV/0!</v>
      </c>
      <c r="AQ277" s="47" t="e">
        <f t="shared" si="55"/>
        <v>#DIV/0!</v>
      </c>
      <c r="AR277" s="47" t="e">
        <f t="shared" si="56"/>
        <v>#DIV/0!</v>
      </c>
      <c r="AS277" s="47" t="e">
        <f t="shared" si="57"/>
        <v>#DIV/0!</v>
      </c>
      <c r="AT277" s="47" t="e">
        <f t="shared" si="58"/>
        <v>#DIV/0!</v>
      </c>
      <c r="AU277" s="47">
        <f t="shared" si="59"/>
        <v>-1</v>
      </c>
    </row>
    <row r="278" spans="1:47" x14ac:dyDescent="0.25">
      <c r="A278" s="41">
        <v>2023</v>
      </c>
      <c r="B278" s="42" t="s">
        <v>480</v>
      </c>
      <c r="C278" s="43" t="s">
        <v>834</v>
      </c>
      <c r="D278" s="40">
        <v>1800000</v>
      </c>
      <c r="E278" s="40">
        <v>21800000</v>
      </c>
      <c r="F278" s="40">
        <v>1800000</v>
      </c>
      <c r="G278" s="40">
        <v>1800000</v>
      </c>
      <c r="H278" s="40">
        <v>1800000</v>
      </c>
      <c r="I278" s="40">
        <v>1800000</v>
      </c>
      <c r="J278" s="40">
        <v>1800000</v>
      </c>
      <c r="K278" s="40">
        <v>1800000</v>
      </c>
      <c r="L278" s="40">
        <v>1800000</v>
      </c>
      <c r="M278" s="40">
        <v>1800000</v>
      </c>
      <c r="N278" s="40">
        <v>1800000</v>
      </c>
      <c r="O278" s="40">
        <v>1800000</v>
      </c>
      <c r="P278" s="40">
        <v>41600000</v>
      </c>
      <c r="R278" s="40">
        <v>0</v>
      </c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>
        <f t="shared" si="62"/>
        <v>0</v>
      </c>
      <c r="AF278" s="14" t="s">
        <v>480</v>
      </c>
      <c r="AG278" s="9" t="s">
        <v>481</v>
      </c>
      <c r="AH278" s="10">
        <f>+AH279+AH280</f>
        <v>0</v>
      </c>
      <c r="AI278" s="40">
        <f t="shared" si="63"/>
        <v>-1</v>
      </c>
      <c r="AJ278" s="40">
        <f t="shared" si="48"/>
        <v>-1</v>
      </c>
      <c r="AK278" s="40">
        <f t="shared" si="49"/>
        <v>-1</v>
      </c>
      <c r="AL278" s="40">
        <f t="shared" si="50"/>
        <v>-1</v>
      </c>
      <c r="AM278" s="40">
        <f t="shared" si="51"/>
        <v>-1</v>
      </c>
      <c r="AN278" s="40">
        <f t="shared" si="52"/>
        <v>-1</v>
      </c>
      <c r="AO278" s="40">
        <f t="shared" si="53"/>
        <v>-1</v>
      </c>
      <c r="AP278" s="40">
        <f t="shared" si="54"/>
        <v>-1</v>
      </c>
      <c r="AQ278" s="40">
        <f t="shared" si="55"/>
        <v>-1</v>
      </c>
      <c r="AR278" s="40">
        <f t="shared" si="56"/>
        <v>-1</v>
      </c>
      <c r="AS278" s="40">
        <f t="shared" si="57"/>
        <v>-1</v>
      </c>
      <c r="AT278" s="40">
        <f t="shared" si="58"/>
        <v>-1</v>
      </c>
      <c r="AU278" s="40">
        <f t="shared" si="59"/>
        <v>-1</v>
      </c>
    </row>
    <row r="279" spans="1:47" x14ac:dyDescent="0.25">
      <c r="A279" s="44">
        <v>2023</v>
      </c>
      <c r="B279" s="45" t="s">
        <v>482</v>
      </c>
      <c r="C279" s="46" t="s">
        <v>483</v>
      </c>
      <c r="D279" s="47">
        <v>1800000</v>
      </c>
      <c r="E279" s="47">
        <v>1800000</v>
      </c>
      <c r="F279" s="47">
        <v>1800000</v>
      </c>
      <c r="G279" s="47">
        <v>1800000</v>
      </c>
      <c r="H279" s="47">
        <v>1800000</v>
      </c>
      <c r="I279" s="47">
        <v>1800000</v>
      </c>
      <c r="J279" s="47">
        <v>1800000</v>
      </c>
      <c r="K279" s="47">
        <v>1800000</v>
      </c>
      <c r="L279" s="47">
        <v>1800000</v>
      </c>
      <c r="M279" s="47">
        <v>1800000</v>
      </c>
      <c r="N279" s="47">
        <v>1800000</v>
      </c>
      <c r="O279" s="47">
        <v>1800000</v>
      </c>
      <c r="P279" s="47">
        <v>21600000</v>
      </c>
      <c r="R279" s="47">
        <v>0</v>
      </c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>
        <f t="shared" si="62"/>
        <v>0</v>
      </c>
      <c r="AF279" s="13" t="s">
        <v>482</v>
      </c>
      <c r="AG279" s="25" t="s">
        <v>483</v>
      </c>
      <c r="AH279" s="26">
        <v>0</v>
      </c>
      <c r="AI279" s="47">
        <f t="shared" si="63"/>
        <v>-1</v>
      </c>
      <c r="AJ279" s="47">
        <f t="shared" si="48"/>
        <v>-1</v>
      </c>
      <c r="AK279" s="47">
        <f t="shared" si="49"/>
        <v>-1</v>
      </c>
      <c r="AL279" s="47">
        <f t="shared" si="50"/>
        <v>-1</v>
      </c>
      <c r="AM279" s="47">
        <f t="shared" si="51"/>
        <v>-1</v>
      </c>
      <c r="AN279" s="47">
        <f t="shared" si="52"/>
        <v>-1</v>
      </c>
      <c r="AO279" s="47">
        <f t="shared" si="53"/>
        <v>-1</v>
      </c>
      <c r="AP279" s="47">
        <f t="shared" si="54"/>
        <v>-1</v>
      </c>
      <c r="AQ279" s="47">
        <f t="shared" si="55"/>
        <v>-1</v>
      </c>
      <c r="AR279" s="47">
        <f t="shared" si="56"/>
        <v>-1</v>
      </c>
      <c r="AS279" s="47">
        <f t="shared" si="57"/>
        <v>-1</v>
      </c>
      <c r="AT279" s="47">
        <f t="shared" si="58"/>
        <v>-1</v>
      </c>
      <c r="AU279" s="47">
        <f t="shared" si="59"/>
        <v>-1</v>
      </c>
    </row>
    <row r="280" spans="1:47" x14ac:dyDescent="0.25">
      <c r="A280" s="44">
        <v>2023</v>
      </c>
      <c r="B280" s="45" t="s">
        <v>484</v>
      </c>
      <c r="C280" s="46" t="s">
        <v>485</v>
      </c>
      <c r="D280" s="47">
        <v>0</v>
      </c>
      <c r="E280" s="47">
        <v>20000000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20000000</v>
      </c>
      <c r="R280" s="47">
        <v>0</v>
      </c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>
        <f t="shared" si="62"/>
        <v>0</v>
      </c>
      <c r="AF280" s="13" t="s">
        <v>484</v>
      </c>
      <c r="AG280" s="25" t="s">
        <v>485</v>
      </c>
      <c r="AH280" s="26">
        <v>0</v>
      </c>
      <c r="AI280" s="47" t="e">
        <f t="shared" si="63"/>
        <v>#DIV/0!</v>
      </c>
      <c r="AJ280" s="47">
        <f t="shared" ref="AJ280:AJ343" si="64">+(S280-E280)/E280</f>
        <v>-1</v>
      </c>
      <c r="AK280" s="47" t="e">
        <f t="shared" ref="AK280:AK343" si="65">+(T280-F280)/F280</f>
        <v>#DIV/0!</v>
      </c>
      <c r="AL280" s="47" t="e">
        <f t="shared" ref="AL280:AL343" si="66">+(U280-G280)/G280</f>
        <v>#DIV/0!</v>
      </c>
      <c r="AM280" s="47" t="e">
        <f t="shared" ref="AM280:AM343" si="67">+(V280-H280)/H280</f>
        <v>#DIV/0!</v>
      </c>
      <c r="AN280" s="47" t="e">
        <f t="shared" ref="AN280:AN343" si="68">+(W280-I280)/I280</f>
        <v>#DIV/0!</v>
      </c>
      <c r="AO280" s="47" t="e">
        <f t="shared" ref="AO280:AO343" si="69">+(X280-J280)/J280</f>
        <v>#DIV/0!</v>
      </c>
      <c r="AP280" s="47" t="e">
        <f t="shared" ref="AP280:AP343" si="70">+(Y280-K280)/K280</f>
        <v>#DIV/0!</v>
      </c>
      <c r="AQ280" s="47" t="e">
        <f t="shared" ref="AQ280:AQ343" si="71">+(Z280-L280)/L280</f>
        <v>#DIV/0!</v>
      </c>
      <c r="AR280" s="47" t="e">
        <f t="shared" ref="AR280:AR343" si="72">+(AA280-M280)/M280</f>
        <v>#DIV/0!</v>
      </c>
      <c r="AS280" s="47" t="e">
        <f t="shared" ref="AS280:AS343" si="73">+(AB280-N280)/N280</f>
        <v>#DIV/0!</v>
      </c>
      <c r="AT280" s="47" t="e">
        <f t="shared" ref="AT280:AT343" si="74">+(AC280-O280)/O280</f>
        <v>#DIV/0!</v>
      </c>
      <c r="AU280" s="47">
        <f t="shared" ref="AU280:AU343" si="75">+(AD280-P280)/P280</f>
        <v>-1</v>
      </c>
    </row>
    <row r="281" spans="1:47" x14ac:dyDescent="0.25">
      <c r="A281" s="41">
        <v>2023</v>
      </c>
      <c r="B281" s="42" t="s">
        <v>486</v>
      </c>
      <c r="C281" s="43" t="s">
        <v>487</v>
      </c>
      <c r="D281" s="40">
        <v>25170192.524999976</v>
      </c>
      <c r="E281" s="40">
        <v>0</v>
      </c>
      <c r="F281" s="40">
        <v>155649395</v>
      </c>
      <c r="G281" s="40">
        <v>4400000</v>
      </c>
      <c r="H281" s="40">
        <v>700000</v>
      </c>
      <c r="I281" s="40">
        <v>10000000</v>
      </c>
      <c r="J281" s="40">
        <v>8350000</v>
      </c>
      <c r="K281" s="40">
        <v>46700000</v>
      </c>
      <c r="L281" s="40">
        <v>18000000</v>
      </c>
      <c r="M281" s="40">
        <v>8150000</v>
      </c>
      <c r="N281" s="40">
        <v>0</v>
      </c>
      <c r="O281" s="40">
        <v>13000000</v>
      </c>
      <c r="P281" s="40">
        <v>290119587.52499998</v>
      </c>
      <c r="R281" s="40">
        <v>1500000</v>
      </c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>
        <f t="shared" si="62"/>
        <v>1500000</v>
      </c>
      <c r="AF281" s="14" t="s">
        <v>486</v>
      </c>
      <c r="AG281" s="9" t="s">
        <v>487</v>
      </c>
      <c r="AH281" s="10">
        <f>+AH282+AH288+AH291</f>
        <v>1500000</v>
      </c>
      <c r="AI281" s="40">
        <f t="shared" si="63"/>
        <v>-0.94040570017451619</v>
      </c>
      <c r="AJ281" s="40" t="e">
        <f t="shared" si="64"/>
        <v>#DIV/0!</v>
      </c>
      <c r="AK281" s="40">
        <f t="shared" si="65"/>
        <v>-1</v>
      </c>
      <c r="AL281" s="40">
        <f t="shared" si="66"/>
        <v>-1</v>
      </c>
      <c r="AM281" s="40">
        <f t="shared" si="67"/>
        <v>-1</v>
      </c>
      <c r="AN281" s="40">
        <f t="shared" si="68"/>
        <v>-1</v>
      </c>
      <c r="AO281" s="40">
        <f t="shared" si="69"/>
        <v>-1</v>
      </c>
      <c r="AP281" s="40">
        <f t="shared" si="70"/>
        <v>-1</v>
      </c>
      <c r="AQ281" s="40">
        <f t="shared" si="71"/>
        <v>-1</v>
      </c>
      <c r="AR281" s="40">
        <f t="shared" si="72"/>
        <v>-1</v>
      </c>
      <c r="AS281" s="40" t="e">
        <f t="shared" si="73"/>
        <v>#DIV/0!</v>
      </c>
      <c r="AT281" s="40">
        <f t="shared" si="74"/>
        <v>-1</v>
      </c>
      <c r="AU281" s="40">
        <f t="shared" si="75"/>
        <v>-0.9948297182799809</v>
      </c>
    </row>
    <row r="282" spans="1:47" x14ac:dyDescent="0.25">
      <c r="A282" s="41">
        <v>2023</v>
      </c>
      <c r="B282" s="42" t="s">
        <v>488</v>
      </c>
      <c r="C282" s="43" t="s">
        <v>835</v>
      </c>
      <c r="D282" s="40">
        <v>25170192.524999976</v>
      </c>
      <c r="E282" s="40">
        <v>0</v>
      </c>
      <c r="F282" s="40">
        <v>46231538</v>
      </c>
      <c r="G282" s="40">
        <v>4400000</v>
      </c>
      <c r="H282" s="40">
        <v>700000</v>
      </c>
      <c r="I282" s="40">
        <v>0</v>
      </c>
      <c r="J282" s="40">
        <v>8350000</v>
      </c>
      <c r="K282" s="40">
        <v>8700000</v>
      </c>
      <c r="L282" s="40">
        <v>8000000</v>
      </c>
      <c r="M282" s="40">
        <v>8150000</v>
      </c>
      <c r="N282" s="40">
        <v>0</v>
      </c>
      <c r="O282" s="40">
        <v>3000000</v>
      </c>
      <c r="P282" s="40">
        <v>112701730.52499998</v>
      </c>
      <c r="R282" s="40">
        <v>1500000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>
        <f t="shared" si="62"/>
        <v>1500000</v>
      </c>
      <c r="AF282" s="14" t="s">
        <v>488</v>
      </c>
      <c r="AG282" s="9" t="s">
        <v>489</v>
      </c>
      <c r="AH282" s="10">
        <f>+AH283+AH284+AH285+AH286+AH287</f>
        <v>1500000</v>
      </c>
      <c r="AI282" s="40">
        <f t="shared" si="63"/>
        <v>-0.94040570017451619</v>
      </c>
      <c r="AJ282" s="40" t="e">
        <f t="shared" si="64"/>
        <v>#DIV/0!</v>
      </c>
      <c r="AK282" s="40">
        <f t="shared" si="65"/>
        <v>-1</v>
      </c>
      <c r="AL282" s="40">
        <f t="shared" si="66"/>
        <v>-1</v>
      </c>
      <c r="AM282" s="40">
        <f t="shared" si="67"/>
        <v>-1</v>
      </c>
      <c r="AN282" s="40" t="e">
        <f t="shared" si="68"/>
        <v>#DIV/0!</v>
      </c>
      <c r="AO282" s="40">
        <f t="shared" si="69"/>
        <v>-1</v>
      </c>
      <c r="AP282" s="40">
        <f t="shared" si="70"/>
        <v>-1</v>
      </c>
      <c r="AQ282" s="40">
        <f t="shared" si="71"/>
        <v>-1</v>
      </c>
      <c r="AR282" s="40">
        <f t="shared" si="72"/>
        <v>-1</v>
      </c>
      <c r="AS282" s="40" t="e">
        <f t="shared" si="73"/>
        <v>#DIV/0!</v>
      </c>
      <c r="AT282" s="40">
        <f t="shared" si="74"/>
        <v>-1</v>
      </c>
      <c r="AU282" s="40">
        <f t="shared" si="75"/>
        <v>-0.98669053267405449</v>
      </c>
    </row>
    <row r="283" spans="1:47" ht="195" x14ac:dyDescent="0.25">
      <c r="A283" s="44">
        <v>2023</v>
      </c>
      <c r="B283" s="45" t="s">
        <v>490</v>
      </c>
      <c r="C283" s="46" t="s">
        <v>836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1000000</v>
      </c>
      <c r="P283" s="47">
        <v>1000000</v>
      </c>
      <c r="R283" s="47">
        <v>0</v>
      </c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>
        <f t="shared" si="62"/>
        <v>0</v>
      </c>
      <c r="AF283" s="13" t="s">
        <v>490</v>
      </c>
      <c r="AG283" s="27" t="s">
        <v>491</v>
      </c>
      <c r="AH283" s="26">
        <v>0</v>
      </c>
      <c r="AI283" s="47" t="e">
        <f t="shared" si="63"/>
        <v>#DIV/0!</v>
      </c>
      <c r="AJ283" s="47" t="e">
        <f t="shared" si="64"/>
        <v>#DIV/0!</v>
      </c>
      <c r="AK283" s="47" t="e">
        <f t="shared" si="65"/>
        <v>#DIV/0!</v>
      </c>
      <c r="AL283" s="47" t="e">
        <f t="shared" si="66"/>
        <v>#DIV/0!</v>
      </c>
      <c r="AM283" s="47" t="e">
        <f t="shared" si="67"/>
        <v>#DIV/0!</v>
      </c>
      <c r="AN283" s="47" t="e">
        <f t="shared" si="68"/>
        <v>#DIV/0!</v>
      </c>
      <c r="AO283" s="47" t="e">
        <f t="shared" si="69"/>
        <v>#DIV/0!</v>
      </c>
      <c r="AP283" s="47" t="e">
        <f t="shared" si="70"/>
        <v>#DIV/0!</v>
      </c>
      <c r="AQ283" s="47" t="e">
        <f t="shared" si="71"/>
        <v>#DIV/0!</v>
      </c>
      <c r="AR283" s="47" t="e">
        <f t="shared" si="72"/>
        <v>#DIV/0!</v>
      </c>
      <c r="AS283" s="47" t="e">
        <f t="shared" si="73"/>
        <v>#DIV/0!</v>
      </c>
      <c r="AT283" s="47">
        <f t="shared" si="74"/>
        <v>-1</v>
      </c>
      <c r="AU283" s="47">
        <f t="shared" si="75"/>
        <v>-1</v>
      </c>
    </row>
    <row r="284" spans="1:47" ht="165" x14ac:dyDescent="0.25">
      <c r="A284" s="44">
        <v>2023</v>
      </c>
      <c r="B284" s="45" t="s">
        <v>492</v>
      </c>
      <c r="C284" s="46" t="s">
        <v>493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1000000</v>
      </c>
      <c r="P284" s="47">
        <v>1000000</v>
      </c>
      <c r="R284" s="47">
        <v>0</v>
      </c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>
        <f t="shared" si="62"/>
        <v>0</v>
      </c>
      <c r="AF284" s="13" t="s">
        <v>492</v>
      </c>
      <c r="AG284" s="27" t="s">
        <v>493</v>
      </c>
      <c r="AH284" s="26">
        <v>0</v>
      </c>
      <c r="AI284" s="47" t="e">
        <f t="shared" si="63"/>
        <v>#DIV/0!</v>
      </c>
      <c r="AJ284" s="47" t="e">
        <f t="shared" si="64"/>
        <v>#DIV/0!</v>
      </c>
      <c r="AK284" s="47" t="e">
        <f t="shared" si="65"/>
        <v>#DIV/0!</v>
      </c>
      <c r="AL284" s="47" t="e">
        <f t="shared" si="66"/>
        <v>#DIV/0!</v>
      </c>
      <c r="AM284" s="47" t="e">
        <f t="shared" si="67"/>
        <v>#DIV/0!</v>
      </c>
      <c r="AN284" s="47" t="e">
        <f t="shared" si="68"/>
        <v>#DIV/0!</v>
      </c>
      <c r="AO284" s="47" t="e">
        <f t="shared" si="69"/>
        <v>#DIV/0!</v>
      </c>
      <c r="AP284" s="47" t="e">
        <f t="shared" si="70"/>
        <v>#DIV/0!</v>
      </c>
      <c r="AQ284" s="47" t="e">
        <f t="shared" si="71"/>
        <v>#DIV/0!</v>
      </c>
      <c r="AR284" s="47" t="e">
        <f t="shared" si="72"/>
        <v>#DIV/0!</v>
      </c>
      <c r="AS284" s="47" t="e">
        <f t="shared" si="73"/>
        <v>#DIV/0!</v>
      </c>
      <c r="AT284" s="47">
        <f t="shared" si="74"/>
        <v>-1</v>
      </c>
      <c r="AU284" s="47">
        <f t="shared" si="75"/>
        <v>-1</v>
      </c>
    </row>
    <row r="285" spans="1:47" ht="150" x14ac:dyDescent="0.25">
      <c r="A285" s="44">
        <v>2023</v>
      </c>
      <c r="B285" s="45" t="s">
        <v>494</v>
      </c>
      <c r="C285" s="46" t="s">
        <v>495</v>
      </c>
      <c r="D285" s="47">
        <v>0</v>
      </c>
      <c r="E285" s="47">
        <v>0</v>
      </c>
      <c r="F285" s="47">
        <v>20000000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1000000</v>
      </c>
      <c r="P285" s="47">
        <v>21000000</v>
      </c>
      <c r="R285" s="47">
        <v>0</v>
      </c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>
        <f t="shared" si="62"/>
        <v>0</v>
      </c>
      <c r="AF285" s="13" t="s">
        <v>494</v>
      </c>
      <c r="AG285" s="27" t="s">
        <v>495</v>
      </c>
      <c r="AH285" s="26">
        <v>0</v>
      </c>
      <c r="AI285" s="47" t="e">
        <f t="shared" si="63"/>
        <v>#DIV/0!</v>
      </c>
      <c r="AJ285" s="47" t="e">
        <f t="shared" si="64"/>
        <v>#DIV/0!</v>
      </c>
      <c r="AK285" s="47">
        <f t="shared" si="65"/>
        <v>-1</v>
      </c>
      <c r="AL285" s="47" t="e">
        <f t="shared" si="66"/>
        <v>#DIV/0!</v>
      </c>
      <c r="AM285" s="47" t="e">
        <f t="shared" si="67"/>
        <v>#DIV/0!</v>
      </c>
      <c r="AN285" s="47" t="e">
        <f t="shared" si="68"/>
        <v>#DIV/0!</v>
      </c>
      <c r="AO285" s="47" t="e">
        <f t="shared" si="69"/>
        <v>#DIV/0!</v>
      </c>
      <c r="AP285" s="47" t="e">
        <f t="shared" si="70"/>
        <v>#DIV/0!</v>
      </c>
      <c r="AQ285" s="47" t="e">
        <f t="shared" si="71"/>
        <v>#DIV/0!</v>
      </c>
      <c r="AR285" s="47" t="e">
        <f t="shared" si="72"/>
        <v>#DIV/0!</v>
      </c>
      <c r="AS285" s="47" t="e">
        <f t="shared" si="73"/>
        <v>#DIV/0!</v>
      </c>
      <c r="AT285" s="47">
        <f t="shared" si="74"/>
        <v>-1</v>
      </c>
      <c r="AU285" s="47">
        <f t="shared" si="75"/>
        <v>-1</v>
      </c>
    </row>
    <row r="286" spans="1:47" ht="165" x14ac:dyDescent="0.25">
      <c r="A286" s="44">
        <v>2023</v>
      </c>
      <c r="B286" s="45" t="s">
        <v>496</v>
      </c>
      <c r="C286" s="46" t="s">
        <v>497</v>
      </c>
      <c r="D286" s="47">
        <v>25170192.524999976</v>
      </c>
      <c r="E286" s="47">
        <v>0</v>
      </c>
      <c r="F286" s="47">
        <v>0</v>
      </c>
      <c r="G286" s="47">
        <v>400000</v>
      </c>
      <c r="H286" s="47">
        <v>700000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26270192.524999976</v>
      </c>
      <c r="R286" s="47">
        <v>1500000</v>
      </c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>
        <f t="shared" si="62"/>
        <v>1500000</v>
      </c>
      <c r="AF286" s="13" t="s">
        <v>496</v>
      </c>
      <c r="AG286" s="27" t="s">
        <v>497</v>
      </c>
      <c r="AH286" s="26">
        <v>1500000</v>
      </c>
      <c r="AI286" s="47">
        <f t="shared" si="63"/>
        <v>-0.94040570017451619</v>
      </c>
      <c r="AJ286" s="47" t="e">
        <f t="shared" si="64"/>
        <v>#DIV/0!</v>
      </c>
      <c r="AK286" s="47" t="e">
        <f t="shared" si="65"/>
        <v>#DIV/0!</v>
      </c>
      <c r="AL286" s="47">
        <f t="shared" si="66"/>
        <v>-1</v>
      </c>
      <c r="AM286" s="47">
        <f t="shared" si="67"/>
        <v>-1</v>
      </c>
      <c r="AN286" s="47" t="e">
        <f t="shared" si="68"/>
        <v>#DIV/0!</v>
      </c>
      <c r="AO286" s="47" t="e">
        <f t="shared" si="69"/>
        <v>#DIV/0!</v>
      </c>
      <c r="AP286" s="47" t="e">
        <f t="shared" si="70"/>
        <v>#DIV/0!</v>
      </c>
      <c r="AQ286" s="47" t="e">
        <f t="shared" si="71"/>
        <v>#DIV/0!</v>
      </c>
      <c r="AR286" s="47" t="e">
        <f t="shared" si="72"/>
        <v>#DIV/0!</v>
      </c>
      <c r="AS286" s="47" t="e">
        <f t="shared" si="73"/>
        <v>#DIV/0!</v>
      </c>
      <c r="AT286" s="47" t="e">
        <f t="shared" si="74"/>
        <v>#DIV/0!</v>
      </c>
      <c r="AU286" s="47">
        <f t="shared" si="75"/>
        <v>-0.94290106558707065</v>
      </c>
    </row>
    <row r="287" spans="1:47" ht="135" x14ac:dyDescent="0.25">
      <c r="A287" s="44">
        <v>2023</v>
      </c>
      <c r="B287" s="45" t="s">
        <v>498</v>
      </c>
      <c r="C287" s="46" t="s">
        <v>499</v>
      </c>
      <c r="D287" s="47">
        <v>0</v>
      </c>
      <c r="E287" s="47">
        <v>0</v>
      </c>
      <c r="F287" s="47">
        <v>26231538</v>
      </c>
      <c r="G287" s="47">
        <v>4000000</v>
      </c>
      <c r="H287" s="47">
        <v>0</v>
      </c>
      <c r="I287" s="47">
        <v>0</v>
      </c>
      <c r="J287" s="47">
        <v>8350000</v>
      </c>
      <c r="K287" s="47">
        <v>8700000</v>
      </c>
      <c r="L287" s="47">
        <v>8000000</v>
      </c>
      <c r="M287" s="47">
        <v>8150000</v>
      </c>
      <c r="N287" s="47">
        <v>0</v>
      </c>
      <c r="O287" s="47">
        <v>0</v>
      </c>
      <c r="P287" s="47">
        <v>63431538</v>
      </c>
      <c r="R287" s="47">
        <v>0</v>
      </c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>
        <f t="shared" si="62"/>
        <v>0</v>
      </c>
      <c r="AF287" s="13" t="s">
        <v>498</v>
      </c>
      <c r="AG287" s="27" t="s">
        <v>499</v>
      </c>
      <c r="AH287" s="26">
        <v>0</v>
      </c>
      <c r="AI287" s="47" t="e">
        <f t="shared" si="63"/>
        <v>#DIV/0!</v>
      </c>
      <c r="AJ287" s="47" t="e">
        <f t="shared" si="64"/>
        <v>#DIV/0!</v>
      </c>
      <c r="AK287" s="47">
        <f t="shared" si="65"/>
        <v>-1</v>
      </c>
      <c r="AL287" s="47">
        <f t="shared" si="66"/>
        <v>-1</v>
      </c>
      <c r="AM287" s="47" t="e">
        <f t="shared" si="67"/>
        <v>#DIV/0!</v>
      </c>
      <c r="AN287" s="47" t="e">
        <f t="shared" si="68"/>
        <v>#DIV/0!</v>
      </c>
      <c r="AO287" s="47">
        <f t="shared" si="69"/>
        <v>-1</v>
      </c>
      <c r="AP287" s="47">
        <f t="shared" si="70"/>
        <v>-1</v>
      </c>
      <c r="AQ287" s="47">
        <f t="shared" si="71"/>
        <v>-1</v>
      </c>
      <c r="AR287" s="47">
        <f t="shared" si="72"/>
        <v>-1</v>
      </c>
      <c r="AS287" s="47" t="e">
        <f t="shared" si="73"/>
        <v>#DIV/0!</v>
      </c>
      <c r="AT287" s="47" t="e">
        <f t="shared" si="74"/>
        <v>#DIV/0!</v>
      </c>
      <c r="AU287" s="47">
        <f t="shared" si="75"/>
        <v>-1</v>
      </c>
    </row>
    <row r="288" spans="1:47" x14ac:dyDescent="0.25">
      <c r="A288" s="41">
        <v>2023</v>
      </c>
      <c r="B288" s="42" t="s">
        <v>500</v>
      </c>
      <c r="C288" s="43" t="s">
        <v>501</v>
      </c>
      <c r="D288" s="40">
        <v>0</v>
      </c>
      <c r="E288" s="40">
        <v>0</v>
      </c>
      <c r="F288" s="40">
        <v>99417857</v>
      </c>
      <c r="G288" s="40">
        <v>0</v>
      </c>
      <c r="H288" s="40">
        <v>0</v>
      </c>
      <c r="I288" s="40">
        <v>0</v>
      </c>
      <c r="J288" s="40">
        <v>0</v>
      </c>
      <c r="K288" s="40">
        <v>38000000</v>
      </c>
      <c r="L288" s="40">
        <v>0</v>
      </c>
      <c r="M288" s="40">
        <v>0</v>
      </c>
      <c r="N288" s="40">
        <v>0</v>
      </c>
      <c r="O288" s="40">
        <v>0</v>
      </c>
      <c r="P288" s="40">
        <v>137417857</v>
      </c>
      <c r="R288" s="40">
        <v>0</v>
      </c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>
        <f t="shared" si="62"/>
        <v>0</v>
      </c>
      <c r="AF288" s="14" t="s">
        <v>500</v>
      </c>
      <c r="AG288" s="9" t="s">
        <v>501</v>
      </c>
      <c r="AH288" s="10">
        <f>+AH289+AH290</f>
        <v>0</v>
      </c>
      <c r="AI288" s="40" t="e">
        <f t="shared" si="63"/>
        <v>#DIV/0!</v>
      </c>
      <c r="AJ288" s="40" t="e">
        <f t="shared" si="64"/>
        <v>#DIV/0!</v>
      </c>
      <c r="AK288" s="40">
        <f t="shared" si="65"/>
        <v>-1</v>
      </c>
      <c r="AL288" s="40" t="e">
        <f t="shared" si="66"/>
        <v>#DIV/0!</v>
      </c>
      <c r="AM288" s="40" t="e">
        <f t="shared" si="67"/>
        <v>#DIV/0!</v>
      </c>
      <c r="AN288" s="40" t="e">
        <f t="shared" si="68"/>
        <v>#DIV/0!</v>
      </c>
      <c r="AO288" s="40" t="e">
        <f t="shared" si="69"/>
        <v>#DIV/0!</v>
      </c>
      <c r="AP288" s="40">
        <f t="shared" si="70"/>
        <v>-1</v>
      </c>
      <c r="AQ288" s="40" t="e">
        <f t="shared" si="71"/>
        <v>#DIV/0!</v>
      </c>
      <c r="AR288" s="40" t="e">
        <f t="shared" si="72"/>
        <v>#DIV/0!</v>
      </c>
      <c r="AS288" s="40" t="e">
        <f t="shared" si="73"/>
        <v>#DIV/0!</v>
      </c>
      <c r="AT288" s="40" t="e">
        <f t="shared" si="74"/>
        <v>#DIV/0!</v>
      </c>
      <c r="AU288" s="40">
        <f t="shared" si="75"/>
        <v>-1</v>
      </c>
    </row>
    <row r="289" spans="1:47" x14ac:dyDescent="0.25">
      <c r="A289" s="44">
        <v>2023</v>
      </c>
      <c r="B289" s="45" t="s">
        <v>502</v>
      </c>
      <c r="C289" s="46" t="s">
        <v>503</v>
      </c>
      <c r="D289" s="47">
        <v>0</v>
      </c>
      <c r="E289" s="47">
        <v>0</v>
      </c>
      <c r="F289" s="47">
        <v>99417857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99417857</v>
      </c>
      <c r="R289" s="47">
        <v>0</v>
      </c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>
        <f t="shared" si="62"/>
        <v>0</v>
      </c>
      <c r="AF289" s="13" t="s">
        <v>502</v>
      </c>
      <c r="AG289" s="25" t="s">
        <v>503</v>
      </c>
      <c r="AH289" s="26">
        <v>0</v>
      </c>
      <c r="AI289" s="47" t="e">
        <f t="shared" si="63"/>
        <v>#DIV/0!</v>
      </c>
      <c r="AJ289" s="47" t="e">
        <f t="shared" si="64"/>
        <v>#DIV/0!</v>
      </c>
      <c r="AK289" s="47">
        <f t="shared" si="65"/>
        <v>-1</v>
      </c>
      <c r="AL289" s="47" t="e">
        <f t="shared" si="66"/>
        <v>#DIV/0!</v>
      </c>
      <c r="AM289" s="47" t="e">
        <f t="shared" si="67"/>
        <v>#DIV/0!</v>
      </c>
      <c r="AN289" s="47" t="e">
        <f t="shared" si="68"/>
        <v>#DIV/0!</v>
      </c>
      <c r="AO289" s="47" t="e">
        <f t="shared" si="69"/>
        <v>#DIV/0!</v>
      </c>
      <c r="AP289" s="47" t="e">
        <f t="shared" si="70"/>
        <v>#DIV/0!</v>
      </c>
      <c r="AQ289" s="47" t="e">
        <f t="shared" si="71"/>
        <v>#DIV/0!</v>
      </c>
      <c r="AR289" s="47" t="e">
        <f t="shared" si="72"/>
        <v>#DIV/0!</v>
      </c>
      <c r="AS289" s="47" t="e">
        <f t="shared" si="73"/>
        <v>#DIV/0!</v>
      </c>
      <c r="AT289" s="47" t="e">
        <f t="shared" si="74"/>
        <v>#DIV/0!</v>
      </c>
      <c r="AU289" s="47">
        <f t="shared" si="75"/>
        <v>-1</v>
      </c>
    </row>
    <row r="290" spans="1:47" x14ac:dyDescent="0.25">
      <c r="A290" s="44">
        <v>2023</v>
      </c>
      <c r="B290" s="45">
        <v>202020807029</v>
      </c>
      <c r="C290" s="46" t="s">
        <v>505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38000000</v>
      </c>
      <c r="L290" s="47">
        <v>0</v>
      </c>
      <c r="M290" s="47">
        <v>0</v>
      </c>
      <c r="N290" s="47">
        <v>0</v>
      </c>
      <c r="O290" s="47">
        <v>0</v>
      </c>
      <c r="P290" s="47">
        <v>38000000</v>
      </c>
      <c r="R290" s="47">
        <v>0</v>
      </c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>
        <f t="shared" si="62"/>
        <v>0</v>
      </c>
      <c r="AF290" s="13" t="s">
        <v>504</v>
      </c>
      <c r="AG290" s="25" t="s">
        <v>505</v>
      </c>
      <c r="AH290" s="26">
        <v>0</v>
      </c>
      <c r="AI290" s="47" t="e">
        <f t="shared" si="63"/>
        <v>#DIV/0!</v>
      </c>
      <c r="AJ290" s="47" t="e">
        <f t="shared" si="64"/>
        <v>#DIV/0!</v>
      </c>
      <c r="AK290" s="47" t="e">
        <f t="shared" si="65"/>
        <v>#DIV/0!</v>
      </c>
      <c r="AL290" s="47" t="e">
        <f t="shared" si="66"/>
        <v>#DIV/0!</v>
      </c>
      <c r="AM290" s="47" t="e">
        <f t="shared" si="67"/>
        <v>#DIV/0!</v>
      </c>
      <c r="AN290" s="47" t="e">
        <f t="shared" si="68"/>
        <v>#DIV/0!</v>
      </c>
      <c r="AO290" s="47" t="e">
        <f t="shared" si="69"/>
        <v>#DIV/0!</v>
      </c>
      <c r="AP290" s="47">
        <f t="shared" si="70"/>
        <v>-1</v>
      </c>
      <c r="AQ290" s="47" t="e">
        <f t="shared" si="71"/>
        <v>#DIV/0!</v>
      </c>
      <c r="AR290" s="47" t="e">
        <f t="shared" si="72"/>
        <v>#DIV/0!</v>
      </c>
      <c r="AS290" s="47" t="e">
        <f t="shared" si="73"/>
        <v>#DIV/0!</v>
      </c>
      <c r="AT290" s="47" t="e">
        <f t="shared" si="74"/>
        <v>#DIV/0!</v>
      </c>
      <c r="AU290" s="47">
        <f t="shared" si="75"/>
        <v>-1</v>
      </c>
    </row>
    <row r="291" spans="1:47" x14ac:dyDescent="0.25">
      <c r="A291" s="41">
        <v>2023</v>
      </c>
      <c r="B291" s="42" t="s">
        <v>506</v>
      </c>
      <c r="C291" s="43" t="s">
        <v>507</v>
      </c>
      <c r="D291" s="40">
        <v>0</v>
      </c>
      <c r="E291" s="40">
        <v>0</v>
      </c>
      <c r="F291" s="40">
        <v>10000000</v>
      </c>
      <c r="G291" s="40">
        <v>0</v>
      </c>
      <c r="H291" s="40">
        <v>0</v>
      </c>
      <c r="I291" s="40">
        <v>10000000</v>
      </c>
      <c r="J291" s="40">
        <v>0</v>
      </c>
      <c r="K291" s="40">
        <v>0</v>
      </c>
      <c r="L291" s="40">
        <v>10000000</v>
      </c>
      <c r="M291" s="40">
        <v>0</v>
      </c>
      <c r="N291" s="40">
        <v>0</v>
      </c>
      <c r="O291" s="40">
        <v>10000000</v>
      </c>
      <c r="P291" s="40">
        <v>40000000</v>
      </c>
      <c r="R291" s="40">
        <v>0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>
        <f t="shared" ref="AD291:AD307" si="76">SUM(R291:AC291)</f>
        <v>0</v>
      </c>
      <c r="AF291" s="14" t="s">
        <v>506</v>
      </c>
      <c r="AG291" s="9" t="s">
        <v>507</v>
      </c>
      <c r="AH291" s="10">
        <f>+AH292</f>
        <v>0</v>
      </c>
      <c r="AI291" s="40" t="e">
        <f t="shared" si="63"/>
        <v>#DIV/0!</v>
      </c>
      <c r="AJ291" s="40" t="e">
        <f t="shared" si="64"/>
        <v>#DIV/0!</v>
      </c>
      <c r="AK291" s="40">
        <f t="shared" si="65"/>
        <v>-1</v>
      </c>
      <c r="AL291" s="40" t="e">
        <f t="shared" si="66"/>
        <v>#DIV/0!</v>
      </c>
      <c r="AM291" s="40" t="e">
        <f t="shared" si="67"/>
        <v>#DIV/0!</v>
      </c>
      <c r="AN291" s="40">
        <f t="shared" si="68"/>
        <v>-1</v>
      </c>
      <c r="AO291" s="40" t="e">
        <f t="shared" si="69"/>
        <v>#DIV/0!</v>
      </c>
      <c r="AP291" s="40" t="e">
        <f t="shared" si="70"/>
        <v>#DIV/0!</v>
      </c>
      <c r="AQ291" s="40">
        <f t="shared" si="71"/>
        <v>-1</v>
      </c>
      <c r="AR291" s="40" t="e">
        <f t="shared" si="72"/>
        <v>#DIV/0!</v>
      </c>
      <c r="AS291" s="40" t="e">
        <f t="shared" si="73"/>
        <v>#DIV/0!</v>
      </c>
      <c r="AT291" s="40">
        <f t="shared" si="74"/>
        <v>-1</v>
      </c>
      <c r="AU291" s="40">
        <f t="shared" si="75"/>
        <v>-1</v>
      </c>
    </row>
    <row r="292" spans="1:47" x14ac:dyDescent="0.25">
      <c r="A292" s="44">
        <v>2023</v>
      </c>
      <c r="B292" s="45" t="s">
        <v>508</v>
      </c>
      <c r="C292" s="46" t="s">
        <v>509</v>
      </c>
      <c r="D292" s="47">
        <v>0</v>
      </c>
      <c r="E292" s="47">
        <v>0</v>
      </c>
      <c r="F292" s="47">
        <v>10000000</v>
      </c>
      <c r="G292" s="47">
        <v>0</v>
      </c>
      <c r="H292" s="47">
        <v>0</v>
      </c>
      <c r="I292" s="47">
        <v>10000000</v>
      </c>
      <c r="J292" s="47">
        <v>0</v>
      </c>
      <c r="K292" s="47">
        <v>0</v>
      </c>
      <c r="L292" s="47">
        <v>10000000</v>
      </c>
      <c r="M292" s="47">
        <v>0</v>
      </c>
      <c r="N292" s="47">
        <v>0</v>
      </c>
      <c r="O292" s="47">
        <v>10000000</v>
      </c>
      <c r="P292" s="47">
        <v>40000000</v>
      </c>
      <c r="R292" s="47">
        <v>0</v>
      </c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>
        <f t="shared" si="76"/>
        <v>0</v>
      </c>
      <c r="AF292" s="13" t="s">
        <v>508</v>
      </c>
      <c r="AG292" s="25" t="s">
        <v>509</v>
      </c>
      <c r="AH292" s="26">
        <v>0</v>
      </c>
      <c r="AI292" s="47" t="e">
        <f t="shared" si="63"/>
        <v>#DIV/0!</v>
      </c>
      <c r="AJ292" s="47" t="e">
        <f t="shared" si="64"/>
        <v>#DIV/0!</v>
      </c>
      <c r="AK292" s="47">
        <f t="shared" si="65"/>
        <v>-1</v>
      </c>
      <c r="AL292" s="47" t="e">
        <f t="shared" si="66"/>
        <v>#DIV/0!</v>
      </c>
      <c r="AM292" s="47" t="e">
        <f t="shared" si="67"/>
        <v>#DIV/0!</v>
      </c>
      <c r="AN292" s="47">
        <f t="shared" si="68"/>
        <v>-1</v>
      </c>
      <c r="AO292" s="47" t="e">
        <f t="shared" si="69"/>
        <v>#DIV/0!</v>
      </c>
      <c r="AP292" s="47" t="e">
        <f t="shared" si="70"/>
        <v>#DIV/0!</v>
      </c>
      <c r="AQ292" s="47">
        <f t="shared" si="71"/>
        <v>-1</v>
      </c>
      <c r="AR292" s="47" t="e">
        <f t="shared" si="72"/>
        <v>#DIV/0!</v>
      </c>
      <c r="AS292" s="47" t="e">
        <f t="shared" si="73"/>
        <v>#DIV/0!</v>
      </c>
      <c r="AT292" s="47">
        <f t="shared" si="74"/>
        <v>-1</v>
      </c>
      <c r="AU292" s="47">
        <f t="shared" si="75"/>
        <v>-1</v>
      </c>
    </row>
    <row r="293" spans="1:47" x14ac:dyDescent="0.25">
      <c r="A293" s="41">
        <v>2023</v>
      </c>
      <c r="B293" s="42" t="s">
        <v>510</v>
      </c>
      <c r="C293" s="43" t="s">
        <v>837</v>
      </c>
      <c r="D293" s="40">
        <v>200800000</v>
      </c>
      <c r="E293" s="40">
        <v>6000000</v>
      </c>
      <c r="F293" s="40">
        <v>0</v>
      </c>
      <c r="G293" s="40">
        <v>0</v>
      </c>
      <c r="H293" s="40">
        <v>0</v>
      </c>
      <c r="I293" s="40">
        <v>0</v>
      </c>
      <c r="J293" s="40">
        <v>800000</v>
      </c>
      <c r="K293" s="40">
        <v>6000000</v>
      </c>
      <c r="L293" s="40">
        <v>0</v>
      </c>
      <c r="M293" s="40">
        <v>0</v>
      </c>
      <c r="N293" s="40">
        <v>0</v>
      </c>
      <c r="O293" s="40">
        <v>1600000</v>
      </c>
      <c r="P293" s="40">
        <v>215200000</v>
      </c>
      <c r="R293" s="40">
        <v>0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>
        <f t="shared" si="76"/>
        <v>0</v>
      </c>
      <c r="AF293" s="14" t="s">
        <v>510</v>
      </c>
      <c r="AG293" s="9" t="s">
        <v>511</v>
      </c>
      <c r="AH293" s="10">
        <f>+AH294</f>
        <v>0</v>
      </c>
      <c r="AI293" s="40">
        <f t="shared" si="63"/>
        <v>-1</v>
      </c>
      <c r="AJ293" s="40">
        <f t="shared" si="64"/>
        <v>-1</v>
      </c>
      <c r="AK293" s="40" t="e">
        <f t="shared" si="65"/>
        <v>#DIV/0!</v>
      </c>
      <c r="AL293" s="40" t="e">
        <f t="shared" si="66"/>
        <v>#DIV/0!</v>
      </c>
      <c r="AM293" s="40" t="e">
        <f t="shared" si="67"/>
        <v>#DIV/0!</v>
      </c>
      <c r="AN293" s="40" t="e">
        <f t="shared" si="68"/>
        <v>#DIV/0!</v>
      </c>
      <c r="AO293" s="40">
        <f t="shared" si="69"/>
        <v>-1</v>
      </c>
      <c r="AP293" s="40">
        <f t="shared" si="70"/>
        <v>-1</v>
      </c>
      <c r="AQ293" s="40" t="e">
        <f t="shared" si="71"/>
        <v>#DIV/0!</v>
      </c>
      <c r="AR293" s="40" t="e">
        <f t="shared" si="72"/>
        <v>#DIV/0!</v>
      </c>
      <c r="AS293" s="40" t="e">
        <f t="shared" si="73"/>
        <v>#DIV/0!</v>
      </c>
      <c r="AT293" s="40">
        <f t="shared" si="74"/>
        <v>-1</v>
      </c>
      <c r="AU293" s="40">
        <f t="shared" si="75"/>
        <v>-1</v>
      </c>
    </row>
    <row r="294" spans="1:47" x14ac:dyDescent="0.25">
      <c r="A294" s="44">
        <v>2023</v>
      </c>
      <c r="B294" s="45">
        <v>20202080901</v>
      </c>
      <c r="C294" s="46" t="s">
        <v>513</v>
      </c>
      <c r="D294" s="47">
        <v>200800000</v>
      </c>
      <c r="E294" s="47">
        <v>6000000</v>
      </c>
      <c r="F294" s="47">
        <v>0</v>
      </c>
      <c r="G294" s="47">
        <v>0</v>
      </c>
      <c r="H294" s="47">
        <v>0</v>
      </c>
      <c r="I294" s="47">
        <v>0</v>
      </c>
      <c r="J294" s="47">
        <v>800000</v>
      </c>
      <c r="K294" s="47">
        <v>6000000</v>
      </c>
      <c r="L294" s="47">
        <v>0</v>
      </c>
      <c r="M294" s="47">
        <v>0</v>
      </c>
      <c r="N294" s="47">
        <v>0</v>
      </c>
      <c r="O294" s="47">
        <v>1600000</v>
      </c>
      <c r="P294" s="47">
        <v>215200000</v>
      </c>
      <c r="R294" s="47">
        <v>0</v>
      </c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>
        <f t="shared" si="76"/>
        <v>0</v>
      </c>
      <c r="AF294" s="13" t="s">
        <v>512</v>
      </c>
      <c r="AG294" s="25" t="s">
        <v>513</v>
      </c>
      <c r="AH294" s="26">
        <v>0</v>
      </c>
      <c r="AI294" s="47">
        <f t="shared" si="63"/>
        <v>-1</v>
      </c>
      <c r="AJ294" s="47">
        <f t="shared" si="64"/>
        <v>-1</v>
      </c>
      <c r="AK294" s="47" t="e">
        <f t="shared" si="65"/>
        <v>#DIV/0!</v>
      </c>
      <c r="AL294" s="47" t="e">
        <f t="shared" si="66"/>
        <v>#DIV/0!</v>
      </c>
      <c r="AM294" s="47" t="e">
        <f t="shared" si="67"/>
        <v>#DIV/0!</v>
      </c>
      <c r="AN294" s="47" t="e">
        <f t="shared" si="68"/>
        <v>#DIV/0!</v>
      </c>
      <c r="AO294" s="47">
        <f t="shared" si="69"/>
        <v>-1</v>
      </c>
      <c r="AP294" s="47">
        <f t="shared" si="70"/>
        <v>-1</v>
      </c>
      <c r="AQ294" s="47" t="e">
        <f t="shared" si="71"/>
        <v>#DIV/0!</v>
      </c>
      <c r="AR294" s="47" t="e">
        <f t="shared" si="72"/>
        <v>#DIV/0!</v>
      </c>
      <c r="AS294" s="47" t="e">
        <f t="shared" si="73"/>
        <v>#DIV/0!</v>
      </c>
      <c r="AT294" s="47">
        <f t="shared" si="74"/>
        <v>-1</v>
      </c>
      <c r="AU294" s="47">
        <f t="shared" si="75"/>
        <v>-1</v>
      </c>
    </row>
    <row r="295" spans="1:47" x14ac:dyDescent="0.25">
      <c r="A295" s="41">
        <v>2023</v>
      </c>
      <c r="B295" s="42" t="s">
        <v>514</v>
      </c>
      <c r="C295" s="43" t="s">
        <v>515</v>
      </c>
      <c r="D295" s="40">
        <v>99000000</v>
      </c>
      <c r="E295" s="40">
        <v>57829731.828000002</v>
      </c>
      <c r="F295" s="40">
        <v>45000000</v>
      </c>
      <c r="G295" s="40">
        <v>44000000</v>
      </c>
      <c r="H295" s="40">
        <v>82000000</v>
      </c>
      <c r="I295" s="40">
        <v>34150400</v>
      </c>
      <c r="J295" s="40">
        <v>35000000</v>
      </c>
      <c r="K295" s="40">
        <v>128468235.52699998</v>
      </c>
      <c r="L295" s="40">
        <v>41000000</v>
      </c>
      <c r="M295" s="40">
        <v>32000000</v>
      </c>
      <c r="N295" s="40">
        <v>70000000</v>
      </c>
      <c r="O295" s="40">
        <v>0</v>
      </c>
      <c r="P295" s="40">
        <v>668448367.35500002</v>
      </c>
      <c r="R295" s="40">
        <v>3614580</v>
      </c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>
        <f t="shared" si="76"/>
        <v>3614580</v>
      </c>
      <c r="AF295" s="11" t="s">
        <v>514</v>
      </c>
      <c r="AG295" s="5" t="s">
        <v>515</v>
      </c>
      <c r="AH295" s="6">
        <f>+AH296+AH299+AH301+AH304</f>
        <v>3614580</v>
      </c>
      <c r="AI295" s="40">
        <f t="shared" si="63"/>
        <v>-0.96348909090909096</v>
      </c>
      <c r="AJ295" s="40">
        <f t="shared" si="64"/>
        <v>-1</v>
      </c>
      <c r="AK295" s="40">
        <f t="shared" si="65"/>
        <v>-1</v>
      </c>
      <c r="AL295" s="40">
        <f t="shared" si="66"/>
        <v>-1</v>
      </c>
      <c r="AM295" s="40">
        <f t="shared" si="67"/>
        <v>-1</v>
      </c>
      <c r="AN295" s="40">
        <f t="shared" si="68"/>
        <v>-1</v>
      </c>
      <c r="AO295" s="40">
        <f t="shared" si="69"/>
        <v>-1</v>
      </c>
      <c r="AP295" s="40">
        <f t="shared" si="70"/>
        <v>-1</v>
      </c>
      <c r="AQ295" s="40">
        <f t="shared" si="71"/>
        <v>-1</v>
      </c>
      <c r="AR295" s="40">
        <f t="shared" si="72"/>
        <v>-1</v>
      </c>
      <c r="AS295" s="40">
        <f t="shared" si="73"/>
        <v>-1</v>
      </c>
      <c r="AT295" s="40" t="e">
        <f t="shared" si="74"/>
        <v>#DIV/0!</v>
      </c>
      <c r="AU295" s="40">
        <f t="shared" si="75"/>
        <v>-0.99459258160162378</v>
      </c>
    </row>
    <row r="296" spans="1:47" x14ac:dyDescent="0.25">
      <c r="A296" s="41">
        <v>2023</v>
      </c>
      <c r="B296" s="42" t="s">
        <v>516</v>
      </c>
      <c r="C296" s="43" t="s">
        <v>517</v>
      </c>
      <c r="D296" s="40">
        <v>85000000</v>
      </c>
      <c r="E296" s="40">
        <v>29000000</v>
      </c>
      <c r="F296" s="40">
        <v>45000000</v>
      </c>
      <c r="G296" s="40">
        <v>44000000</v>
      </c>
      <c r="H296" s="40">
        <v>42000000</v>
      </c>
      <c r="I296" s="40">
        <v>34150400</v>
      </c>
      <c r="J296" s="40">
        <v>35000000</v>
      </c>
      <c r="K296" s="40">
        <v>128000000</v>
      </c>
      <c r="L296" s="40">
        <v>41000000</v>
      </c>
      <c r="M296" s="40">
        <v>32000000</v>
      </c>
      <c r="N296" s="40">
        <v>30000000</v>
      </c>
      <c r="O296" s="40">
        <v>0</v>
      </c>
      <c r="P296" s="40">
        <v>545150400</v>
      </c>
      <c r="R296" s="40">
        <v>2500000</v>
      </c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>
        <f t="shared" si="76"/>
        <v>2500000</v>
      </c>
      <c r="AF296" s="14" t="s">
        <v>516</v>
      </c>
      <c r="AG296" s="9" t="s">
        <v>517</v>
      </c>
      <c r="AH296" s="10">
        <f>+AH297+AH298</f>
        <v>2500000</v>
      </c>
      <c r="AI296" s="40">
        <f t="shared" si="63"/>
        <v>-0.97058823529411764</v>
      </c>
      <c r="AJ296" s="40">
        <f t="shared" si="64"/>
        <v>-1</v>
      </c>
      <c r="AK296" s="40">
        <f t="shared" si="65"/>
        <v>-1</v>
      </c>
      <c r="AL296" s="40">
        <f t="shared" si="66"/>
        <v>-1</v>
      </c>
      <c r="AM296" s="40">
        <f t="shared" si="67"/>
        <v>-1</v>
      </c>
      <c r="AN296" s="40">
        <f t="shared" si="68"/>
        <v>-1</v>
      </c>
      <c r="AO296" s="40">
        <f t="shared" si="69"/>
        <v>-1</v>
      </c>
      <c r="AP296" s="40">
        <f t="shared" si="70"/>
        <v>-1</v>
      </c>
      <c r="AQ296" s="40">
        <f t="shared" si="71"/>
        <v>-1</v>
      </c>
      <c r="AR296" s="40">
        <f t="shared" si="72"/>
        <v>-1</v>
      </c>
      <c r="AS296" s="40">
        <f t="shared" si="73"/>
        <v>-1</v>
      </c>
      <c r="AT296" s="40" t="e">
        <f t="shared" si="74"/>
        <v>#DIV/0!</v>
      </c>
      <c r="AU296" s="40">
        <f t="shared" si="75"/>
        <v>-0.99541410957416521</v>
      </c>
    </row>
    <row r="297" spans="1:47" x14ac:dyDescent="0.25">
      <c r="A297" s="44">
        <v>2023</v>
      </c>
      <c r="B297" s="45" t="s">
        <v>518</v>
      </c>
      <c r="C297" s="46" t="s">
        <v>519</v>
      </c>
      <c r="D297" s="47">
        <v>0</v>
      </c>
      <c r="E297" s="47">
        <v>4000000</v>
      </c>
      <c r="F297" s="47">
        <v>0</v>
      </c>
      <c r="G297" s="47">
        <v>7000000</v>
      </c>
      <c r="H297" s="47">
        <v>12000000</v>
      </c>
      <c r="I297" s="47">
        <v>0</v>
      </c>
      <c r="J297" s="47">
        <v>5000000</v>
      </c>
      <c r="K297" s="47">
        <v>5000000</v>
      </c>
      <c r="L297" s="47">
        <v>7000000</v>
      </c>
      <c r="M297" s="47">
        <v>0</v>
      </c>
      <c r="N297" s="47">
        <v>0</v>
      </c>
      <c r="O297" s="47">
        <v>0</v>
      </c>
      <c r="P297" s="47">
        <v>40000000</v>
      </c>
      <c r="R297" s="47">
        <v>0</v>
      </c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>
        <f t="shared" si="76"/>
        <v>0</v>
      </c>
      <c r="AF297" s="13" t="s">
        <v>518</v>
      </c>
      <c r="AG297" s="25" t="s">
        <v>519</v>
      </c>
      <c r="AH297" s="26">
        <v>0</v>
      </c>
      <c r="AI297" s="47" t="e">
        <f t="shared" si="63"/>
        <v>#DIV/0!</v>
      </c>
      <c r="AJ297" s="47">
        <f t="shared" si="64"/>
        <v>-1</v>
      </c>
      <c r="AK297" s="47" t="e">
        <f t="shared" si="65"/>
        <v>#DIV/0!</v>
      </c>
      <c r="AL297" s="47">
        <f t="shared" si="66"/>
        <v>-1</v>
      </c>
      <c r="AM297" s="47">
        <f t="shared" si="67"/>
        <v>-1</v>
      </c>
      <c r="AN297" s="47" t="e">
        <f t="shared" si="68"/>
        <v>#DIV/0!</v>
      </c>
      <c r="AO297" s="47">
        <f t="shared" si="69"/>
        <v>-1</v>
      </c>
      <c r="AP297" s="47">
        <f t="shared" si="70"/>
        <v>-1</v>
      </c>
      <c r="AQ297" s="47">
        <f t="shared" si="71"/>
        <v>-1</v>
      </c>
      <c r="AR297" s="47" t="e">
        <f t="shared" si="72"/>
        <v>#DIV/0!</v>
      </c>
      <c r="AS297" s="47" t="e">
        <f t="shared" si="73"/>
        <v>#DIV/0!</v>
      </c>
      <c r="AT297" s="47" t="e">
        <f t="shared" si="74"/>
        <v>#DIV/0!</v>
      </c>
      <c r="AU297" s="47">
        <f t="shared" si="75"/>
        <v>-1</v>
      </c>
    </row>
    <row r="298" spans="1:47" x14ac:dyDescent="0.25">
      <c r="A298" s="44">
        <v>2023</v>
      </c>
      <c r="B298" s="45" t="s">
        <v>520</v>
      </c>
      <c r="C298" s="46" t="s">
        <v>521</v>
      </c>
      <c r="D298" s="47">
        <v>85000000</v>
      </c>
      <c r="E298" s="47">
        <v>25000000</v>
      </c>
      <c r="F298" s="47">
        <v>45000000</v>
      </c>
      <c r="G298" s="47">
        <v>37000000</v>
      </c>
      <c r="H298" s="47">
        <v>30000000</v>
      </c>
      <c r="I298" s="47">
        <v>34150400</v>
      </c>
      <c r="J298" s="47">
        <v>30000000</v>
      </c>
      <c r="K298" s="47">
        <v>123000000</v>
      </c>
      <c r="L298" s="47">
        <v>34000000</v>
      </c>
      <c r="M298" s="47">
        <v>32000000</v>
      </c>
      <c r="N298" s="47">
        <v>30000000</v>
      </c>
      <c r="O298" s="47">
        <v>0</v>
      </c>
      <c r="P298" s="47">
        <v>505150400</v>
      </c>
      <c r="R298" s="47">
        <v>2500000</v>
      </c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>
        <f t="shared" si="76"/>
        <v>2500000</v>
      </c>
      <c r="AF298" s="13" t="s">
        <v>520</v>
      </c>
      <c r="AG298" s="25" t="s">
        <v>521</v>
      </c>
      <c r="AH298" s="26">
        <v>2500000</v>
      </c>
      <c r="AI298" s="47">
        <f t="shared" si="63"/>
        <v>-0.97058823529411764</v>
      </c>
      <c r="AJ298" s="47">
        <f t="shared" si="64"/>
        <v>-1</v>
      </c>
      <c r="AK298" s="47">
        <f t="shared" si="65"/>
        <v>-1</v>
      </c>
      <c r="AL298" s="47">
        <f t="shared" si="66"/>
        <v>-1</v>
      </c>
      <c r="AM298" s="47">
        <f t="shared" si="67"/>
        <v>-1</v>
      </c>
      <c r="AN298" s="47">
        <f t="shared" si="68"/>
        <v>-1</v>
      </c>
      <c r="AO298" s="47">
        <f t="shared" si="69"/>
        <v>-1</v>
      </c>
      <c r="AP298" s="47">
        <f t="shared" si="70"/>
        <v>-1</v>
      </c>
      <c r="AQ298" s="47">
        <f t="shared" si="71"/>
        <v>-1</v>
      </c>
      <c r="AR298" s="47">
        <f t="shared" si="72"/>
        <v>-1</v>
      </c>
      <c r="AS298" s="47">
        <f t="shared" si="73"/>
        <v>-1</v>
      </c>
      <c r="AT298" s="47" t="e">
        <f t="shared" si="74"/>
        <v>#DIV/0!</v>
      </c>
      <c r="AU298" s="47">
        <f t="shared" si="75"/>
        <v>-0.99505097887678595</v>
      </c>
    </row>
    <row r="299" spans="1:47" x14ac:dyDescent="0.25">
      <c r="A299" s="41">
        <v>2023</v>
      </c>
      <c r="B299" s="42" t="s">
        <v>522</v>
      </c>
      <c r="C299" s="43" t="s">
        <v>523</v>
      </c>
      <c r="D299" s="40">
        <v>14000000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14000000</v>
      </c>
      <c r="R299" s="40">
        <v>0</v>
      </c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>
        <f t="shared" si="76"/>
        <v>0</v>
      </c>
      <c r="AF299" s="14" t="s">
        <v>522</v>
      </c>
      <c r="AG299" s="9" t="s">
        <v>523</v>
      </c>
      <c r="AH299" s="10">
        <f>+AH300</f>
        <v>0</v>
      </c>
      <c r="AI299" s="40">
        <f t="shared" si="63"/>
        <v>-1</v>
      </c>
      <c r="AJ299" s="40" t="e">
        <f t="shared" si="64"/>
        <v>#DIV/0!</v>
      </c>
      <c r="AK299" s="40" t="e">
        <f t="shared" si="65"/>
        <v>#DIV/0!</v>
      </c>
      <c r="AL299" s="40" t="e">
        <f t="shared" si="66"/>
        <v>#DIV/0!</v>
      </c>
      <c r="AM299" s="40" t="e">
        <f t="shared" si="67"/>
        <v>#DIV/0!</v>
      </c>
      <c r="AN299" s="40" t="e">
        <f t="shared" si="68"/>
        <v>#DIV/0!</v>
      </c>
      <c r="AO299" s="40" t="e">
        <f t="shared" si="69"/>
        <v>#DIV/0!</v>
      </c>
      <c r="AP299" s="40" t="e">
        <f t="shared" si="70"/>
        <v>#DIV/0!</v>
      </c>
      <c r="AQ299" s="40" t="e">
        <f t="shared" si="71"/>
        <v>#DIV/0!</v>
      </c>
      <c r="AR299" s="40" t="e">
        <f t="shared" si="72"/>
        <v>#DIV/0!</v>
      </c>
      <c r="AS299" s="40" t="e">
        <f t="shared" si="73"/>
        <v>#DIV/0!</v>
      </c>
      <c r="AT299" s="40" t="e">
        <f t="shared" si="74"/>
        <v>#DIV/0!</v>
      </c>
      <c r="AU299" s="40">
        <f t="shared" si="75"/>
        <v>-1</v>
      </c>
    </row>
    <row r="300" spans="1:47" x14ac:dyDescent="0.25">
      <c r="A300" s="44">
        <v>2023</v>
      </c>
      <c r="B300" s="45" t="s">
        <v>524</v>
      </c>
      <c r="C300" s="46" t="s">
        <v>525</v>
      </c>
      <c r="D300" s="47">
        <v>14000000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14000000</v>
      </c>
      <c r="R300" s="47">
        <v>0</v>
      </c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>
        <f t="shared" si="76"/>
        <v>0</v>
      </c>
      <c r="AF300" s="13" t="s">
        <v>524</v>
      </c>
      <c r="AG300" s="25" t="s">
        <v>525</v>
      </c>
      <c r="AH300" s="26">
        <v>0</v>
      </c>
      <c r="AI300" s="47">
        <f t="shared" si="63"/>
        <v>-1</v>
      </c>
      <c r="AJ300" s="47" t="e">
        <f t="shared" si="64"/>
        <v>#DIV/0!</v>
      </c>
      <c r="AK300" s="47" t="e">
        <f t="shared" si="65"/>
        <v>#DIV/0!</v>
      </c>
      <c r="AL300" s="47" t="e">
        <f t="shared" si="66"/>
        <v>#DIV/0!</v>
      </c>
      <c r="AM300" s="47" t="e">
        <f t="shared" si="67"/>
        <v>#DIV/0!</v>
      </c>
      <c r="AN300" s="47" t="e">
        <f t="shared" si="68"/>
        <v>#DIV/0!</v>
      </c>
      <c r="AO300" s="47" t="e">
        <f t="shared" si="69"/>
        <v>#DIV/0!</v>
      </c>
      <c r="AP300" s="47" t="e">
        <f t="shared" si="70"/>
        <v>#DIV/0!</v>
      </c>
      <c r="AQ300" s="47" t="e">
        <f t="shared" si="71"/>
        <v>#DIV/0!</v>
      </c>
      <c r="AR300" s="47" t="e">
        <f t="shared" si="72"/>
        <v>#DIV/0!</v>
      </c>
      <c r="AS300" s="47" t="e">
        <f t="shared" si="73"/>
        <v>#DIV/0!</v>
      </c>
      <c r="AT300" s="47" t="e">
        <f t="shared" si="74"/>
        <v>#DIV/0!</v>
      </c>
      <c r="AU300" s="47">
        <f t="shared" si="75"/>
        <v>-1</v>
      </c>
    </row>
    <row r="301" spans="1:47" x14ac:dyDescent="0.25">
      <c r="A301" s="41">
        <v>2023</v>
      </c>
      <c r="B301" s="42" t="s">
        <v>526</v>
      </c>
      <c r="C301" s="43" t="s">
        <v>838</v>
      </c>
      <c r="D301" s="40">
        <v>0</v>
      </c>
      <c r="E301" s="40">
        <v>28829731.828000002</v>
      </c>
      <c r="F301" s="40">
        <v>0</v>
      </c>
      <c r="G301" s="40">
        <v>0</v>
      </c>
      <c r="H301" s="40">
        <v>40000000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40000000</v>
      </c>
      <c r="O301" s="40">
        <v>0</v>
      </c>
      <c r="P301" s="40">
        <v>108829731.82800001</v>
      </c>
      <c r="R301" s="40">
        <v>1114580</v>
      </c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>
        <f t="shared" si="76"/>
        <v>1114580</v>
      </c>
      <c r="AF301" s="14" t="s">
        <v>526</v>
      </c>
      <c r="AG301" s="9" t="s">
        <v>527</v>
      </c>
      <c r="AH301" s="10">
        <f>+AH302+AH303</f>
        <v>1114580</v>
      </c>
      <c r="AI301" s="40" t="e">
        <f t="shared" si="63"/>
        <v>#DIV/0!</v>
      </c>
      <c r="AJ301" s="40">
        <f t="shared" si="64"/>
        <v>-1</v>
      </c>
      <c r="AK301" s="40" t="e">
        <f t="shared" si="65"/>
        <v>#DIV/0!</v>
      </c>
      <c r="AL301" s="40" t="e">
        <f t="shared" si="66"/>
        <v>#DIV/0!</v>
      </c>
      <c r="AM301" s="40">
        <f t="shared" si="67"/>
        <v>-1</v>
      </c>
      <c r="AN301" s="40" t="e">
        <f t="shared" si="68"/>
        <v>#DIV/0!</v>
      </c>
      <c r="AO301" s="40" t="e">
        <f t="shared" si="69"/>
        <v>#DIV/0!</v>
      </c>
      <c r="AP301" s="40" t="e">
        <f t="shared" si="70"/>
        <v>#DIV/0!</v>
      </c>
      <c r="AQ301" s="40" t="e">
        <f t="shared" si="71"/>
        <v>#DIV/0!</v>
      </c>
      <c r="AR301" s="40" t="e">
        <f t="shared" si="72"/>
        <v>#DIV/0!</v>
      </c>
      <c r="AS301" s="40">
        <f t="shared" si="73"/>
        <v>-1</v>
      </c>
      <c r="AT301" s="40" t="e">
        <f t="shared" si="74"/>
        <v>#DIV/0!</v>
      </c>
      <c r="AU301" s="40">
        <f t="shared" si="75"/>
        <v>-0.98975849722976861</v>
      </c>
    </row>
    <row r="302" spans="1:47" x14ac:dyDescent="0.25">
      <c r="A302" s="44">
        <v>2023</v>
      </c>
      <c r="B302" s="45">
        <v>20202090401</v>
      </c>
      <c r="C302" s="46" t="s">
        <v>839</v>
      </c>
      <c r="D302" s="47">
        <v>0</v>
      </c>
      <c r="E302" s="47">
        <v>0</v>
      </c>
      <c r="F302" s="47">
        <v>0</v>
      </c>
      <c r="G302" s="47">
        <v>0</v>
      </c>
      <c r="H302" s="47">
        <v>40000000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40000000</v>
      </c>
      <c r="O302" s="47">
        <v>0</v>
      </c>
      <c r="P302" s="47">
        <v>80000000</v>
      </c>
      <c r="R302" s="47">
        <v>1114580</v>
      </c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>
        <f t="shared" si="76"/>
        <v>1114580</v>
      </c>
      <c r="AF302" s="13" t="s">
        <v>528</v>
      </c>
      <c r="AG302" s="25" t="s">
        <v>529</v>
      </c>
      <c r="AH302" s="26">
        <v>1114580</v>
      </c>
      <c r="AI302" s="47" t="e">
        <f t="shared" si="63"/>
        <v>#DIV/0!</v>
      </c>
      <c r="AJ302" s="47" t="e">
        <f t="shared" si="64"/>
        <v>#DIV/0!</v>
      </c>
      <c r="AK302" s="47" t="e">
        <f t="shared" si="65"/>
        <v>#DIV/0!</v>
      </c>
      <c r="AL302" s="47" t="e">
        <f t="shared" si="66"/>
        <v>#DIV/0!</v>
      </c>
      <c r="AM302" s="47">
        <f t="shared" si="67"/>
        <v>-1</v>
      </c>
      <c r="AN302" s="47" t="e">
        <f t="shared" si="68"/>
        <v>#DIV/0!</v>
      </c>
      <c r="AO302" s="47" t="e">
        <f t="shared" si="69"/>
        <v>#DIV/0!</v>
      </c>
      <c r="AP302" s="47" t="e">
        <f t="shared" si="70"/>
        <v>#DIV/0!</v>
      </c>
      <c r="AQ302" s="47" t="e">
        <f t="shared" si="71"/>
        <v>#DIV/0!</v>
      </c>
      <c r="AR302" s="47" t="e">
        <f t="shared" si="72"/>
        <v>#DIV/0!</v>
      </c>
      <c r="AS302" s="47">
        <f t="shared" si="73"/>
        <v>-1</v>
      </c>
      <c r="AT302" s="47" t="e">
        <f t="shared" si="74"/>
        <v>#DIV/0!</v>
      </c>
      <c r="AU302" s="47">
        <f t="shared" si="75"/>
        <v>-0.98606775000000002</v>
      </c>
    </row>
    <row r="303" spans="1:47" x14ac:dyDescent="0.25">
      <c r="A303" s="44">
        <v>2023</v>
      </c>
      <c r="B303" s="45" t="s">
        <v>530</v>
      </c>
      <c r="C303" s="46" t="s">
        <v>531</v>
      </c>
      <c r="D303" s="47">
        <v>0</v>
      </c>
      <c r="E303" s="47">
        <v>28829731.828000002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28829731.828000002</v>
      </c>
      <c r="R303" s="47">
        <v>0</v>
      </c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>
        <f t="shared" si="76"/>
        <v>0</v>
      </c>
      <c r="AF303" s="13" t="s">
        <v>530</v>
      </c>
      <c r="AG303" s="25" t="s">
        <v>531</v>
      </c>
      <c r="AH303" s="26">
        <v>0</v>
      </c>
      <c r="AI303" s="47" t="e">
        <f t="shared" si="63"/>
        <v>#DIV/0!</v>
      </c>
      <c r="AJ303" s="47">
        <f t="shared" si="64"/>
        <v>-1</v>
      </c>
      <c r="AK303" s="47" t="e">
        <f t="shared" si="65"/>
        <v>#DIV/0!</v>
      </c>
      <c r="AL303" s="47" t="e">
        <f t="shared" si="66"/>
        <v>#DIV/0!</v>
      </c>
      <c r="AM303" s="47" t="e">
        <f t="shared" si="67"/>
        <v>#DIV/0!</v>
      </c>
      <c r="AN303" s="47" t="e">
        <f t="shared" si="68"/>
        <v>#DIV/0!</v>
      </c>
      <c r="AO303" s="47" t="e">
        <f t="shared" si="69"/>
        <v>#DIV/0!</v>
      </c>
      <c r="AP303" s="47" t="e">
        <f t="shared" si="70"/>
        <v>#DIV/0!</v>
      </c>
      <c r="AQ303" s="47" t="e">
        <f t="shared" si="71"/>
        <v>#DIV/0!</v>
      </c>
      <c r="AR303" s="47" t="e">
        <f t="shared" si="72"/>
        <v>#DIV/0!</v>
      </c>
      <c r="AS303" s="47" t="e">
        <f t="shared" si="73"/>
        <v>#DIV/0!</v>
      </c>
      <c r="AT303" s="47" t="e">
        <f t="shared" si="74"/>
        <v>#DIV/0!</v>
      </c>
      <c r="AU303" s="47">
        <f t="shared" si="75"/>
        <v>-1</v>
      </c>
    </row>
    <row r="304" spans="1:47" x14ac:dyDescent="0.25">
      <c r="A304" s="41">
        <v>2023</v>
      </c>
      <c r="B304" s="42" t="s">
        <v>532</v>
      </c>
      <c r="C304" s="43" t="s">
        <v>533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468235.52699998021</v>
      </c>
      <c r="L304" s="40">
        <v>0</v>
      </c>
      <c r="M304" s="40">
        <v>0</v>
      </c>
      <c r="N304" s="40">
        <v>0</v>
      </c>
      <c r="O304" s="40">
        <v>0</v>
      </c>
      <c r="P304" s="40">
        <v>468235.52699998021</v>
      </c>
      <c r="R304" s="40">
        <v>0</v>
      </c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>
        <f t="shared" si="76"/>
        <v>0</v>
      </c>
      <c r="AF304" s="14" t="s">
        <v>532</v>
      </c>
      <c r="AG304" s="9" t="s">
        <v>533</v>
      </c>
      <c r="AH304" s="10">
        <f>+AH305</f>
        <v>0</v>
      </c>
      <c r="AI304" s="40" t="e">
        <f t="shared" si="63"/>
        <v>#DIV/0!</v>
      </c>
      <c r="AJ304" s="40" t="e">
        <f t="shared" si="64"/>
        <v>#DIV/0!</v>
      </c>
      <c r="AK304" s="40" t="e">
        <f t="shared" si="65"/>
        <v>#DIV/0!</v>
      </c>
      <c r="AL304" s="40" t="e">
        <f t="shared" si="66"/>
        <v>#DIV/0!</v>
      </c>
      <c r="AM304" s="40" t="e">
        <f t="shared" si="67"/>
        <v>#DIV/0!</v>
      </c>
      <c r="AN304" s="40" t="e">
        <f t="shared" si="68"/>
        <v>#DIV/0!</v>
      </c>
      <c r="AO304" s="40" t="e">
        <f t="shared" si="69"/>
        <v>#DIV/0!</v>
      </c>
      <c r="AP304" s="40">
        <f t="shared" si="70"/>
        <v>-1</v>
      </c>
      <c r="AQ304" s="40" t="e">
        <f t="shared" si="71"/>
        <v>#DIV/0!</v>
      </c>
      <c r="AR304" s="40" t="e">
        <f t="shared" si="72"/>
        <v>#DIV/0!</v>
      </c>
      <c r="AS304" s="40" t="e">
        <f t="shared" si="73"/>
        <v>#DIV/0!</v>
      </c>
      <c r="AT304" s="40" t="e">
        <f t="shared" si="74"/>
        <v>#DIV/0!</v>
      </c>
      <c r="AU304" s="40">
        <f t="shared" si="75"/>
        <v>-1</v>
      </c>
    </row>
    <row r="305" spans="1:47" x14ac:dyDescent="0.25">
      <c r="A305" s="44">
        <v>2023</v>
      </c>
      <c r="B305" s="45" t="s">
        <v>534</v>
      </c>
      <c r="C305" s="46" t="s">
        <v>535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468235.52699998021</v>
      </c>
      <c r="L305" s="47">
        <v>0</v>
      </c>
      <c r="M305" s="47">
        <v>0</v>
      </c>
      <c r="N305" s="47">
        <v>0</v>
      </c>
      <c r="O305" s="47">
        <v>0</v>
      </c>
      <c r="P305" s="47">
        <v>468235.52699998021</v>
      </c>
      <c r="R305" s="47">
        <v>0</v>
      </c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>
        <f t="shared" si="76"/>
        <v>0</v>
      </c>
      <c r="AF305" s="13" t="s">
        <v>534</v>
      </c>
      <c r="AG305" s="25" t="s">
        <v>535</v>
      </c>
      <c r="AH305" s="26">
        <v>0</v>
      </c>
      <c r="AI305" s="47" t="e">
        <f t="shared" si="63"/>
        <v>#DIV/0!</v>
      </c>
      <c r="AJ305" s="47" t="e">
        <f t="shared" si="64"/>
        <v>#DIV/0!</v>
      </c>
      <c r="AK305" s="47" t="e">
        <f t="shared" si="65"/>
        <v>#DIV/0!</v>
      </c>
      <c r="AL305" s="47" t="e">
        <f t="shared" si="66"/>
        <v>#DIV/0!</v>
      </c>
      <c r="AM305" s="47" t="e">
        <f t="shared" si="67"/>
        <v>#DIV/0!</v>
      </c>
      <c r="AN305" s="47" t="e">
        <f t="shared" si="68"/>
        <v>#DIV/0!</v>
      </c>
      <c r="AO305" s="47" t="e">
        <f t="shared" si="69"/>
        <v>#DIV/0!</v>
      </c>
      <c r="AP305" s="47">
        <f t="shared" si="70"/>
        <v>-1</v>
      </c>
      <c r="AQ305" s="47" t="e">
        <f t="shared" si="71"/>
        <v>#DIV/0!</v>
      </c>
      <c r="AR305" s="47" t="e">
        <f t="shared" si="72"/>
        <v>#DIV/0!</v>
      </c>
      <c r="AS305" s="47" t="e">
        <f t="shared" si="73"/>
        <v>#DIV/0!</v>
      </c>
      <c r="AT305" s="47" t="e">
        <f t="shared" si="74"/>
        <v>#DIV/0!</v>
      </c>
      <c r="AU305" s="47">
        <f t="shared" si="75"/>
        <v>-1</v>
      </c>
    </row>
    <row r="306" spans="1:47" x14ac:dyDescent="0.25">
      <c r="A306" s="41">
        <v>2023</v>
      </c>
      <c r="B306" s="42" t="s">
        <v>536</v>
      </c>
      <c r="C306" s="43" t="s">
        <v>33</v>
      </c>
      <c r="D306" s="40">
        <v>9038329.6630000025</v>
      </c>
      <c r="E306" s="40">
        <v>77689706.659000009</v>
      </c>
      <c r="F306" s="40">
        <v>32788329.663000003</v>
      </c>
      <c r="G306" s="40">
        <v>25288329.663000003</v>
      </c>
      <c r="H306" s="40">
        <v>29133506.659000002</v>
      </c>
      <c r="I306" s="40">
        <v>24288329.663000003</v>
      </c>
      <c r="J306" s="40">
        <v>60238329.663000003</v>
      </c>
      <c r="K306" s="40">
        <v>33809706.659000002</v>
      </c>
      <c r="L306" s="40">
        <v>22288329.663000003</v>
      </c>
      <c r="M306" s="40">
        <v>41288329.663000003</v>
      </c>
      <c r="N306" s="40">
        <v>21309706.659000002</v>
      </c>
      <c r="O306" s="40">
        <v>9722989.6630000025</v>
      </c>
      <c r="P306" s="40">
        <v>386883923.93999994</v>
      </c>
      <c r="R306" s="40">
        <v>24397437</v>
      </c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>
        <f t="shared" si="76"/>
        <v>24397437</v>
      </c>
      <c r="AF306" s="11" t="s">
        <v>536</v>
      </c>
      <c r="AG306" s="5" t="s">
        <v>33</v>
      </c>
      <c r="AH306" s="6">
        <f>+AH307</f>
        <v>24397437</v>
      </c>
      <c r="AI306" s="40">
        <f t="shared" si="63"/>
        <v>1.6993302866430302</v>
      </c>
      <c r="AJ306" s="40">
        <f t="shared" si="64"/>
        <v>-1</v>
      </c>
      <c r="AK306" s="40">
        <f t="shared" si="65"/>
        <v>-1</v>
      </c>
      <c r="AL306" s="40">
        <f t="shared" si="66"/>
        <v>-1</v>
      </c>
      <c r="AM306" s="40">
        <f t="shared" si="67"/>
        <v>-1</v>
      </c>
      <c r="AN306" s="40">
        <f t="shared" si="68"/>
        <v>-1</v>
      </c>
      <c r="AO306" s="40">
        <f t="shared" si="69"/>
        <v>-1</v>
      </c>
      <c r="AP306" s="40">
        <f t="shared" si="70"/>
        <v>-1</v>
      </c>
      <c r="AQ306" s="40">
        <f t="shared" si="71"/>
        <v>-1</v>
      </c>
      <c r="AR306" s="40">
        <f t="shared" si="72"/>
        <v>-1</v>
      </c>
      <c r="AS306" s="40">
        <f t="shared" si="73"/>
        <v>-1</v>
      </c>
      <c r="AT306" s="40">
        <f t="shared" si="74"/>
        <v>-1</v>
      </c>
      <c r="AU306" s="40">
        <f t="shared" si="75"/>
        <v>-0.93693861261657463</v>
      </c>
    </row>
    <row r="307" spans="1:47" x14ac:dyDescent="0.25">
      <c r="A307" s="44">
        <v>2023</v>
      </c>
      <c r="B307" s="45" t="s">
        <v>537</v>
      </c>
      <c r="C307" s="46" t="s">
        <v>33</v>
      </c>
      <c r="D307" s="47">
        <v>9038329.6630000025</v>
      </c>
      <c r="E307" s="47">
        <v>77689706.659000009</v>
      </c>
      <c r="F307" s="47">
        <v>32788329.663000003</v>
      </c>
      <c r="G307" s="47">
        <v>25288329.663000003</v>
      </c>
      <c r="H307" s="47">
        <v>29133506.659000002</v>
      </c>
      <c r="I307" s="47">
        <v>24288329.663000003</v>
      </c>
      <c r="J307" s="47">
        <v>60238329.663000003</v>
      </c>
      <c r="K307" s="47">
        <v>33809706.659000002</v>
      </c>
      <c r="L307" s="47">
        <v>22288329.663000003</v>
      </c>
      <c r="M307" s="47">
        <v>41288329.663000003</v>
      </c>
      <c r="N307" s="47">
        <v>21309706.659000002</v>
      </c>
      <c r="O307" s="47">
        <v>9722989.6630000025</v>
      </c>
      <c r="P307" s="47">
        <v>386883923.93999994</v>
      </c>
      <c r="R307" s="47">
        <v>24397437</v>
      </c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>
        <f t="shared" si="76"/>
        <v>24397437</v>
      </c>
      <c r="AF307" s="13" t="s">
        <v>537</v>
      </c>
      <c r="AG307" s="25" t="s">
        <v>33</v>
      </c>
      <c r="AH307" s="26">
        <v>24397437</v>
      </c>
      <c r="AI307" s="47">
        <f t="shared" si="63"/>
        <v>1.6993302866430302</v>
      </c>
      <c r="AJ307" s="47">
        <f t="shared" si="64"/>
        <v>-1</v>
      </c>
      <c r="AK307" s="47">
        <f t="shared" si="65"/>
        <v>-1</v>
      </c>
      <c r="AL307" s="47">
        <f t="shared" si="66"/>
        <v>-1</v>
      </c>
      <c r="AM307" s="47">
        <f t="shared" si="67"/>
        <v>-1</v>
      </c>
      <c r="AN307" s="47">
        <f t="shared" si="68"/>
        <v>-1</v>
      </c>
      <c r="AO307" s="47">
        <f t="shared" si="69"/>
        <v>-1</v>
      </c>
      <c r="AP307" s="47">
        <f t="shared" si="70"/>
        <v>-1</v>
      </c>
      <c r="AQ307" s="47">
        <f t="shared" si="71"/>
        <v>-1</v>
      </c>
      <c r="AR307" s="47">
        <f t="shared" si="72"/>
        <v>-1</v>
      </c>
      <c r="AS307" s="47">
        <f t="shared" si="73"/>
        <v>-1</v>
      </c>
      <c r="AT307" s="47">
        <f t="shared" si="74"/>
        <v>-1</v>
      </c>
      <c r="AU307" s="47">
        <f t="shared" si="75"/>
        <v>-0.93693861261657463</v>
      </c>
    </row>
    <row r="308" spans="1:47" x14ac:dyDescent="0.25">
      <c r="A308" s="41">
        <v>2023</v>
      </c>
      <c r="B308" s="42" t="s">
        <v>538</v>
      </c>
      <c r="C308" s="51" t="s">
        <v>539</v>
      </c>
      <c r="D308" s="40">
        <v>30773041</v>
      </c>
      <c r="E308" s="40">
        <v>86013835.208000094</v>
      </c>
      <c r="F308" s="40">
        <v>30000000</v>
      </c>
      <c r="G308" s="40">
        <v>11175000</v>
      </c>
      <c r="H308" s="40">
        <v>9000000</v>
      </c>
      <c r="I308" s="40">
        <v>15000000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5000000</v>
      </c>
      <c r="P308" s="40">
        <v>186961876.20800009</v>
      </c>
      <c r="R308" s="40">
        <v>3770000</v>
      </c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>
        <f>SUM(R308:AC308)</f>
        <v>3770000</v>
      </c>
      <c r="AF308" s="11" t="s">
        <v>538</v>
      </c>
      <c r="AG308" s="5" t="s">
        <v>539</v>
      </c>
      <c r="AH308" s="6">
        <f>+AH309</f>
        <v>3770000</v>
      </c>
      <c r="AI308" s="40">
        <f t="shared" si="63"/>
        <v>-0.87749017069843693</v>
      </c>
      <c r="AJ308" s="40">
        <f t="shared" si="64"/>
        <v>-1</v>
      </c>
      <c r="AK308" s="40">
        <f t="shared" si="65"/>
        <v>-1</v>
      </c>
      <c r="AL308" s="40">
        <f t="shared" si="66"/>
        <v>-1</v>
      </c>
      <c r="AM308" s="40">
        <f t="shared" si="67"/>
        <v>-1</v>
      </c>
      <c r="AN308" s="40">
        <f t="shared" si="68"/>
        <v>-1</v>
      </c>
      <c r="AO308" s="40" t="e">
        <f t="shared" si="69"/>
        <v>#DIV/0!</v>
      </c>
      <c r="AP308" s="40" t="e">
        <f t="shared" si="70"/>
        <v>#DIV/0!</v>
      </c>
      <c r="AQ308" s="40" t="e">
        <f t="shared" si="71"/>
        <v>#DIV/0!</v>
      </c>
      <c r="AR308" s="40" t="e">
        <f t="shared" si="72"/>
        <v>#DIV/0!</v>
      </c>
      <c r="AS308" s="40" t="e">
        <f t="shared" si="73"/>
        <v>#DIV/0!</v>
      </c>
      <c r="AT308" s="40">
        <f t="shared" si="74"/>
        <v>-1</v>
      </c>
      <c r="AU308" s="40">
        <f t="shared" si="75"/>
        <v>-0.97983546123699694</v>
      </c>
    </row>
    <row r="309" spans="1:47" x14ac:dyDescent="0.25">
      <c r="A309" s="41">
        <v>2023</v>
      </c>
      <c r="B309" s="42" t="s">
        <v>540</v>
      </c>
      <c r="C309" s="43" t="s">
        <v>541</v>
      </c>
      <c r="D309" s="40">
        <v>30773041</v>
      </c>
      <c r="E309" s="40">
        <v>86013835.208000094</v>
      </c>
      <c r="F309" s="40">
        <v>30000000</v>
      </c>
      <c r="G309" s="40">
        <v>11175000</v>
      </c>
      <c r="H309" s="40">
        <v>9000000</v>
      </c>
      <c r="I309" s="40">
        <v>15000000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5000000</v>
      </c>
      <c r="P309" s="40">
        <v>186961876.20800009</v>
      </c>
      <c r="R309" s="40">
        <v>3770000</v>
      </c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>
        <f>SUM(R309:AC309)</f>
        <v>3770000</v>
      </c>
      <c r="AF309" s="11" t="s">
        <v>540</v>
      </c>
      <c r="AG309" s="5" t="s">
        <v>541</v>
      </c>
      <c r="AH309" s="6">
        <f>+AH310</f>
        <v>3770000</v>
      </c>
      <c r="AI309" s="40">
        <f t="shared" si="63"/>
        <v>-0.87749017069843693</v>
      </c>
      <c r="AJ309" s="40">
        <f t="shared" si="64"/>
        <v>-1</v>
      </c>
      <c r="AK309" s="40">
        <f t="shared" si="65"/>
        <v>-1</v>
      </c>
      <c r="AL309" s="40">
        <f t="shared" si="66"/>
        <v>-1</v>
      </c>
      <c r="AM309" s="40">
        <f t="shared" si="67"/>
        <v>-1</v>
      </c>
      <c r="AN309" s="40">
        <f t="shared" si="68"/>
        <v>-1</v>
      </c>
      <c r="AO309" s="40" t="e">
        <f t="shared" si="69"/>
        <v>#DIV/0!</v>
      </c>
      <c r="AP309" s="40" t="e">
        <f t="shared" si="70"/>
        <v>#DIV/0!</v>
      </c>
      <c r="AQ309" s="40" t="e">
        <f t="shared" si="71"/>
        <v>#DIV/0!</v>
      </c>
      <c r="AR309" s="40" t="e">
        <f t="shared" si="72"/>
        <v>#DIV/0!</v>
      </c>
      <c r="AS309" s="40" t="e">
        <f t="shared" si="73"/>
        <v>#DIV/0!</v>
      </c>
      <c r="AT309" s="40">
        <f t="shared" si="74"/>
        <v>-1</v>
      </c>
      <c r="AU309" s="40">
        <f t="shared" si="75"/>
        <v>-0.97983546123699694</v>
      </c>
    </row>
    <row r="310" spans="1:47" x14ac:dyDescent="0.25">
      <c r="A310" s="41">
        <v>2023</v>
      </c>
      <c r="B310" s="42" t="s">
        <v>542</v>
      </c>
      <c r="C310" s="51" t="s">
        <v>543</v>
      </c>
      <c r="D310" s="40">
        <v>30773041</v>
      </c>
      <c r="E310" s="40">
        <v>86013835.208000094</v>
      </c>
      <c r="F310" s="40">
        <v>30000000</v>
      </c>
      <c r="G310" s="40">
        <v>11175000</v>
      </c>
      <c r="H310" s="40">
        <v>9000000</v>
      </c>
      <c r="I310" s="40">
        <v>15000000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5000000</v>
      </c>
      <c r="P310" s="40">
        <v>186961876.20800009</v>
      </c>
      <c r="R310" s="40">
        <v>3770000</v>
      </c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>
        <f>SUM(R310:AC310)</f>
        <v>3770000</v>
      </c>
      <c r="AF310" s="11" t="s">
        <v>542</v>
      </c>
      <c r="AG310" s="5" t="s">
        <v>543</v>
      </c>
      <c r="AH310" s="6">
        <f>+AH311</f>
        <v>3770000</v>
      </c>
      <c r="AI310" s="40">
        <f t="shared" si="63"/>
        <v>-0.87749017069843693</v>
      </c>
      <c r="AJ310" s="40">
        <f t="shared" si="64"/>
        <v>-1</v>
      </c>
      <c r="AK310" s="40">
        <f t="shared" si="65"/>
        <v>-1</v>
      </c>
      <c r="AL310" s="40">
        <f t="shared" si="66"/>
        <v>-1</v>
      </c>
      <c r="AM310" s="40">
        <f t="shared" si="67"/>
        <v>-1</v>
      </c>
      <c r="AN310" s="40">
        <f t="shared" si="68"/>
        <v>-1</v>
      </c>
      <c r="AO310" s="40" t="e">
        <f t="shared" si="69"/>
        <v>#DIV/0!</v>
      </c>
      <c r="AP310" s="40" t="e">
        <f t="shared" si="70"/>
        <v>#DIV/0!</v>
      </c>
      <c r="AQ310" s="40" t="e">
        <f t="shared" si="71"/>
        <v>#DIV/0!</v>
      </c>
      <c r="AR310" s="40" t="e">
        <f t="shared" si="72"/>
        <v>#DIV/0!</v>
      </c>
      <c r="AS310" s="40" t="e">
        <f t="shared" si="73"/>
        <v>#DIV/0!</v>
      </c>
      <c r="AT310" s="40">
        <f t="shared" si="74"/>
        <v>-1</v>
      </c>
      <c r="AU310" s="40">
        <f t="shared" si="75"/>
        <v>-0.97983546123699694</v>
      </c>
    </row>
    <row r="311" spans="1:47" x14ac:dyDescent="0.25">
      <c r="A311" s="41">
        <v>2023</v>
      </c>
      <c r="B311" s="42" t="s">
        <v>544</v>
      </c>
      <c r="C311" s="43" t="s">
        <v>543</v>
      </c>
      <c r="D311" s="40">
        <v>30773041</v>
      </c>
      <c r="E311" s="40">
        <v>86013835.208000094</v>
      </c>
      <c r="F311" s="40">
        <v>30000000</v>
      </c>
      <c r="G311" s="40">
        <v>11175000</v>
      </c>
      <c r="H311" s="40">
        <v>9000000</v>
      </c>
      <c r="I311" s="40">
        <v>15000000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5000000</v>
      </c>
      <c r="P311" s="40">
        <v>186961876.20800009</v>
      </c>
      <c r="R311" s="40">
        <v>3770000</v>
      </c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>
        <f>SUM(R311:AC311)</f>
        <v>3770000</v>
      </c>
      <c r="AF311" s="14" t="s">
        <v>544</v>
      </c>
      <c r="AG311" s="9" t="s">
        <v>543</v>
      </c>
      <c r="AH311" s="10">
        <f>+AH312</f>
        <v>3770000</v>
      </c>
      <c r="AI311" s="40">
        <f t="shared" si="63"/>
        <v>-0.87749017069843693</v>
      </c>
      <c r="AJ311" s="40">
        <f t="shared" si="64"/>
        <v>-1</v>
      </c>
      <c r="AK311" s="40">
        <f t="shared" si="65"/>
        <v>-1</v>
      </c>
      <c r="AL311" s="40">
        <f t="shared" si="66"/>
        <v>-1</v>
      </c>
      <c r="AM311" s="40">
        <f t="shared" si="67"/>
        <v>-1</v>
      </c>
      <c r="AN311" s="40">
        <f t="shared" si="68"/>
        <v>-1</v>
      </c>
      <c r="AO311" s="40" t="e">
        <f t="shared" si="69"/>
        <v>#DIV/0!</v>
      </c>
      <c r="AP311" s="40" t="e">
        <f t="shared" si="70"/>
        <v>#DIV/0!</v>
      </c>
      <c r="AQ311" s="40" t="e">
        <f t="shared" si="71"/>
        <v>#DIV/0!</v>
      </c>
      <c r="AR311" s="40" t="e">
        <f t="shared" si="72"/>
        <v>#DIV/0!</v>
      </c>
      <c r="AS311" s="40" t="e">
        <f t="shared" si="73"/>
        <v>#DIV/0!</v>
      </c>
      <c r="AT311" s="40">
        <f t="shared" si="74"/>
        <v>-1</v>
      </c>
      <c r="AU311" s="40">
        <f t="shared" si="75"/>
        <v>-0.97983546123699694</v>
      </c>
    </row>
    <row r="312" spans="1:47" x14ac:dyDescent="0.25">
      <c r="A312" s="44">
        <v>2023</v>
      </c>
      <c r="B312" s="45" t="s">
        <v>545</v>
      </c>
      <c r="C312" s="46" t="s">
        <v>543</v>
      </c>
      <c r="D312" s="47">
        <v>30773041</v>
      </c>
      <c r="E312" s="47">
        <v>86013835.208000094</v>
      </c>
      <c r="F312" s="47">
        <v>30000000</v>
      </c>
      <c r="G312" s="47">
        <v>11175000</v>
      </c>
      <c r="H312" s="47">
        <v>9000000</v>
      </c>
      <c r="I312" s="47">
        <v>15000000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5000000</v>
      </c>
      <c r="P312" s="47">
        <v>186961876.20800009</v>
      </c>
      <c r="R312" s="47">
        <v>3770000</v>
      </c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>
        <f>SUM(R312:AC312)</f>
        <v>3770000</v>
      </c>
      <c r="AF312" s="13" t="s">
        <v>545</v>
      </c>
      <c r="AG312" s="25" t="s">
        <v>543</v>
      </c>
      <c r="AH312" s="26">
        <v>3770000</v>
      </c>
      <c r="AI312" s="47">
        <f t="shared" si="63"/>
        <v>-0.87749017069843693</v>
      </c>
      <c r="AJ312" s="47">
        <f t="shared" si="64"/>
        <v>-1</v>
      </c>
      <c r="AK312" s="47">
        <f t="shared" si="65"/>
        <v>-1</v>
      </c>
      <c r="AL312" s="47">
        <f t="shared" si="66"/>
        <v>-1</v>
      </c>
      <c r="AM312" s="47">
        <f t="shared" si="67"/>
        <v>-1</v>
      </c>
      <c r="AN312" s="47">
        <f t="shared" si="68"/>
        <v>-1</v>
      </c>
      <c r="AO312" s="47" t="e">
        <f t="shared" si="69"/>
        <v>#DIV/0!</v>
      </c>
      <c r="AP312" s="47" t="e">
        <f t="shared" si="70"/>
        <v>#DIV/0!</v>
      </c>
      <c r="AQ312" s="47" t="e">
        <f t="shared" si="71"/>
        <v>#DIV/0!</v>
      </c>
      <c r="AR312" s="47" t="e">
        <f t="shared" si="72"/>
        <v>#DIV/0!</v>
      </c>
      <c r="AS312" s="47" t="e">
        <f t="shared" si="73"/>
        <v>#DIV/0!</v>
      </c>
      <c r="AT312" s="47">
        <f t="shared" si="74"/>
        <v>-1</v>
      </c>
      <c r="AU312" s="47">
        <f t="shared" si="75"/>
        <v>-0.97983546123699694</v>
      </c>
    </row>
    <row r="313" spans="1:47" x14ac:dyDescent="0.25">
      <c r="A313" s="41">
        <v>2023</v>
      </c>
      <c r="B313" s="42" t="s">
        <v>546</v>
      </c>
      <c r="C313" s="43" t="s">
        <v>547</v>
      </c>
      <c r="D313" s="40">
        <v>1300000</v>
      </c>
      <c r="E313" s="40">
        <v>619149463</v>
      </c>
      <c r="F313" s="40">
        <v>2420360.8219999075</v>
      </c>
      <c r="G313" s="40">
        <v>0</v>
      </c>
      <c r="H313" s="40">
        <v>0</v>
      </c>
      <c r="I313" s="40">
        <v>200000</v>
      </c>
      <c r="J313" s="40">
        <v>0</v>
      </c>
      <c r="K313" s="40">
        <v>0</v>
      </c>
      <c r="L313" s="40">
        <v>200000</v>
      </c>
      <c r="M313" s="40">
        <v>0</v>
      </c>
      <c r="N313" s="40">
        <v>0</v>
      </c>
      <c r="O313" s="40">
        <v>200000</v>
      </c>
      <c r="P313" s="40">
        <v>623469823.82199991</v>
      </c>
      <c r="R313" s="40">
        <v>1643825</v>
      </c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>
        <f t="shared" ref="AD313:AD326" si="77">SUM(R313:AC313)</f>
        <v>1643825</v>
      </c>
      <c r="AF313" s="11" t="s">
        <v>546</v>
      </c>
      <c r="AG313" s="5" t="s">
        <v>547</v>
      </c>
      <c r="AH313" s="6">
        <f>+AH314+AH318+AH322</f>
        <v>1643825</v>
      </c>
      <c r="AI313" s="40">
        <f t="shared" si="63"/>
        <v>0.26448076923076924</v>
      </c>
      <c r="AJ313" s="40">
        <f t="shared" si="64"/>
        <v>-1</v>
      </c>
      <c r="AK313" s="40">
        <f t="shared" si="65"/>
        <v>-1</v>
      </c>
      <c r="AL313" s="40" t="e">
        <f t="shared" si="66"/>
        <v>#DIV/0!</v>
      </c>
      <c r="AM313" s="40" t="e">
        <f t="shared" si="67"/>
        <v>#DIV/0!</v>
      </c>
      <c r="AN313" s="40">
        <f t="shared" si="68"/>
        <v>-1</v>
      </c>
      <c r="AO313" s="40" t="e">
        <f t="shared" si="69"/>
        <v>#DIV/0!</v>
      </c>
      <c r="AP313" s="40" t="e">
        <f t="shared" si="70"/>
        <v>#DIV/0!</v>
      </c>
      <c r="AQ313" s="40">
        <f t="shared" si="71"/>
        <v>-1</v>
      </c>
      <c r="AR313" s="40" t="e">
        <f t="shared" si="72"/>
        <v>#DIV/0!</v>
      </c>
      <c r="AS313" s="40" t="e">
        <f t="shared" si="73"/>
        <v>#DIV/0!</v>
      </c>
      <c r="AT313" s="40">
        <f t="shared" si="74"/>
        <v>-1</v>
      </c>
      <c r="AU313" s="40">
        <f t="shared" si="75"/>
        <v>-0.99736342492099617</v>
      </c>
    </row>
    <row r="314" spans="1:47" x14ac:dyDescent="0.25">
      <c r="A314" s="41">
        <v>2023</v>
      </c>
      <c r="B314" s="42" t="s">
        <v>548</v>
      </c>
      <c r="C314" s="43" t="s">
        <v>549</v>
      </c>
      <c r="D314" s="40">
        <v>1300000</v>
      </c>
      <c r="E314" s="40">
        <v>100280000</v>
      </c>
      <c r="F314" s="40">
        <v>200000</v>
      </c>
      <c r="G314" s="40">
        <v>0</v>
      </c>
      <c r="H314" s="40">
        <v>0</v>
      </c>
      <c r="I314" s="40">
        <v>200000</v>
      </c>
      <c r="J314" s="40">
        <v>0</v>
      </c>
      <c r="K314" s="40">
        <v>0</v>
      </c>
      <c r="L314" s="40">
        <v>200000</v>
      </c>
      <c r="M314" s="40">
        <v>0</v>
      </c>
      <c r="N314" s="40">
        <v>0</v>
      </c>
      <c r="O314" s="40">
        <v>200000</v>
      </c>
      <c r="P314" s="40">
        <v>102380000</v>
      </c>
      <c r="R314" s="40">
        <v>0</v>
      </c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>
        <f t="shared" si="77"/>
        <v>0</v>
      </c>
      <c r="AF314" s="11" t="s">
        <v>548</v>
      </c>
      <c r="AG314" s="5" t="s">
        <v>549</v>
      </c>
      <c r="AH314" s="6">
        <f>+AH315</f>
        <v>0</v>
      </c>
      <c r="AI314" s="40">
        <f t="shared" si="63"/>
        <v>-1</v>
      </c>
      <c r="AJ314" s="40">
        <f t="shared" si="64"/>
        <v>-1</v>
      </c>
      <c r="AK314" s="40">
        <f t="shared" si="65"/>
        <v>-1</v>
      </c>
      <c r="AL314" s="40" t="e">
        <f t="shared" si="66"/>
        <v>#DIV/0!</v>
      </c>
      <c r="AM314" s="40" t="e">
        <f t="shared" si="67"/>
        <v>#DIV/0!</v>
      </c>
      <c r="AN314" s="40">
        <f t="shared" si="68"/>
        <v>-1</v>
      </c>
      <c r="AO314" s="40" t="e">
        <f t="shared" si="69"/>
        <v>#DIV/0!</v>
      </c>
      <c r="AP314" s="40" t="e">
        <f t="shared" si="70"/>
        <v>#DIV/0!</v>
      </c>
      <c r="AQ314" s="40">
        <f t="shared" si="71"/>
        <v>-1</v>
      </c>
      <c r="AR314" s="40" t="e">
        <f t="shared" si="72"/>
        <v>#DIV/0!</v>
      </c>
      <c r="AS314" s="40" t="e">
        <f t="shared" si="73"/>
        <v>#DIV/0!</v>
      </c>
      <c r="AT314" s="40">
        <f t="shared" si="74"/>
        <v>-1</v>
      </c>
      <c r="AU314" s="40">
        <f t="shared" si="75"/>
        <v>-1</v>
      </c>
    </row>
    <row r="315" spans="1:47" x14ac:dyDescent="0.25">
      <c r="A315" s="41">
        <v>2023</v>
      </c>
      <c r="B315" s="42" t="s">
        <v>550</v>
      </c>
      <c r="C315" s="43" t="s">
        <v>551</v>
      </c>
      <c r="D315" s="40">
        <v>1300000</v>
      </c>
      <c r="E315" s="40">
        <v>100280000</v>
      </c>
      <c r="F315" s="40">
        <v>200000</v>
      </c>
      <c r="G315" s="40">
        <v>0</v>
      </c>
      <c r="H315" s="40">
        <v>0</v>
      </c>
      <c r="I315" s="40">
        <v>200000</v>
      </c>
      <c r="J315" s="40">
        <v>0</v>
      </c>
      <c r="K315" s="40">
        <v>0</v>
      </c>
      <c r="L315" s="40">
        <v>200000</v>
      </c>
      <c r="M315" s="40">
        <v>0</v>
      </c>
      <c r="N315" s="40">
        <v>0</v>
      </c>
      <c r="O315" s="40">
        <v>200000</v>
      </c>
      <c r="P315" s="40">
        <v>102380000</v>
      </c>
      <c r="R315" s="40">
        <v>0</v>
      </c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>
        <f t="shared" si="77"/>
        <v>0</v>
      </c>
      <c r="AF315" s="11" t="s">
        <v>550</v>
      </c>
      <c r="AG315" s="5" t="s">
        <v>551</v>
      </c>
      <c r="AH315" s="6">
        <f>+AH316</f>
        <v>0</v>
      </c>
      <c r="AI315" s="40">
        <f t="shared" si="63"/>
        <v>-1</v>
      </c>
      <c r="AJ315" s="40">
        <f t="shared" si="64"/>
        <v>-1</v>
      </c>
      <c r="AK315" s="40">
        <f t="shared" si="65"/>
        <v>-1</v>
      </c>
      <c r="AL315" s="40" t="e">
        <f t="shared" si="66"/>
        <v>#DIV/0!</v>
      </c>
      <c r="AM315" s="40" t="e">
        <f t="shared" si="67"/>
        <v>#DIV/0!</v>
      </c>
      <c r="AN315" s="40">
        <f t="shared" si="68"/>
        <v>-1</v>
      </c>
      <c r="AO315" s="40" t="e">
        <f t="shared" si="69"/>
        <v>#DIV/0!</v>
      </c>
      <c r="AP315" s="40" t="e">
        <f t="shared" si="70"/>
        <v>#DIV/0!</v>
      </c>
      <c r="AQ315" s="40">
        <f t="shared" si="71"/>
        <v>-1</v>
      </c>
      <c r="AR315" s="40" t="e">
        <f t="shared" si="72"/>
        <v>#DIV/0!</v>
      </c>
      <c r="AS315" s="40" t="e">
        <f t="shared" si="73"/>
        <v>#DIV/0!</v>
      </c>
      <c r="AT315" s="40">
        <f t="shared" si="74"/>
        <v>-1</v>
      </c>
      <c r="AU315" s="40">
        <f t="shared" si="75"/>
        <v>-1</v>
      </c>
    </row>
    <row r="316" spans="1:47" x14ac:dyDescent="0.25">
      <c r="A316" s="41">
        <v>2023</v>
      </c>
      <c r="B316" s="42" t="s">
        <v>552</v>
      </c>
      <c r="C316" s="43" t="s">
        <v>551</v>
      </c>
      <c r="D316" s="40">
        <v>1300000</v>
      </c>
      <c r="E316" s="40">
        <v>100280000</v>
      </c>
      <c r="F316" s="40">
        <v>200000</v>
      </c>
      <c r="G316" s="40">
        <v>0</v>
      </c>
      <c r="H316" s="40">
        <v>0</v>
      </c>
      <c r="I316" s="40">
        <v>200000</v>
      </c>
      <c r="J316" s="40">
        <v>0</v>
      </c>
      <c r="K316" s="40">
        <v>0</v>
      </c>
      <c r="L316" s="40">
        <v>200000</v>
      </c>
      <c r="M316" s="40">
        <v>0</v>
      </c>
      <c r="N316" s="40">
        <v>0</v>
      </c>
      <c r="O316" s="40">
        <v>200000</v>
      </c>
      <c r="P316" s="40">
        <v>102380000</v>
      </c>
      <c r="R316" s="40">
        <v>0</v>
      </c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>
        <f t="shared" si="77"/>
        <v>0</v>
      </c>
      <c r="AF316" s="14" t="s">
        <v>552</v>
      </c>
      <c r="AG316" s="9" t="s">
        <v>551</v>
      </c>
      <c r="AH316" s="10">
        <f>+AH317</f>
        <v>0</v>
      </c>
      <c r="AI316" s="40">
        <f t="shared" si="63"/>
        <v>-1</v>
      </c>
      <c r="AJ316" s="40">
        <f t="shared" si="64"/>
        <v>-1</v>
      </c>
      <c r="AK316" s="40">
        <f t="shared" si="65"/>
        <v>-1</v>
      </c>
      <c r="AL316" s="40" t="e">
        <f t="shared" si="66"/>
        <v>#DIV/0!</v>
      </c>
      <c r="AM316" s="40" t="e">
        <f t="shared" si="67"/>
        <v>#DIV/0!</v>
      </c>
      <c r="AN316" s="40">
        <f t="shared" si="68"/>
        <v>-1</v>
      </c>
      <c r="AO316" s="40" t="e">
        <f t="shared" si="69"/>
        <v>#DIV/0!</v>
      </c>
      <c r="AP316" s="40" t="e">
        <f t="shared" si="70"/>
        <v>#DIV/0!</v>
      </c>
      <c r="AQ316" s="40">
        <f t="shared" si="71"/>
        <v>-1</v>
      </c>
      <c r="AR316" s="40" t="e">
        <f t="shared" si="72"/>
        <v>#DIV/0!</v>
      </c>
      <c r="AS316" s="40" t="e">
        <f t="shared" si="73"/>
        <v>#DIV/0!</v>
      </c>
      <c r="AT316" s="40">
        <f t="shared" si="74"/>
        <v>-1</v>
      </c>
      <c r="AU316" s="40">
        <f t="shared" si="75"/>
        <v>-1</v>
      </c>
    </row>
    <row r="317" spans="1:47" x14ac:dyDescent="0.25">
      <c r="A317" s="44">
        <v>2023</v>
      </c>
      <c r="B317" s="45" t="s">
        <v>553</v>
      </c>
      <c r="C317" s="46" t="s">
        <v>554</v>
      </c>
      <c r="D317" s="47">
        <v>1300000</v>
      </c>
      <c r="E317" s="47">
        <v>100280000</v>
      </c>
      <c r="F317" s="47">
        <v>200000</v>
      </c>
      <c r="G317" s="47">
        <v>0</v>
      </c>
      <c r="H317" s="47">
        <v>0</v>
      </c>
      <c r="I317" s="47">
        <v>200000</v>
      </c>
      <c r="J317" s="47">
        <v>0</v>
      </c>
      <c r="K317" s="47">
        <v>0</v>
      </c>
      <c r="L317" s="47">
        <v>200000</v>
      </c>
      <c r="M317" s="47">
        <v>0</v>
      </c>
      <c r="N317" s="47">
        <v>0</v>
      </c>
      <c r="O317" s="47">
        <v>200000</v>
      </c>
      <c r="P317" s="47">
        <v>102380000</v>
      </c>
      <c r="R317" s="47">
        <v>0</v>
      </c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>
        <f t="shared" si="77"/>
        <v>0</v>
      </c>
      <c r="AF317" s="13" t="s">
        <v>553</v>
      </c>
      <c r="AG317" s="25" t="s">
        <v>554</v>
      </c>
      <c r="AH317" s="26">
        <v>0</v>
      </c>
      <c r="AI317" s="47">
        <f t="shared" si="63"/>
        <v>-1</v>
      </c>
      <c r="AJ317" s="47">
        <f t="shared" si="64"/>
        <v>-1</v>
      </c>
      <c r="AK317" s="47">
        <f t="shared" si="65"/>
        <v>-1</v>
      </c>
      <c r="AL317" s="47" t="e">
        <f t="shared" si="66"/>
        <v>#DIV/0!</v>
      </c>
      <c r="AM317" s="47" t="e">
        <f t="shared" si="67"/>
        <v>#DIV/0!</v>
      </c>
      <c r="AN317" s="47">
        <f t="shared" si="68"/>
        <v>-1</v>
      </c>
      <c r="AO317" s="47" t="e">
        <f t="shared" si="69"/>
        <v>#DIV/0!</v>
      </c>
      <c r="AP317" s="47" t="e">
        <f t="shared" si="70"/>
        <v>#DIV/0!</v>
      </c>
      <c r="AQ317" s="47">
        <f t="shared" si="71"/>
        <v>-1</v>
      </c>
      <c r="AR317" s="47" t="e">
        <f t="shared" si="72"/>
        <v>#DIV/0!</v>
      </c>
      <c r="AS317" s="47" t="e">
        <f t="shared" si="73"/>
        <v>#DIV/0!</v>
      </c>
      <c r="AT317" s="47">
        <f t="shared" si="74"/>
        <v>-1</v>
      </c>
      <c r="AU317" s="47">
        <f t="shared" si="75"/>
        <v>-1</v>
      </c>
    </row>
    <row r="318" spans="1:47" x14ac:dyDescent="0.25">
      <c r="A318" s="41">
        <v>2023</v>
      </c>
      <c r="B318" s="42" t="s">
        <v>555</v>
      </c>
      <c r="C318" s="43" t="s">
        <v>556</v>
      </c>
      <c r="D318" s="40">
        <v>0</v>
      </c>
      <c r="E318" s="40">
        <v>117110000</v>
      </c>
      <c r="F318" s="40">
        <v>2220360.8219999075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119330360.82199991</v>
      </c>
      <c r="R318" s="40">
        <v>1643825</v>
      </c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>
        <f t="shared" si="77"/>
        <v>1643825</v>
      </c>
      <c r="AF318" s="11" t="s">
        <v>555</v>
      </c>
      <c r="AG318" s="5" t="s">
        <v>556</v>
      </c>
      <c r="AH318" s="6">
        <f>+AH319</f>
        <v>1643825</v>
      </c>
      <c r="AI318" s="40" t="e">
        <f t="shared" si="63"/>
        <v>#DIV/0!</v>
      </c>
      <c r="AJ318" s="40">
        <f t="shared" si="64"/>
        <v>-1</v>
      </c>
      <c r="AK318" s="40">
        <f t="shared" si="65"/>
        <v>-1</v>
      </c>
      <c r="AL318" s="40" t="e">
        <f t="shared" si="66"/>
        <v>#DIV/0!</v>
      </c>
      <c r="AM318" s="40" t="e">
        <f t="shared" si="67"/>
        <v>#DIV/0!</v>
      </c>
      <c r="AN318" s="40" t="e">
        <f t="shared" si="68"/>
        <v>#DIV/0!</v>
      </c>
      <c r="AO318" s="40" t="e">
        <f t="shared" si="69"/>
        <v>#DIV/0!</v>
      </c>
      <c r="AP318" s="40" t="e">
        <f t="shared" si="70"/>
        <v>#DIV/0!</v>
      </c>
      <c r="AQ318" s="40" t="e">
        <f t="shared" si="71"/>
        <v>#DIV/0!</v>
      </c>
      <c r="AR318" s="40" t="e">
        <f t="shared" si="72"/>
        <v>#DIV/0!</v>
      </c>
      <c r="AS318" s="40" t="e">
        <f t="shared" si="73"/>
        <v>#DIV/0!</v>
      </c>
      <c r="AT318" s="40" t="e">
        <f t="shared" si="74"/>
        <v>#DIV/0!</v>
      </c>
      <c r="AU318" s="40">
        <f t="shared" si="75"/>
        <v>-0.98622458703152649</v>
      </c>
    </row>
    <row r="319" spans="1:47" x14ac:dyDescent="0.25">
      <c r="A319" s="41">
        <v>2023</v>
      </c>
      <c r="B319" s="42" t="s">
        <v>557</v>
      </c>
      <c r="C319" s="43" t="s">
        <v>556</v>
      </c>
      <c r="D319" s="40">
        <v>0</v>
      </c>
      <c r="E319" s="40">
        <v>117110000</v>
      </c>
      <c r="F319" s="40">
        <v>2220360.8219999075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119330360.82199991</v>
      </c>
      <c r="R319" s="40">
        <v>1643825</v>
      </c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>
        <f t="shared" si="77"/>
        <v>1643825</v>
      </c>
      <c r="AF319" s="11" t="s">
        <v>557</v>
      </c>
      <c r="AG319" s="5" t="s">
        <v>556</v>
      </c>
      <c r="AH319" s="6">
        <f>+AH320</f>
        <v>1643825</v>
      </c>
      <c r="AI319" s="40" t="e">
        <f t="shared" si="63"/>
        <v>#DIV/0!</v>
      </c>
      <c r="AJ319" s="40">
        <f t="shared" si="64"/>
        <v>-1</v>
      </c>
      <c r="AK319" s="40">
        <f t="shared" si="65"/>
        <v>-1</v>
      </c>
      <c r="AL319" s="40" t="e">
        <f t="shared" si="66"/>
        <v>#DIV/0!</v>
      </c>
      <c r="AM319" s="40" t="e">
        <f t="shared" si="67"/>
        <v>#DIV/0!</v>
      </c>
      <c r="AN319" s="40" t="e">
        <f t="shared" si="68"/>
        <v>#DIV/0!</v>
      </c>
      <c r="AO319" s="40" t="e">
        <f t="shared" si="69"/>
        <v>#DIV/0!</v>
      </c>
      <c r="AP319" s="40" t="e">
        <f t="shared" si="70"/>
        <v>#DIV/0!</v>
      </c>
      <c r="AQ319" s="40" t="e">
        <f t="shared" si="71"/>
        <v>#DIV/0!</v>
      </c>
      <c r="AR319" s="40" t="e">
        <f t="shared" si="72"/>
        <v>#DIV/0!</v>
      </c>
      <c r="AS319" s="40" t="e">
        <f t="shared" si="73"/>
        <v>#DIV/0!</v>
      </c>
      <c r="AT319" s="40" t="e">
        <f t="shared" si="74"/>
        <v>#DIV/0!</v>
      </c>
      <c r="AU319" s="40">
        <f t="shared" si="75"/>
        <v>-0.98622458703152649</v>
      </c>
    </row>
    <row r="320" spans="1:47" x14ac:dyDescent="0.25">
      <c r="A320" s="41">
        <v>2023</v>
      </c>
      <c r="B320" s="42" t="s">
        <v>558</v>
      </c>
      <c r="C320" s="43" t="s">
        <v>556</v>
      </c>
      <c r="D320" s="40">
        <v>0</v>
      </c>
      <c r="E320" s="40">
        <v>117110000</v>
      </c>
      <c r="F320" s="40">
        <v>2220360.8219999075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119330360.82199991</v>
      </c>
      <c r="R320" s="40">
        <v>1643825</v>
      </c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>
        <f t="shared" si="77"/>
        <v>1643825</v>
      </c>
      <c r="AF320" s="14" t="s">
        <v>558</v>
      </c>
      <c r="AG320" s="9" t="s">
        <v>556</v>
      </c>
      <c r="AH320" s="10">
        <f>+AH321</f>
        <v>1643825</v>
      </c>
      <c r="AI320" s="40" t="e">
        <f t="shared" si="63"/>
        <v>#DIV/0!</v>
      </c>
      <c r="AJ320" s="40">
        <f t="shared" si="64"/>
        <v>-1</v>
      </c>
      <c r="AK320" s="40">
        <f t="shared" si="65"/>
        <v>-1</v>
      </c>
      <c r="AL320" s="40" t="e">
        <f t="shared" si="66"/>
        <v>#DIV/0!</v>
      </c>
      <c r="AM320" s="40" t="e">
        <f t="shared" si="67"/>
        <v>#DIV/0!</v>
      </c>
      <c r="AN320" s="40" t="e">
        <f t="shared" si="68"/>
        <v>#DIV/0!</v>
      </c>
      <c r="AO320" s="40" t="e">
        <f t="shared" si="69"/>
        <v>#DIV/0!</v>
      </c>
      <c r="AP320" s="40" t="e">
        <f t="shared" si="70"/>
        <v>#DIV/0!</v>
      </c>
      <c r="AQ320" s="40" t="e">
        <f t="shared" si="71"/>
        <v>#DIV/0!</v>
      </c>
      <c r="AR320" s="40" t="e">
        <f t="shared" si="72"/>
        <v>#DIV/0!</v>
      </c>
      <c r="AS320" s="40" t="e">
        <f t="shared" si="73"/>
        <v>#DIV/0!</v>
      </c>
      <c r="AT320" s="40" t="e">
        <f t="shared" si="74"/>
        <v>#DIV/0!</v>
      </c>
      <c r="AU320" s="40">
        <f t="shared" si="75"/>
        <v>-0.98622458703152649</v>
      </c>
    </row>
    <row r="321" spans="1:47" x14ac:dyDescent="0.25">
      <c r="A321" s="44">
        <v>2023</v>
      </c>
      <c r="B321" s="45" t="s">
        <v>559</v>
      </c>
      <c r="C321" s="46" t="s">
        <v>556</v>
      </c>
      <c r="D321" s="47">
        <v>0</v>
      </c>
      <c r="E321" s="47">
        <v>117110000</v>
      </c>
      <c r="F321" s="47">
        <v>2220360.8219999075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119330360.82199991</v>
      </c>
      <c r="R321" s="47">
        <v>1643825</v>
      </c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>
        <f t="shared" si="77"/>
        <v>1643825</v>
      </c>
      <c r="AF321" s="13" t="s">
        <v>559</v>
      </c>
      <c r="AG321" s="25" t="s">
        <v>556</v>
      </c>
      <c r="AH321" s="26">
        <v>1643825</v>
      </c>
      <c r="AI321" s="47" t="e">
        <f t="shared" si="63"/>
        <v>#DIV/0!</v>
      </c>
      <c r="AJ321" s="47">
        <f t="shared" si="64"/>
        <v>-1</v>
      </c>
      <c r="AK321" s="47">
        <f t="shared" si="65"/>
        <v>-1</v>
      </c>
      <c r="AL321" s="47" t="e">
        <f t="shared" si="66"/>
        <v>#DIV/0!</v>
      </c>
      <c r="AM321" s="47" t="e">
        <f t="shared" si="67"/>
        <v>#DIV/0!</v>
      </c>
      <c r="AN321" s="47" t="e">
        <f t="shared" si="68"/>
        <v>#DIV/0!</v>
      </c>
      <c r="AO321" s="47" t="e">
        <f t="shared" si="69"/>
        <v>#DIV/0!</v>
      </c>
      <c r="AP321" s="47" t="e">
        <f t="shared" si="70"/>
        <v>#DIV/0!</v>
      </c>
      <c r="AQ321" s="47" t="e">
        <f t="shared" si="71"/>
        <v>#DIV/0!</v>
      </c>
      <c r="AR321" s="47" t="e">
        <f t="shared" si="72"/>
        <v>#DIV/0!</v>
      </c>
      <c r="AS321" s="47" t="e">
        <f t="shared" si="73"/>
        <v>#DIV/0!</v>
      </c>
      <c r="AT321" s="47" t="e">
        <f t="shared" si="74"/>
        <v>#DIV/0!</v>
      </c>
      <c r="AU321" s="47">
        <f t="shared" si="75"/>
        <v>-0.98622458703152649</v>
      </c>
    </row>
    <row r="322" spans="1:47" x14ac:dyDescent="0.25">
      <c r="A322" s="41">
        <v>2023</v>
      </c>
      <c r="B322" s="42" t="s">
        <v>560</v>
      </c>
      <c r="C322" s="43" t="s">
        <v>561</v>
      </c>
      <c r="D322" s="40">
        <v>0</v>
      </c>
      <c r="E322" s="40">
        <v>401759463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401759463</v>
      </c>
      <c r="R322" s="40">
        <v>0</v>
      </c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>
        <f t="shared" si="77"/>
        <v>0</v>
      </c>
      <c r="AF322" s="11" t="s">
        <v>560</v>
      </c>
      <c r="AG322" s="5" t="s">
        <v>561</v>
      </c>
      <c r="AH322" s="6">
        <f>+AH323+AH325</f>
        <v>0</v>
      </c>
      <c r="AI322" s="40" t="e">
        <f t="shared" si="63"/>
        <v>#DIV/0!</v>
      </c>
      <c r="AJ322" s="40">
        <f t="shared" si="64"/>
        <v>-1</v>
      </c>
      <c r="AK322" s="40" t="e">
        <f t="shared" si="65"/>
        <v>#DIV/0!</v>
      </c>
      <c r="AL322" s="40" t="e">
        <f t="shared" si="66"/>
        <v>#DIV/0!</v>
      </c>
      <c r="AM322" s="40" t="e">
        <f t="shared" si="67"/>
        <v>#DIV/0!</v>
      </c>
      <c r="AN322" s="40" t="e">
        <f t="shared" si="68"/>
        <v>#DIV/0!</v>
      </c>
      <c r="AO322" s="40" t="e">
        <f t="shared" si="69"/>
        <v>#DIV/0!</v>
      </c>
      <c r="AP322" s="40" t="e">
        <f t="shared" si="70"/>
        <v>#DIV/0!</v>
      </c>
      <c r="AQ322" s="40" t="e">
        <f t="shared" si="71"/>
        <v>#DIV/0!</v>
      </c>
      <c r="AR322" s="40" t="e">
        <f t="shared" si="72"/>
        <v>#DIV/0!</v>
      </c>
      <c r="AS322" s="40" t="e">
        <f t="shared" si="73"/>
        <v>#DIV/0!</v>
      </c>
      <c r="AT322" s="40" t="e">
        <f t="shared" si="74"/>
        <v>#DIV/0!</v>
      </c>
      <c r="AU322" s="40">
        <f t="shared" si="75"/>
        <v>-1</v>
      </c>
    </row>
    <row r="323" spans="1:47" x14ac:dyDescent="0.25">
      <c r="A323" s="41">
        <v>2023</v>
      </c>
      <c r="B323" s="42" t="s">
        <v>562</v>
      </c>
      <c r="C323" s="43" t="s">
        <v>563</v>
      </c>
      <c r="D323" s="40">
        <v>0</v>
      </c>
      <c r="E323" s="40">
        <v>361759463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361759463</v>
      </c>
      <c r="R323" s="40">
        <v>0</v>
      </c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>
        <f t="shared" si="77"/>
        <v>0</v>
      </c>
      <c r="AF323" s="14" t="s">
        <v>562</v>
      </c>
      <c r="AG323" s="9" t="s">
        <v>563</v>
      </c>
      <c r="AH323" s="10">
        <f>+AH324</f>
        <v>0</v>
      </c>
      <c r="AI323" s="40" t="e">
        <f t="shared" si="63"/>
        <v>#DIV/0!</v>
      </c>
      <c r="AJ323" s="40">
        <f t="shared" si="64"/>
        <v>-1</v>
      </c>
      <c r="AK323" s="40" t="e">
        <f t="shared" si="65"/>
        <v>#DIV/0!</v>
      </c>
      <c r="AL323" s="40" t="e">
        <f t="shared" si="66"/>
        <v>#DIV/0!</v>
      </c>
      <c r="AM323" s="40" t="e">
        <f t="shared" si="67"/>
        <v>#DIV/0!</v>
      </c>
      <c r="AN323" s="40" t="e">
        <f t="shared" si="68"/>
        <v>#DIV/0!</v>
      </c>
      <c r="AO323" s="40" t="e">
        <f t="shared" si="69"/>
        <v>#DIV/0!</v>
      </c>
      <c r="AP323" s="40" t="e">
        <f t="shared" si="70"/>
        <v>#DIV/0!</v>
      </c>
      <c r="AQ323" s="40" t="e">
        <f t="shared" si="71"/>
        <v>#DIV/0!</v>
      </c>
      <c r="AR323" s="40" t="e">
        <f t="shared" si="72"/>
        <v>#DIV/0!</v>
      </c>
      <c r="AS323" s="40" t="e">
        <f t="shared" si="73"/>
        <v>#DIV/0!</v>
      </c>
      <c r="AT323" s="40" t="e">
        <f t="shared" si="74"/>
        <v>#DIV/0!</v>
      </c>
      <c r="AU323" s="40">
        <f t="shared" si="75"/>
        <v>-1</v>
      </c>
    </row>
    <row r="324" spans="1:47" x14ac:dyDescent="0.25">
      <c r="A324" s="44">
        <v>2023</v>
      </c>
      <c r="B324" s="45" t="s">
        <v>564</v>
      </c>
      <c r="C324" s="46" t="s">
        <v>563</v>
      </c>
      <c r="D324" s="47">
        <v>0</v>
      </c>
      <c r="E324" s="47">
        <v>361759463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361759463</v>
      </c>
      <c r="R324" s="47">
        <v>0</v>
      </c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>
        <f t="shared" si="77"/>
        <v>0</v>
      </c>
      <c r="AF324" s="13" t="s">
        <v>564</v>
      </c>
      <c r="AG324" s="25" t="s">
        <v>563</v>
      </c>
      <c r="AH324" s="26">
        <v>0</v>
      </c>
      <c r="AI324" s="47" t="e">
        <f t="shared" si="63"/>
        <v>#DIV/0!</v>
      </c>
      <c r="AJ324" s="47">
        <f t="shared" si="64"/>
        <v>-1</v>
      </c>
      <c r="AK324" s="47" t="e">
        <f t="shared" si="65"/>
        <v>#DIV/0!</v>
      </c>
      <c r="AL324" s="47" t="e">
        <f t="shared" si="66"/>
        <v>#DIV/0!</v>
      </c>
      <c r="AM324" s="47" t="e">
        <f t="shared" si="67"/>
        <v>#DIV/0!</v>
      </c>
      <c r="AN324" s="47" t="e">
        <f t="shared" si="68"/>
        <v>#DIV/0!</v>
      </c>
      <c r="AO324" s="47" t="e">
        <f t="shared" si="69"/>
        <v>#DIV/0!</v>
      </c>
      <c r="AP324" s="47" t="e">
        <f t="shared" si="70"/>
        <v>#DIV/0!</v>
      </c>
      <c r="AQ324" s="47" t="e">
        <f t="shared" si="71"/>
        <v>#DIV/0!</v>
      </c>
      <c r="AR324" s="47" t="e">
        <f t="shared" si="72"/>
        <v>#DIV/0!</v>
      </c>
      <c r="AS324" s="47" t="e">
        <f t="shared" si="73"/>
        <v>#DIV/0!</v>
      </c>
      <c r="AT324" s="47" t="e">
        <f t="shared" si="74"/>
        <v>#DIV/0!</v>
      </c>
      <c r="AU324" s="47">
        <f t="shared" si="75"/>
        <v>-1</v>
      </c>
    </row>
    <row r="325" spans="1:47" x14ac:dyDescent="0.25">
      <c r="A325" s="41">
        <v>2023</v>
      </c>
      <c r="B325" s="42" t="s">
        <v>565</v>
      </c>
      <c r="C325" s="43" t="s">
        <v>566</v>
      </c>
      <c r="D325" s="40">
        <v>0</v>
      </c>
      <c r="E325" s="40">
        <v>40000000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40000000</v>
      </c>
      <c r="R325" s="40">
        <v>0</v>
      </c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>
        <f t="shared" si="77"/>
        <v>0</v>
      </c>
      <c r="AF325" s="14" t="s">
        <v>565</v>
      </c>
      <c r="AG325" s="9" t="s">
        <v>566</v>
      </c>
      <c r="AH325" s="10">
        <f>+AH326</f>
        <v>0</v>
      </c>
      <c r="AI325" s="40" t="e">
        <f t="shared" si="63"/>
        <v>#DIV/0!</v>
      </c>
      <c r="AJ325" s="40">
        <f t="shared" si="64"/>
        <v>-1</v>
      </c>
      <c r="AK325" s="40" t="e">
        <f t="shared" si="65"/>
        <v>#DIV/0!</v>
      </c>
      <c r="AL325" s="40" t="e">
        <f t="shared" si="66"/>
        <v>#DIV/0!</v>
      </c>
      <c r="AM325" s="40" t="e">
        <f t="shared" si="67"/>
        <v>#DIV/0!</v>
      </c>
      <c r="AN325" s="40" t="e">
        <f t="shared" si="68"/>
        <v>#DIV/0!</v>
      </c>
      <c r="AO325" s="40" t="e">
        <f t="shared" si="69"/>
        <v>#DIV/0!</v>
      </c>
      <c r="AP325" s="40" t="e">
        <f t="shared" si="70"/>
        <v>#DIV/0!</v>
      </c>
      <c r="AQ325" s="40" t="e">
        <f t="shared" si="71"/>
        <v>#DIV/0!</v>
      </c>
      <c r="AR325" s="40" t="e">
        <f t="shared" si="72"/>
        <v>#DIV/0!</v>
      </c>
      <c r="AS325" s="40" t="e">
        <f t="shared" si="73"/>
        <v>#DIV/0!</v>
      </c>
      <c r="AT325" s="40" t="e">
        <f t="shared" si="74"/>
        <v>#DIV/0!</v>
      </c>
      <c r="AU325" s="40">
        <f t="shared" si="75"/>
        <v>-1</v>
      </c>
    </row>
    <row r="326" spans="1:47" x14ac:dyDescent="0.25">
      <c r="A326" s="44">
        <v>2023</v>
      </c>
      <c r="B326" s="45" t="s">
        <v>567</v>
      </c>
      <c r="C326" s="46" t="s">
        <v>566</v>
      </c>
      <c r="D326" s="47">
        <v>0</v>
      </c>
      <c r="E326" s="47">
        <v>40000000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40000000</v>
      </c>
      <c r="R326" s="47">
        <v>0</v>
      </c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>
        <f t="shared" si="77"/>
        <v>0</v>
      </c>
      <c r="AF326" s="13" t="s">
        <v>567</v>
      </c>
      <c r="AG326" s="25" t="s">
        <v>566</v>
      </c>
      <c r="AH326" s="26">
        <v>0</v>
      </c>
      <c r="AI326" s="47" t="e">
        <f t="shared" si="63"/>
        <v>#DIV/0!</v>
      </c>
      <c r="AJ326" s="47">
        <f t="shared" si="64"/>
        <v>-1</v>
      </c>
      <c r="AK326" s="47" t="e">
        <f t="shared" si="65"/>
        <v>#DIV/0!</v>
      </c>
      <c r="AL326" s="47" t="e">
        <f t="shared" si="66"/>
        <v>#DIV/0!</v>
      </c>
      <c r="AM326" s="47" t="e">
        <f t="shared" si="67"/>
        <v>#DIV/0!</v>
      </c>
      <c r="AN326" s="47" t="e">
        <f t="shared" si="68"/>
        <v>#DIV/0!</v>
      </c>
      <c r="AO326" s="47" t="e">
        <f t="shared" si="69"/>
        <v>#DIV/0!</v>
      </c>
      <c r="AP326" s="47" t="e">
        <f t="shared" si="70"/>
        <v>#DIV/0!</v>
      </c>
      <c r="AQ326" s="47" t="e">
        <f t="shared" si="71"/>
        <v>#DIV/0!</v>
      </c>
      <c r="AR326" s="47" t="e">
        <f t="shared" si="72"/>
        <v>#DIV/0!</v>
      </c>
      <c r="AS326" s="47" t="e">
        <f t="shared" si="73"/>
        <v>#DIV/0!</v>
      </c>
      <c r="AT326" s="47" t="e">
        <f t="shared" si="74"/>
        <v>#DIV/0!</v>
      </c>
      <c r="AU326" s="47">
        <f t="shared" si="75"/>
        <v>-1</v>
      </c>
    </row>
    <row r="327" spans="1:47" x14ac:dyDescent="0.25">
      <c r="A327" s="41">
        <v>2023</v>
      </c>
      <c r="B327" s="42">
        <v>3</v>
      </c>
      <c r="C327" s="43" t="s">
        <v>568</v>
      </c>
      <c r="D327" s="40">
        <v>5358333333.333334</v>
      </c>
      <c r="E327" s="40">
        <v>2875622879.2744994</v>
      </c>
      <c r="F327" s="40">
        <v>1043333333.3333333</v>
      </c>
      <c r="G327" s="40">
        <v>2975002371.3333335</v>
      </c>
      <c r="H327" s="40">
        <v>248833333.33333334</v>
      </c>
      <c r="I327" s="40">
        <v>559233333.33333337</v>
      </c>
      <c r="J327" s="40">
        <v>0</v>
      </c>
      <c r="K327" s="40">
        <v>235500000</v>
      </c>
      <c r="L327" s="40">
        <v>7156506471</v>
      </c>
      <c r="M327" s="40">
        <v>0</v>
      </c>
      <c r="N327" s="40">
        <v>235500000</v>
      </c>
      <c r="O327" s="40">
        <v>0</v>
      </c>
      <c r="P327" s="40">
        <v>20687865054.941166</v>
      </c>
      <c r="R327" s="40">
        <v>607642564</v>
      </c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>
        <f t="shared" ref="AD327:AD365" si="78">SUM(R327:AC327)</f>
        <v>607642564</v>
      </c>
      <c r="AF327" s="11">
        <v>3</v>
      </c>
      <c r="AG327" s="5" t="s">
        <v>568</v>
      </c>
      <c r="AH327" s="6">
        <f>+AH328+AH373+AH479+AH489</f>
        <v>607642564</v>
      </c>
      <c r="AI327" s="40">
        <f t="shared" si="63"/>
        <v>-0.88659858836702954</v>
      </c>
      <c r="AJ327" s="40">
        <f t="shared" si="64"/>
        <v>-1</v>
      </c>
      <c r="AK327" s="40">
        <f t="shared" si="65"/>
        <v>-1</v>
      </c>
      <c r="AL327" s="40">
        <f t="shared" si="66"/>
        <v>-1</v>
      </c>
      <c r="AM327" s="40">
        <f t="shared" si="67"/>
        <v>-1</v>
      </c>
      <c r="AN327" s="40">
        <f t="shared" si="68"/>
        <v>-1</v>
      </c>
      <c r="AO327" s="40" t="e">
        <f t="shared" si="69"/>
        <v>#DIV/0!</v>
      </c>
      <c r="AP327" s="40">
        <f t="shared" si="70"/>
        <v>-1</v>
      </c>
      <c r="AQ327" s="40">
        <f t="shared" si="71"/>
        <v>-1</v>
      </c>
      <c r="AR327" s="40" t="e">
        <f t="shared" si="72"/>
        <v>#DIV/0!</v>
      </c>
      <c r="AS327" s="40">
        <f t="shared" si="73"/>
        <v>-1</v>
      </c>
      <c r="AT327" s="40" t="e">
        <f t="shared" si="74"/>
        <v>#DIV/0!</v>
      </c>
      <c r="AU327" s="40">
        <f t="shared" si="75"/>
        <v>-0.97062806807825397</v>
      </c>
    </row>
    <row r="328" spans="1:47" x14ac:dyDescent="0.25">
      <c r="A328" s="41">
        <v>2023</v>
      </c>
      <c r="B328" s="42">
        <v>301</v>
      </c>
      <c r="C328" s="43" t="s">
        <v>569</v>
      </c>
      <c r="D328" s="40">
        <v>1339297847</v>
      </c>
      <c r="E328" s="40">
        <v>1145000000</v>
      </c>
      <c r="F328" s="40">
        <v>330000000</v>
      </c>
      <c r="G328" s="40">
        <v>1517000000</v>
      </c>
      <c r="H328" s="40">
        <v>0</v>
      </c>
      <c r="I328" s="40">
        <v>0</v>
      </c>
      <c r="J328" s="40">
        <v>0</v>
      </c>
      <c r="K328" s="40">
        <v>0</v>
      </c>
      <c r="L328" s="40">
        <v>2550000000</v>
      </c>
      <c r="M328" s="40">
        <v>0</v>
      </c>
      <c r="N328" s="40">
        <v>0</v>
      </c>
      <c r="O328" s="40">
        <v>0</v>
      </c>
      <c r="P328" s="40">
        <v>6881297847</v>
      </c>
      <c r="R328" s="40">
        <v>556677664</v>
      </c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>
        <f t="shared" si="78"/>
        <v>556677664</v>
      </c>
      <c r="AF328" s="11">
        <v>301</v>
      </c>
      <c r="AG328" s="5" t="s">
        <v>569</v>
      </c>
      <c r="AH328" s="6">
        <f>+AH329+AH342+AH354+AH365+AH370</f>
        <v>556677664</v>
      </c>
      <c r="AI328" s="40">
        <f t="shared" si="63"/>
        <v>-0.58435110961542525</v>
      </c>
      <c r="AJ328" s="40">
        <f t="shared" si="64"/>
        <v>-1</v>
      </c>
      <c r="AK328" s="40">
        <f t="shared" si="65"/>
        <v>-1</v>
      </c>
      <c r="AL328" s="40">
        <f t="shared" si="66"/>
        <v>-1</v>
      </c>
      <c r="AM328" s="40" t="e">
        <f t="shared" si="67"/>
        <v>#DIV/0!</v>
      </c>
      <c r="AN328" s="40" t="e">
        <f t="shared" si="68"/>
        <v>#DIV/0!</v>
      </c>
      <c r="AO328" s="40" t="e">
        <f t="shared" si="69"/>
        <v>#DIV/0!</v>
      </c>
      <c r="AP328" s="40" t="e">
        <f t="shared" si="70"/>
        <v>#DIV/0!</v>
      </c>
      <c r="AQ328" s="40">
        <f t="shared" si="71"/>
        <v>-1</v>
      </c>
      <c r="AR328" s="40" t="e">
        <f t="shared" si="72"/>
        <v>#DIV/0!</v>
      </c>
      <c r="AS328" s="40" t="e">
        <f t="shared" si="73"/>
        <v>#DIV/0!</v>
      </c>
      <c r="AT328" s="40" t="e">
        <f t="shared" si="74"/>
        <v>#DIV/0!</v>
      </c>
      <c r="AU328" s="40">
        <f t="shared" si="75"/>
        <v>-0.91910280932793931</v>
      </c>
    </row>
    <row r="329" spans="1:47" x14ac:dyDescent="0.25">
      <c r="A329" s="41">
        <v>2023</v>
      </c>
      <c r="B329" s="42">
        <v>30101</v>
      </c>
      <c r="C329" s="43" t="s">
        <v>570</v>
      </c>
      <c r="D329" s="40">
        <v>0</v>
      </c>
      <c r="E329" s="40">
        <v>495000000</v>
      </c>
      <c r="F329" s="40">
        <v>0</v>
      </c>
      <c r="G329" s="40">
        <v>455000000</v>
      </c>
      <c r="H329" s="40">
        <v>0</v>
      </c>
      <c r="I329" s="40">
        <v>0</v>
      </c>
      <c r="J329" s="40">
        <v>0</v>
      </c>
      <c r="K329" s="40">
        <v>0</v>
      </c>
      <c r="L329" s="40">
        <v>300000000</v>
      </c>
      <c r="M329" s="40">
        <v>0</v>
      </c>
      <c r="N329" s="40">
        <v>0</v>
      </c>
      <c r="O329" s="40">
        <v>0</v>
      </c>
      <c r="P329" s="40">
        <v>1250000000</v>
      </c>
      <c r="R329" s="40">
        <v>10000000</v>
      </c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>
        <f t="shared" si="78"/>
        <v>10000000</v>
      </c>
      <c r="AF329" s="11">
        <v>30101</v>
      </c>
      <c r="AG329" s="5" t="s">
        <v>570</v>
      </c>
      <c r="AH329" s="6">
        <f>+AH330+AH334</f>
        <v>10000000</v>
      </c>
      <c r="AI329" s="40" t="e">
        <f t="shared" ref="AI329:AI392" si="79">+(R329-D329)/D329</f>
        <v>#DIV/0!</v>
      </c>
      <c r="AJ329" s="40">
        <f t="shared" si="64"/>
        <v>-1</v>
      </c>
      <c r="AK329" s="40" t="e">
        <f t="shared" si="65"/>
        <v>#DIV/0!</v>
      </c>
      <c r="AL329" s="40">
        <f t="shared" si="66"/>
        <v>-1</v>
      </c>
      <c r="AM329" s="40" t="e">
        <f t="shared" si="67"/>
        <v>#DIV/0!</v>
      </c>
      <c r="AN329" s="40" t="e">
        <f t="shared" si="68"/>
        <v>#DIV/0!</v>
      </c>
      <c r="AO329" s="40" t="e">
        <f t="shared" si="69"/>
        <v>#DIV/0!</v>
      </c>
      <c r="AP329" s="40" t="e">
        <f t="shared" si="70"/>
        <v>#DIV/0!</v>
      </c>
      <c r="AQ329" s="40">
        <f t="shared" si="71"/>
        <v>-1</v>
      </c>
      <c r="AR329" s="40" t="e">
        <f t="shared" si="72"/>
        <v>#DIV/0!</v>
      </c>
      <c r="AS329" s="40" t="e">
        <f t="shared" si="73"/>
        <v>#DIV/0!</v>
      </c>
      <c r="AT329" s="40" t="e">
        <f t="shared" si="74"/>
        <v>#DIV/0!</v>
      </c>
      <c r="AU329" s="40">
        <f t="shared" si="75"/>
        <v>-0.99199999999999999</v>
      </c>
    </row>
    <row r="330" spans="1:47" x14ac:dyDescent="0.25">
      <c r="A330" s="41">
        <v>2023</v>
      </c>
      <c r="B330" s="42">
        <v>3010101</v>
      </c>
      <c r="C330" s="43" t="s">
        <v>571</v>
      </c>
      <c r="D330" s="40">
        <v>0</v>
      </c>
      <c r="E330" s="40">
        <v>0</v>
      </c>
      <c r="F330" s="40">
        <v>0</v>
      </c>
      <c r="G330" s="40">
        <v>450000000</v>
      </c>
      <c r="H330" s="40">
        <v>0</v>
      </c>
      <c r="I330" s="40">
        <v>0</v>
      </c>
      <c r="J330" s="40">
        <v>0</v>
      </c>
      <c r="K330" s="40">
        <v>0</v>
      </c>
      <c r="L330" s="40">
        <v>50000000</v>
      </c>
      <c r="M330" s="40">
        <v>0</v>
      </c>
      <c r="N330" s="40">
        <v>0</v>
      </c>
      <c r="O330" s="40">
        <v>0</v>
      </c>
      <c r="P330" s="40">
        <v>500000000</v>
      </c>
      <c r="R330" s="40">
        <v>0</v>
      </c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>
        <f t="shared" si="78"/>
        <v>0</v>
      </c>
      <c r="AF330" s="14">
        <v>3010101</v>
      </c>
      <c r="AG330" s="9" t="s">
        <v>571</v>
      </c>
      <c r="AH330" s="10">
        <f>+AH331+AH332+AH333</f>
        <v>0</v>
      </c>
      <c r="AI330" s="40" t="e">
        <f t="shared" si="79"/>
        <v>#DIV/0!</v>
      </c>
      <c r="AJ330" s="40" t="e">
        <f t="shared" si="64"/>
        <v>#DIV/0!</v>
      </c>
      <c r="AK330" s="40" t="e">
        <f t="shared" si="65"/>
        <v>#DIV/0!</v>
      </c>
      <c r="AL330" s="40">
        <f t="shared" si="66"/>
        <v>-1</v>
      </c>
      <c r="AM330" s="40" t="e">
        <f t="shared" si="67"/>
        <v>#DIV/0!</v>
      </c>
      <c r="AN330" s="40" t="e">
        <f t="shared" si="68"/>
        <v>#DIV/0!</v>
      </c>
      <c r="AO330" s="40" t="e">
        <f t="shared" si="69"/>
        <v>#DIV/0!</v>
      </c>
      <c r="AP330" s="40" t="e">
        <f t="shared" si="70"/>
        <v>#DIV/0!</v>
      </c>
      <c r="AQ330" s="40">
        <f t="shared" si="71"/>
        <v>-1</v>
      </c>
      <c r="AR330" s="40" t="e">
        <f t="shared" si="72"/>
        <v>#DIV/0!</v>
      </c>
      <c r="AS330" s="40" t="e">
        <f t="shared" si="73"/>
        <v>#DIV/0!</v>
      </c>
      <c r="AT330" s="40" t="e">
        <f t="shared" si="74"/>
        <v>#DIV/0!</v>
      </c>
      <c r="AU330" s="40">
        <f t="shared" si="75"/>
        <v>-1</v>
      </c>
    </row>
    <row r="331" spans="1:47" x14ac:dyDescent="0.25">
      <c r="A331" s="44">
        <v>2023</v>
      </c>
      <c r="B331" s="52">
        <v>301010101</v>
      </c>
      <c r="C331" s="46" t="s">
        <v>572</v>
      </c>
      <c r="D331" s="47"/>
      <c r="E331" s="47"/>
      <c r="F331" s="47"/>
      <c r="G331" s="47">
        <v>0</v>
      </c>
      <c r="H331" s="47"/>
      <c r="I331" s="47"/>
      <c r="J331" s="47"/>
      <c r="K331" s="47"/>
      <c r="L331" s="47">
        <v>50000000</v>
      </c>
      <c r="M331" s="47"/>
      <c r="N331" s="47"/>
      <c r="O331" s="47"/>
      <c r="P331" s="47">
        <v>50000000</v>
      </c>
      <c r="R331" s="47">
        <v>0</v>
      </c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>
        <f t="shared" si="78"/>
        <v>0</v>
      </c>
      <c r="AF331" s="28">
        <v>301010101</v>
      </c>
      <c r="AG331" s="25" t="s">
        <v>572</v>
      </c>
      <c r="AH331" s="26">
        <v>0</v>
      </c>
      <c r="AI331" s="47" t="e">
        <f t="shared" si="79"/>
        <v>#DIV/0!</v>
      </c>
      <c r="AJ331" s="47" t="e">
        <f t="shared" si="64"/>
        <v>#DIV/0!</v>
      </c>
      <c r="AK331" s="47" t="e">
        <f t="shared" si="65"/>
        <v>#DIV/0!</v>
      </c>
      <c r="AL331" s="47" t="e">
        <f t="shared" si="66"/>
        <v>#DIV/0!</v>
      </c>
      <c r="AM331" s="47" t="e">
        <f t="shared" si="67"/>
        <v>#DIV/0!</v>
      </c>
      <c r="AN331" s="47" t="e">
        <f t="shared" si="68"/>
        <v>#DIV/0!</v>
      </c>
      <c r="AO331" s="47" t="e">
        <f t="shared" si="69"/>
        <v>#DIV/0!</v>
      </c>
      <c r="AP331" s="47" t="e">
        <f t="shared" si="70"/>
        <v>#DIV/0!</v>
      </c>
      <c r="AQ331" s="47">
        <f t="shared" si="71"/>
        <v>-1</v>
      </c>
      <c r="AR331" s="47" t="e">
        <f t="shared" si="72"/>
        <v>#DIV/0!</v>
      </c>
      <c r="AS331" s="47" t="e">
        <f t="shared" si="73"/>
        <v>#DIV/0!</v>
      </c>
      <c r="AT331" s="47" t="e">
        <f t="shared" si="74"/>
        <v>#DIV/0!</v>
      </c>
      <c r="AU331" s="47">
        <f t="shared" si="75"/>
        <v>-1</v>
      </c>
    </row>
    <row r="332" spans="1:47" x14ac:dyDescent="0.25">
      <c r="A332" s="44">
        <v>2023</v>
      </c>
      <c r="B332" s="53">
        <v>301010102</v>
      </c>
      <c r="C332" s="46" t="s">
        <v>573</v>
      </c>
      <c r="D332" s="47"/>
      <c r="E332" s="47"/>
      <c r="F332" s="47"/>
      <c r="G332" s="47">
        <v>25000000</v>
      </c>
      <c r="H332" s="47"/>
      <c r="I332" s="47"/>
      <c r="J332" s="47"/>
      <c r="K332" s="47"/>
      <c r="L332" s="47"/>
      <c r="M332" s="47"/>
      <c r="N332" s="47"/>
      <c r="O332" s="47"/>
      <c r="P332" s="47">
        <v>25000000</v>
      </c>
      <c r="R332" s="47">
        <v>0</v>
      </c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>
        <f t="shared" si="78"/>
        <v>0</v>
      </c>
      <c r="AF332" s="29">
        <v>301010102</v>
      </c>
      <c r="AG332" s="25" t="s">
        <v>573</v>
      </c>
      <c r="AH332" s="26">
        <v>0</v>
      </c>
      <c r="AI332" s="47" t="e">
        <f t="shared" si="79"/>
        <v>#DIV/0!</v>
      </c>
      <c r="AJ332" s="47" t="e">
        <f t="shared" si="64"/>
        <v>#DIV/0!</v>
      </c>
      <c r="AK332" s="47" t="e">
        <f t="shared" si="65"/>
        <v>#DIV/0!</v>
      </c>
      <c r="AL332" s="47">
        <f t="shared" si="66"/>
        <v>-1</v>
      </c>
      <c r="AM332" s="47" t="e">
        <f t="shared" si="67"/>
        <v>#DIV/0!</v>
      </c>
      <c r="AN332" s="47" t="e">
        <f t="shared" si="68"/>
        <v>#DIV/0!</v>
      </c>
      <c r="AO332" s="47" t="e">
        <f t="shared" si="69"/>
        <v>#DIV/0!</v>
      </c>
      <c r="AP332" s="47" t="e">
        <f t="shared" si="70"/>
        <v>#DIV/0!</v>
      </c>
      <c r="AQ332" s="47" t="e">
        <f t="shared" si="71"/>
        <v>#DIV/0!</v>
      </c>
      <c r="AR332" s="47" t="e">
        <f t="shared" si="72"/>
        <v>#DIV/0!</v>
      </c>
      <c r="AS332" s="47" t="e">
        <f t="shared" si="73"/>
        <v>#DIV/0!</v>
      </c>
      <c r="AT332" s="47" t="e">
        <f t="shared" si="74"/>
        <v>#DIV/0!</v>
      </c>
      <c r="AU332" s="47">
        <f t="shared" si="75"/>
        <v>-1</v>
      </c>
    </row>
    <row r="333" spans="1:47" x14ac:dyDescent="0.25">
      <c r="A333" s="44">
        <v>2023</v>
      </c>
      <c r="B333" s="54">
        <v>301010103</v>
      </c>
      <c r="C333" s="46" t="s">
        <v>574</v>
      </c>
      <c r="D333" s="47"/>
      <c r="E333" s="47"/>
      <c r="F333" s="47"/>
      <c r="G333" s="47">
        <v>425000000</v>
      </c>
      <c r="H333" s="47"/>
      <c r="I333" s="47"/>
      <c r="J333" s="47"/>
      <c r="K333" s="47"/>
      <c r="L333" s="47"/>
      <c r="M333" s="47"/>
      <c r="N333" s="47"/>
      <c r="O333" s="47"/>
      <c r="P333" s="47">
        <v>425000000</v>
      </c>
      <c r="R333" s="47">
        <v>0</v>
      </c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>
        <f t="shared" si="78"/>
        <v>0</v>
      </c>
      <c r="AF333" s="30">
        <v>301010103</v>
      </c>
      <c r="AG333" s="25" t="s">
        <v>574</v>
      </c>
      <c r="AH333" s="26">
        <v>0</v>
      </c>
      <c r="AI333" s="47" t="e">
        <f t="shared" si="79"/>
        <v>#DIV/0!</v>
      </c>
      <c r="AJ333" s="47" t="e">
        <f t="shared" si="64"/>
        <v>#DIV/0!</v>
      </c>
      <c r="AK333" s="47" t="e">
        <f t="shared" si="65"/>
        <v>#DIV/0!</v>
      </c>
      <c r="AL333" s="47">
        <f t="shared" si="66"/>
        <v>-1</v>
      </c>
      <c r="AM333" s="47" t="e">
        <f t="shared" si="67"/>
        <v>#DIV/0!</v>
      </c>
      <c r="AN333" s="47" t="e">
        <f t="shared" si="68"/>
        <v>#DIV/0!</v>
      </c>
      <c r="AO333" s="47" t="e">
        <f t="shared" si="69"/>
        <v>#DIV/0!</v>
      </c>
      <c r="AP333" s="47" t="e">
        <f t="shared" si="70"/>
        <v>#DIV/0!</v>
      </c>
      <c r="AQ333" s="47" t="e">
        <f t="shared" si="71"/>
        <v>#DIV/0!</v>
      </c>
      <c r="AR333" s="47" t="e">
        <f t="shared" si="72"/>
        <v>#DIV/0!</v>
      </c>
      <c r="AS333" s="47" t="e">
        <f t="shared" si="73"/>
        <v>#DIV/0!</v>
      </c>
      <c r="AT333" s="47" t="e">
        <f t="shared" si="74"/>
        <v>#DIV/0!</v>
      </c>
      <c r="AU333" s="47">
        <f t="shared" si="75"/>
        <v>-1</v>
      </c>
    </row>
    <row r="334" spans="1:47" x14ac:dyDescent="0.25">
      <c r="A334" s="41">
        <v>2023</v>
      </c>
      <c r="B334" s="42">
        <v>3010102</v>
      </c>
      <c r="C334" s="43" t="s">
        <v>575</v>
      </c>
      <c r="D334" s="40">
        <v>0</v>
      </c>
      <c r="E334" s="40">
        <v>495000000</v>
      </c>
      <c r="F334" s="40">
        <v>0</v>
      </c>
      <c r="G334" s="40">
        <v>5000000</v>
      </c>
      <c r="H334" s="40">
        <v>0</v>
      </c>
      <c r="I334" s="40">
        <v>0</v>
      </c>
      <c r="J334" s="40">
        <v>0</v>
      </c>
      <c r="K334" s="40">
        <v>0</v>
      </c>
      <c r="L334" s="40">
        <v>250000000</v>
      </c>
      <c r="M334" s="40">
        <v>0</v>
      </c>
      <c r="N334" s="40">
        <v>0</v>
      </c>
      <c r="O334" s="40">
        <v>0</v>
      </c>
      <c r="P334" s="40">
        <v>750000000</v>
      </c>
      <c r="R334" s="40">
        <v>10000000</v>
      </c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>
        <f t="shared" si="78"/>
        <v>10000000</v>
      </c>
      <c r="AF334" s="11">
        <v>3010102</v>
      </c>
      <c r="AG334" s="5" t="s">
        <v>575</v>
      </c>
      <c r="AH334" s="6">
        <f>+AH335+AH339</f>
        <v>10000000</v>
      </c>
      <c r="AI334" s="40" t="e">
        <f t="shared" si="79"/>
        <v>#DIV/0!</v>
      </c>
      <c r="AJ334" s="40">
        <f t="shared" si="64"/>
        <v>-1</v>
      </c>
      <c r="AK334" s="40" t="e">
        <f t="shared" si="65"/>
        <v>#DIV/0!</v>
      </c>
      <c r="AL334" s="40">
        <f t="shared" si="66"/>
        <v>-1</v>
      </c>
      <c r="AM334" s="40" t="e">
        <f t="shared" si="67"/>
        <v>#DIV/0!</v>
      </c>
      <c r="AN334" s="40" t="e">
        <f t="shared" si="68"/>
        <v>#DIV/0!</v>
      </c>
      <c r="AO334" s="40" t="e">
        <f t="shared" si="69"/>
        <v>#DIV/0!</v>
      </c>
      <c r="AP334" s="40" t="e">
        <f t="shared" si="70"/>
        <v>#DIV/0!</v>
      </c>
      <c r="AQ334" s="40">
        <f t="shared" si="71"/>
        <v>-1</v>
      </c>
      <c r="AR334" s="40" t="e">
        <f t="shared" si="72"/>
        <v>#DIV/0!</v>
      </c>
      <c r="AS334" s="40" t="e">
        <f t="shared" si="73"/>
        <v>#DIV/0!</v>
      </c>
      <c r="AT334" s="40" t="e">
        <f t="shared" si="74"/>
        <v>#DIV/0!</v>
      </c>
      <c r="AU334" s="40">
        <f t="shared" si="75"/>
        <v>-0.98666666666666669</v>
      </c>
    </row>
    <row r="335" spans="1:47" x14ac:dyDescent="0.25">
      <c r="A335" s="41">
        <v>2023</v>
      </c>
      <c r="B335" s="42">
        <v>301010201</v>
      </c>
      <c r="C335" s="43" t="s">
        <v>576</v>
      </c>
      <c r="D335" s="40">
        <v>0</v>
      </c>
      <c r="E335" s="40">
        <v>315000000</v>
      </c>
      <c r="F335" s="40">
        <v>0</v>
      </c>
      <c r="G335" s="40">
        <v>5000000</v>
      </c>
      <c r="H335" s="40">
        <v>0</v>
      </c>
      <c r="I335" s="40">
        <v>0</v>
      </c>
      <c r="J335" s="40">
        <v>0</v>
      </c>
      <c r="K335" s="40">
        <v>0</v>
      </c>
      <c r="L335" s="40">
        <v>180000000</v>
      </c>
      <c r="M335" s="40">
        <v>0</v>
      </c>
      <c r="N335" s="40">
        <v>0</v>
      </c>
      <c r="O335" s="40">
        <v>0</v>
      </c>
      <c r="P335" s="40">
        <v>500000000</v>
      </c>
      <c r="R335" s="40">
        <v>0</v>
      </c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>
        <f t="shared" si="78"/>
        <v>0</v>
      </c>
      <c r="AF335" s="14">
        <v>301010201</v>
      </c>
      <c r="AG335" s="9" t="s">
        <v>576</v>
      </c>
      <c r="AH335" s="10">
        <f>+AH336+AH337+AH338</f>
        <v>0</v>
      </c>
      <c r="AI335" s="40" t="e">
        <f t="shared" si="79"/>
        <v>#DIV/0!</v>
      </c>
      <c r="AJ335" s="40">
        <f t="shared" si="64"/>
        <v>-1</v>
      </c>
      <c r="AK335" s="40" t="e">
        <f t="shared" si="65"/>
        <v>#DIV/0!</v>
      </c>
      <c r="AL335" s="40">
        <f t="shared" si="66"/>
        <v>-1</v>
      </c>
      <c r="AM335" s="40" t="e">
        <f t="shared" si="67"/>
        <v>#DIV/0!</v>
      </c>
      <c r="AN335" s="40" t="e">
        <f t="shared" si="68"/>
        <v>#DIV/0!</v>
      </c>
      <c r="AO335" s="40" t="e">
        <f t="shared" si="69"/>
        <v>#DIV/0!</v>
      </c>
      <c r="AP335" s="40" t="e">
        <f t="shared" si="70"/>
        <v>#DIV/0!</v>
      </c>
      <c r="AQ335" s="40">
        <f t="shared" si="71"/>
        <v>-1</v>
      </c>
      <c r="AR335" s="40" t="e">
        <f t="shared" si="72"/>
        <v>#DIV/0!</v>
      </c>
      <c r="AS335" s="40" t="e">
        <f t="shared" si="73"/>
        <v>#DIV/0!</v>
      </c>
      <c r="AT335" s="40" t="e">
        <f t="shared" si="74"/>
        <v>#DIV/0!</v>
      </c>
      <c r="AU335" s="40">
        <f t="shared" si="75"/>
        <v>-1</v>
      </c>
    </row>
    <row r="336" spans="1:47" x14ac:dyDescent="0.25">
      <c r="A336" s="44">
        <v>2023</v>
      </c>
      <c r="B336" s="52">
        <v>30101020101</v>
      </c>
      <c r="C336" s="46" t="s">
        <v>577</v>
      </c>
      <c r="D336" s="47"/>
      <c r="E336" s="47"/>
      <c r="F336" s="47"/>
      <c r="G336" s="47"/>
      <c r="H336" s="47"/>
      <c r="I336" s="47"/>
      <c r="J336" s="47"/>
      <c r="K336" s="47"/>
      <c r="L336" s="47">
        <v>180000000</v>
      </c>
      <c r="M336" s="47"/>
      <c r="N336" s="47"/>
      <c r="O336" s="47"/>
      <c r="P336" s="47">
        <v>180000000</v>
      </c>
      <c r="R336" s="47">
        <v>0</v>
      </c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>
        <f t="shared" si="78"/>
        <v>0</v>
      </c>
      <c r="AF336" s="28">
        <v>30101020101</v>
      </c>
      <c r="AG336" s="25" t="s">
        <v>577</v>
      </c>
      <c r="AH336" s="26">
        <v>0</v>
      </c>
      <c r="AI336" s="47" t="e">
        <f t="shared" si="79"/>
        <v>#DIV/0!</v>
      </c>
      <c r="AJ336" s="47" t="e">
        <f t="shared" si="64"/>
        <v>#DIV/0!</v>
      </c>
      <c r="AK336" s="47" t="e">
        <f t="shared" si="65"/>
        <v>#DIV/0!</v>
      </c>
      <c r="AL336" s="47" t="e">
        <f t="shared" si="66"/>
        <v>#DIV/0!</v>
      </c>
      <c r="AM336" s="47" t="e">
        <f t="shared" si="67"/>
        <v>#DIV/0!</v>
      </c>
      <c r="AN336" s="47" t="e">
        <f t="shared" si="68"/>
        <v>#DIV/0!</v>
      </c>
      <c r="AO336" s="47" t="e">
        <f t="shared" si="69"/>
        <v>#DIV/0!</v>
      </c>
      <c r="AP336" s="47" t="e">
        <f t="shared" si="70"/>
        <v>#DIV/0!</v>
      </c>
      <c r="AQ336" s="47">
        <f t="shared" si="71"/>
        <v>-1</v>
      </c>
      <c r="AR336" s="47" t="e">
        <f t="shared" si="72"/>
        <v>#DIV/0!</v>
      </c>
      <c r="AS336" s="47" t="e">
        <f t="shared" si="73"/>
        <v>#DIV/0!</v>
      </c>
      <c r="AT336" s="47" t="e">
        <f t="shared" si="74"/>
        <v>#DIV/0!</v>
      </c>
      <c r="AU336" s="47">
        <f t="shared" si="75"/>
        <v>-1</v>
      </c>
    </row>
    <row r="337" spans="1:47" x14ac:dyDescent="0.25">
      <c r="A337" s="44">
        <v>2023</v>
      </c>
      <c r="B337" s="53">
        <v>30101020102</v>
      </c>
      <c r="C337" s="46" t="s">
        <v>578</v>
      </c>
      <c r="D337" s="47"/>
      <c r="E337" s="47"/>
      <c r="F337" s="47"/>
      <c r="G337" s="47">
        <v>5000000</v>
      </c>
      <c r="H337" s="47"/>
      <c r="I337" s="47"/>
      <c r="J337" s="47"/>
      <c r="K337" s="47"/>
      <c r="L337" s="47">
        <v>0</v>
      </c>
      <c r="M337" s="47"/>
      <c r="N337" s="47"/>
      <c r="O337" s="47"/>
      <c r="P337" s="47">
        <v>5000000</v>
      </c>
      <c r="R337" s="47">
        <v>0</v>
      </c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>
        <f t="shared" si="78"/>
        <v>0</v>
      </c>
      <c r="AF337" s="29">
        <v>30101020102</v>
      </c>
      <c r="AG337" s="25" t="s">
        <v>578</v>
      </c>
      <c r="AH337" s="26">
        <v>0</v>
      </c>
      <c r="AI337" s="47" t="e">
        <f t="shared" si="79"/>
        <v>#DIV/0!</v>
      </c>
      <c r="AJ337" s="47" t="e">
        <f t="shared" si="64"/>
        <v>#DIV/0!</v>
      </c>
      <c r="AK337" s="47" t="e">
        <f t="shared" si="65"/>
        <v>#DIV/0!</v>
      </c>
      <c r="AL337" s="47">
        <f t="shared" si="66"/>
        <v>-1</v>
      </c>
      <c r="AM337" s="47" t="e">
        <f t="shared" si="67"/>
        <v>#DIV/0!</v>
      </c>
      <c r="AN337" s="47" t="e">
        <f t="shared" si="68"/>
        <v>#DIV/0!</v>
      </c>
      <c r="AO337" s="47" t="e">
        <f t="shared" si="69"/>
        <v>#DIV/0!</v>
      </c>
      <c r="AP337" s="47" t="e">
        <f t="shared" si="70"/>
        <v>#DIV/0!</v>
      </c>
      <c r="AQ337" s="47" t="e">
        <f t="shared" si="71"/>
        <v>#DIV/0!</v>
      </c>
      <c r="AR337" s="47" t="e">
        <f t="shared" si="72"/>
        <v>#DIV/0!</v>
      </c>
      <c r="AS337" s="47" t="e">
        <f t="shared" si="73"/>
        <v>#DIV/0!</v>
      </c>
      <c r="AT337" s="47" t="e">
        <f t="shared" si="74"/>
        <v>#DIV/0!</v>
      </c>
      <c r="AU337" s="47">
        <f t="shared" si="75"/>
        <v>-1</v>
      </c>
    </row>
    <row r="338" spans="1:47" x14ac:dyDescent="0.25">
      <c r="A338" s="44">
        <v>2023</v>
      </c>
      <c r="B338" s="54">
        <v>30101020103</v>
      </c>
      <c r="C338" s="46" t="s">
        <v>579</v>
      </c>
      <c r="D338" s="47"/>
      <c r="E338" s="47">
        <v>315000000</v>
      </c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>
        <v>315000000</v>
      </c>
      <c r="R338" s="47">
        <v>0</v>
      </c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>
        <f t="shared" si="78"/>
        <v>0</v>
      </c>
      <c r="AF338" s="30">
        <v>30101020103</v>
      </c>
      <c r="AG338" s="25" t="s">
        <v>579</v>
      </c>
      <c r="AH338" s="26">
        <v>0</v>
      </c>
      <c r="AI338" s="47" t="e">
        <f t="shared" si="79"/>
        <v>#DIV/0!</v>
      </c>
      <c r="AJ338" s="47">
        <f t="shared" si="64"/>
        <v>-1</v>
      </c>
      <c r="AK338" s="47" t="e">
        <f t="shared" si="65"/>
        <v>#DIV/0!</v>
      </c>
      <c r="AL338" s="47" t="e">
        <f t="shared" si="66"/>
        <v>#DIV/0!</v>
      </c>
      <c r="AM338" s="47" t="e">
        <f t="shared" si="67"/>
        <v>#DIV/0!</v>
      </c>
      <c r="AN338" s="47" t="e">
        <f t="shared" si="68"/>
        <v>#DIV/0!</v>
      </c>
      <c r="AO338" s="47" t="e">
        <f t="shared" si="69"/>
        <v>#DIV/0!</v>
      </c>
      <c r="AP338" s="47" t="e">
        <f t="shared" si="70"/>
        <v>#DIV/0!</v>
      </c>
      <c r="AQ338" s="47" t="e">
        <f t="shared" si="71"/>
        <v>#DIV/0!</v>
      </c>
      <c r="AR338" s="47" t="e">
        <f t="shared" si="72"/>
        <v>#DIV/0!</v>
      </c>
      <c r="AS338" s="47" t="e">
        <f t="shared" si="73"/>
        <v>#DIV/0!</v>
      </c>
      <c r="AT338" s="47" t="e">
        <f t="shared" si="74"/>
        <v>#DIV/0!</v>
      </c>
      <c r="AU338" s="47">
        <f t="shared" si="75"/>
        <v>-1</v>
      </c>
    </row>
    <row r="339" spans="1:47" x14ac:dyDescent="0.25">
      <c r="A339" s="41">
        <v>2023</v>
      </c>
      <c r="B339" s="42">
        <v>301010202</v>
      </c>
      <c r="C339" s="43" t="s">
        <v>580</v>
      </c>
      <c r="D339" s="40">
        <v>0</v>
      </c>
      <c r="E339" s="40">
        <v>180000000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70000000</v>
      </c>
      <c r="M339" s="40">
        <v>0</v>
      </c>
      <c r="N339" s="40">
        <v>0</v>
      </c>
      <c r="O339" s="40">
        <v>0</v>
      </c>
      <c r="P339" s="40">
        <v>250000000</v>
      </c>
      <c r="R339" s="40">
        <v>10000000</v>
      </c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>
        <f t="shared" si="78"/>
        <v>10000000</v>
      </c>
      <c r="AF339" s="14">
        <v>301010202</v>
      </c>
      <c r="AG339" s="9" t="s">
        <v>580</v>
      </c>
      <c r="AH339" s="10">
        <f>+AH340+AH341</f>
        <v>10000000</v>
      </c>
      <c r="AI339" s="40" t="e">
        <f t="shared" si="79"/>
        <v>#DIV/0!</v>
      </c>
      <c r="AJ339" s="40">
        <f t="shared" si="64"/>
        <v>-1</v>
      </c>
      <c r="AK339" s="40" t="e">
        <f t="shared" si="65"/>
        <v>#DIV/0!</v>
      </c>
      <c r="AL339" s="40" t="e">
        <f t="shared" si="66"/>
        <v>#DIV/0!</v>
      </c>
      <c r="AM339" s="40" t="e">
        <f t="shared" si="67"/>
        <v>#DIV/0!</v>
      </c>
      <c r="AN339" s="40" t="e">
        <f t="shared" si="68"/>
        <v>#DIV/0!</v>
      </c>
      <c r="AO339" s="40" t="e">
        <f t="shared" si="69"/>
        <v>#DIV/0!</v>
      </c>
      <c r="AP339" s="40" t="e">
        <f t="shared" si="70"/>
        <v>#DIV/0!</v>
      </c>
      <c r="AQ339" s="40">
        <f t="shared" si="71"/>
        <v>-1</v>
      </c>
      <c r="AR339" s="40" t="e">
        <f t="shared" si="72"/>
        <v>#DIV/0!</v>
      </c>
      <c r="AS339" s="40" t="e">
        <f t="shared" si="73"/>
        <v>#DIV/0!</v>
      </c>
      <c r="AT339" s="40" t="e">
        <f t="shared" si="74"/>
        <v>#DIV/0!</v>
      </c>
      <c r="AU339" s="40">
        <f t="shared" si="75"/>
        <v>-0.96</v>
      </c>
    </row>
    <row r="340" spans="1:47" x14ac:dyDescent="0.25">
      <c r="A340" s="44">
        <v>2023</v>
      </c>
      <c r="B340" s="52">
        <v>30101020201</v>
      </c>
      <c r="C340" s="46" t="s">
        <v>581</v>
      </c>
      <c r="D340" s="47"/>
      <c r="E340" s="47"/>
      <c r="F340" s="47"/>
      <c r="G340" s="47"/>
      <c r="H340" s="47"/>
      <c r="I340" s="47"/>
      <c r="J340" s="47"/>
      <c r="K340" s="47"/>
      <c r="L340" s="47">
        <v>70000000</v>
      </c>
      <c r="M340" s="47"/>
      <c r="N340" s="47"/>
      <c r="O340" s="47"/>
      <c r="P340" s="47">
        <v>70000000</v>
      </c>
      <c r="R340" s="47">
        <v>0</v>
      </c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>
        <f t="shared" si="78"/>
        <v>0</v>
      </c>
      <c r="AF340" s="28">
        <v>30101020201</v>
      </c>
      <c r="AG340" s="25" t="s">
        <v>581</v>
      </c>
      <c r="AH340" s="26">
        <v>0</v>
      </c>
      <c r="AI340" s="47" t="e">
        <f t="shared" si="79"/>
        <v>#DIV/0!</v>
      </c>
      <c r="AJ340" s="47" t="e">
        <f t="shared" si="64"/>
        <v>#DIV/0!</v>
      </c>
      <c r="AK340" s="47" t="e">
        <f t="shared" si="65"/>
        <v>#DIV/0!</v>
      </c>
      <c r="AL340" s="47" t="e">
        <f t="shared" si="66"/>
        <v>#DIV/0!</v>
      </c>
      <c r="AM340" s="47" t="e">
        <f t="shared" si="67"/>
        <v>#DIV/0!</v>
      </c>
      <c r="AN340" s="47" t="e">
        <f t="shared" si="68"/>
        <v>#DIV/0!</v>
      </c>
      <c r="AO340" s="47" t="e">
        <f t="shared" si="69"/>
        <v>#DIV/0!</v>
      </c>
      <c r="AP340" s="47" t="e">
        <f t="shared" si="70"/>
        <v>#DIV/0!</v>
      </c>
      <c r="AQ340" s="47">
        <f t="shared" si="71"/>
        <v>-1</v>
      </c>
      <c r="AR340" s="47" t="e">
        <f t="shared" si="72"/>
        <v>#DIV/0!</v>
      </c>
      <c r="AS340" s="47" t="e">
        <f t="shared" si="73"/>
        <v>#DIV/0!</v>
      </c>
      <c r="AT340" s="47" t="e">
        <f t="shared" si="74"/>
        <v>#DIV/0!</v>
      </c>
      <c r="AU340" s="47">
        <f t="shared" si="75"/>
        <v>-1</v>
      </c>
    </row>
    <row r="341" spans="1:47" x14ac:dyDescent="0.25">
      <c r="A341" s="44">
        <v>2023</v>
      </c>
      <c r="B341" s="54">
        <v>30101020203</v>
      </c>
      <c r="C341" s="46" t="s">
        <v>582</v>
      </c>
      <c r="D341" s="47"/>
      <c r="E341" s="47">
        <v>180000000</v>
      </c>
      <c r="F341" s="47"/>
      <c r="G341" s="47"/>
      <c r="H341" s="47"/>
      <c r="I341" s="47"/>
      <c r="J341" s="47"/>
      <c r="K341" s="47"/>
      <c r="L341" s="47">
        <v>0</v>
      </c>
      <c r="M341" s="47"/>
      <c r="N341" s="47"/>
      <c r="O341" s="47"/>
      <c r="P341" s="47">
        <v>180000000</v>
      </c>
      <c r="R341" s="47">
        <v>10000000</v>
      </c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>
        <f t="shared" si="78"/>
        <v>10000000</v>
      </c>
      <c r="AF341" s="30">
        <v>30101020203</v>
      </c>
      <c r="AG341" s="25" t="s">
        <v>582</v>
      </c>
      <c r="AH341" s="26">
        <v>10000000</v>
      </c>
      <c r="AI341" s="47" t="e">
        <f t="shared" si="79"/>
        <v>#DIV/0!</v>
      </c>
      <c r="AJ341" s="47">
        <f t="shared" si="64"/>
        <v>-1</v>
      </c>
      <c r="AK341" s="47" t="e">
        <f t="shared" si="65"/>
        <v>#DIV/0!</v>
      </c>
      <c r="AL341" s="47" t="e">
        <f t="shared" si="66"/>
        <v>#DIV/0!</v>
      </c>
      <c r="AM341" s="47" t="e">
        <f t="shared" si="67"/>
        <v>#DIV/0!</v>
      </c>
      <c r="AN341" s="47" t="e">
        <f t="shared" si="68"/>
        <v>#DIV/0!</v>
      </c>
      <c r="AO341" s="47" t="e">
        <f t="shared" si="69"/>
        <v>#DIV/0!</v>
      </c>
      <c r="AP341" s="47" t="e">
        <f t="shared" si="70"/>
        <v>#DIV/0!</v>
      </c>
      <c r="AQ341" s="47" t="e">
        <f t="shared" si="71"/>
        <v>#DIV/0!</v>
      </c>
      <c r="AR341" s="47" t="e">
        <f t="shared" si="72"/>
        <v>#DIV/0!</v>
      </c>
      <c r="AS341" s="47" t="e">
        <f t="shared" si="73"/>
        <v>#DIV/0!</v>
      </c>
      <c r="AT341" s="47" t="e">
        <f t="shared" si="74"/>
        <v>#DIV/0!</v>
      </c>
      <c r="AU341" s="47">
        <f t="shared" si="75"/>
        <v>-0.94444444444444442</v>
      </c>
    </row>
    <row r="342" spans="1:47" x14ac:dyDescent="0.25">
      <c r="A342" s="41">
        <v>2023</v>
      </c>
      <c r="B342" s="42">
        <v>30102</v>
      </c>
      <c r="C342" s="43" t="s">
        <v>583</v>
      </c>
      <c r="D342" s="40">
        <v>1339297847</v>
      </c>
      <c r="E342" s="40">
        <v>150000000</v>
      </c>
      <c r="F342" s="40">
        <v>0</v>
      </c>
      <c r="G342" s="40">
        <v>312000000</v>
      </c>
      <c r="H342" s="40">
        <v>0</v>
      </c>
      <c r="I342" s="40">
        <v>0</v>
      </c>
      <c r="J342" s="40">
        <v>0</v>
      </c>
      <c r="K342" s="40">
        <v>0</v>
      </c>
      <c r="L342" s="40">
        <v>910000000</v>
      </c>
      <c r="M342" s="40">
        <v>0</v>
      </c>
      <c r="N342" s="40">
        <v>0</v>
      </c>
      <c r="O342" s="40">
        <v>0</v>
      </c>
      <c r="P342" s="40">
        <v>2711297847</v>
      </c>
      <c r="R342" s="40">
        <v>546677664</v>
      </c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>
        <f t="shared" si="78"/>
        <v>546677664</v>
      </c>
      <c r="AF342" s="11">
        <v>30102</v>
      </c>
      <c r="AG342" s="5" t="s">
        <v>583</v>
      </c>
      <c r="AH342" s="6">
        <f>+AH343</f>
        <v>546677664</v>
      </c>
      <c r="AI342" s="40">
        <f t="shared" si="79"/>
        <v>-0.59181770864147443</v>
      </c>
      <c r="AJ342" s="40">
        <f t="shared" si="64"/>
        <v>-1</v>
      </c>
      <c r="AK342" s="40" t="e">
        <f t="shared" si="65"/>
        <v>#DIV/0!</v>
      </c>
      <c r="AL342" s="40">
        <f t="shared" si="66"/>
        <v>-1</v>
      </c>
      <c r="AM342" s="40" t="e">
        <f t="shared" si="67"/>
        <v>#DIV/0!</v>
      </c>
      <c r="AN342" s="40" t="e">
        <f t="shared" si="68"/>
        <v>#DIV/0!</v>
      </c>
      <c r="AO342" s="40" t="e">
        <f t="shared" si="69"/>
        <v>#DIV/0!</v>
      </c>
      <c r="AP342" s="40" t="e">
        <f t="shared" si="70"/>
        <v>#DIV/0!</v>
      </c>
      <c r="AQ342" s="40">
        <f t="shared" si="71"/>
        <v>-1</v>
      </c>
      <c r="AR342" s="40" t="e">
        <f t="shared" si="72"/>
        <v>#DIV/0!</v>
      </c>
      <c r="AS342" s="40" t="e">
        <f t="shared" si="73"/>
        <v>#DIV/0!</v>
      </c>
      <c r="AT342" s="40" t="e">
        <f t="shared" si="74"/>
        <v>#DIV/0!</v>
      </c>
      <c r="AU342" s="40">
        <f t="shared" si="75"/>
        <v>-0.79837048718019354</v>
      </c>
    </row>
    <row r="343" spans="1:47" x14ac:dyDescent="0.25">
      <c r="A343" s="41">
        <v>2023</v>
      </c>
      <c r="B343" s="42">
        <v>3010201</v>
      </c>
      <c r="C343" s="43" t="s">
        <v>584</v>
      </c>
      <c r="D343" s="40">
        <v>1339297847</v>
      </c>
      <c r="E343" s="40">
        <v>150000000</v>
      </c>
      <c r="F343" s="40">
        <v>0</v>
      </c>
      <c r="G343" s="40">
        <v>312000000</v>
      </c>
      <c r="H343" s="40">
        <v>0</v>
      </c>
      <c r="I343" s="40">
        <v>0</v>
      </c>
      <c r="J343" s="40">
        <v>0</v>
      </c>
      <c r="K343" s="40">
        <v>0</v>
      </c>
      <c r="L343" s="40">
        <v>910000000</v>
      </c>
      <c r="M343" s="40">
        <v>0</v>
      </c>
      <c r="N343" s="40">
        <v>0</v>
      </c>
      <c r="O343" s="40">
        <v>0</v>
      </c>
      <c r="P343" s="40">
        <v>2711297847</v>
      </c>
      <c r="R343" s="40">
        <v>546677664</v>
      </c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>
        <f t="shared" si="78"/>
        <v>546677664</v>
      </c>
      <c r="AF343" s="11">
        <v>3010201</v>
      </c>
      <c r="AG343" s="5" t="s">
        <v>584</v>
      </c>
      <c r="AH343" s="6">
        <f>+AH344+AH351</f>
        <v>546677664</v>
      </c>
      <c r="AI343" s="40">
        <f t="shared" si="79"/>
        <v>-0.59181770864147443</v>
      </c>
      <c r="AJ343" s="40">
        <f t="shared" si="64"/>
        <v>-1</v>
      </c>
      <c r="AK343" s="40" t="e">
        <f t="shared" si="65"/>
        <v>#DIV/0!</v>
      </c>
      <c r="AL343" s="40">
        <f t="shared" si="66"/>
        <v>-1</v>
      </c>
      <c r="AM343" s="40" t="e">
        <f t="shared" si="67"/>
        <v>#DIV/0!</v>
      </c>
      <c r="AN343" s="40" t="e">
        <f t="shared" si="68"/>
        <v>#DIV/0!</v>
      </c>
      <c r="AO343" s="40" t="e">
        <f t="shared" si="69"/>
        <v>#DIV/0!</v>
      </c>
      <c r="AP343" s="40" t="e">
        <f t="shared" si="70"/>
        <v>#DIV/0!</v>
      </c>
      <c r="AQ343" s="40">
        <f t="shared" si="71"/>
        <v>-1</v>
      </c>
      <c r="AR343" s="40" t="e">
        <f t="shared" si="72"/>
        <v>#DIV/0!</v>
      </c>
      <c r="AS343" s="40" t="e">
        <f t="shared" si="73"/>
        <v>#DIV/0!</v>
      </c>
      <c r="AT343" s="40" t="e">
        <f t="shared" si="74"/>
        <v>#DIV/0!</v>
      </c>
      <c r="AU343" s="40">
        <f t="shared" si="75"/>
        <v>-0.79837048718019354</v>
      </c>
    </row>
    <row r="344" spans="1:47" x14ac:dyDescent="0.25">
      <c r="A344" s="41">
        <v>2023</v>
      </c>
      <c r="B344" s="42">
        <v>301020101</v>
      </c>
      <c r="C344" s="43" t="s">
        <v>585</v>
      </c>
      <c r="D344" s="40">
        <v>1339297847</v>
      </c>
      <c r="E344" s="40">
        <v>0</v>
      </c>
      <c r="F344" s="40">
        <v>0</v>
      </c>
      <c r="G344" s="40">
        <v>312000000</v>
      </c>
      <c r="H344" s="40">
        <v>0</v>
      </c>
      <c r="I344" s="40">
        <v>0</v>
      </c>
      <c r="J344" s="40">
        <v>0</v>
      </c>
      <c r="K344" s="40">
        <v>0</v>
      </c>
      <c r="L344" s="40">
        <v>660000000</v>
      </c>
      <c r="M344" s="40">
        <v>0</v>
      </c>
      <c r="N344" s="40">
        <v>0</v>
      </c>
      <c r="O344" s="40">
        <v>0</v>
      </c>
      <c r="P344" s="40">
        <v>2311297847</v>
      </c>
      <c r="R344" s="40">
        <v>546677664</v>
      </c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>
        <f t="shared" si="78"/>
        <v>546677664</v>
      </c>
      <c r="AF344" s="14">
        <v>301020101</v>
      </c>
      <c r="AG344" s="9" t="s">
        <v>585</v>
      </c>
      <c r="AH344" s="10">
        <f>+AH345+AH349</f>
        <v>546677664</v>
      </c>
      <c r="AI344" s="40">
        <f t="shared" si="79"/>
        <v>-0.59181770864147443</v>
      </c>
      <c r="AJ344" s="40" t="e">
        <f t="shared" ref="AJ344:AJ407" si="80">+(S344-E344)/E344</f>
        <v>#DIV/0!</v>
      </c>
      <c r="AK344" s="40" t="e">
        <f t="shared" ref="AK344:AK407" si="81">+(T344-F344)/F344</f>
        <v>#DIV/0!</v>
      </c>
      <c r="AL344" s="40">
        <f t="shared" ref="AL344:AL407" si="82">+(U344-G344)/G344</f>
        <v>-1</v>
      </c>
      <c r="AM344" s="40" t="e">
        <f t="shared" ref="AM344:AM407" si="83">+(V344-H344)/H344</f>
        <v>#DIV/0!</v>
      </c>
      <c r="AN344" s="40" t="e">
        <f t="shared" ref="AN344:AN407" si="84">+(W344-I344)/I344</f>
        <v>#DIV/0!</v>
      </c>
      <c r="AO344" s="40" t="e">
        <f t="shared" ref="AO344:AO407" si="85">+(X344-J344)/J344</f>
        <v>#DIV/0!</v>
      </c>
      <c r="AP344" s="40" t="e">
        <f t="shared" ref="AP344:AP407" si="86">+(Y344-K344)/K344</f>
        <v>#DIV/0!</v>
      </c>
      <c r="AQ344" s="40">
        <f t="shared" ref="AQ344:AQ407" si="87">+(Z344-L344)/L344</f>
        <v>-1</v>
      </c>
      <c r="AR344" s="40" t="e">
        <f t="shared" ref="AR344:AR407" si="88">+(AA344-M344)/M344</f>
        <v>#DIV/0!</v>
      </c>
      <c r="AS344" s="40" t="e">
        <f t="shared" ref="AS344:AS407" si="89">+(AB344-N344)/N344</f>
        <v>#DIV/0!</v>
      </c>
      <c r="AT344" s="40" t="e">
        <f t="shared" ref="AT344:AT407" si="90">+(AC344-O344)/O344</f>
        <v>#DIV/0!</v>
      </c>
      <c r="AU344" s="40">
        <f t="shared" ref="AU344:AU407" si="91">+(AD344-P344)/P344</f>
        <v>-0.76347589095469792</v>
      </c>
    </row>
    <row r="345" spans="1:47" x14ac:dyDescent="0.25">
      <c r="A345" s="41">
        <v>2023</v>
      </c>
      <c r="B345" s="42">
        <v>30102010101</v>
      </c>
      <c r="C345" s="43" t="s">
        <v>586</v>
      </c>
      <c r="D345" s="40">
        <v>1339297847</v>
      </c>
      <c r="E345" s="40">
        <v>0</v>
      </c>
      <c r="F345" s="40">
        <v>0</v>
      </c>
      <c r="G345" s="40">
        <v>312000000</v>
      </c>
      <c r="H345" s="40">
        <v>0</v>
      </c>
      <c r="I345" s="40">
        <v>0</v>
      </c>
      <c r="J345" s="40">
        <v>0</v>
      </c>
      <c r="K345" s="40">
        <v>0</v>
      </c>
      <c r="L345" s="40">
        <v>650000000</v>
      </c>
      <c r="M345" s="40">
        <v>0</v>
      </c>
      <c r="N345" s="40">
        <v>0</v>
      </c>
      <c r="O345" s="40">
        <v>0</v>
      </c>
      <c r="P345" s="40">
        <v>2301297847</v>
      </c>
      <c r="R345" s="40">
        <v>546677664</v>
      </c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>
        <f t="shared" si="78"/>
        <v>546677664</v>
      </c>
      <c r="AF345" s="14">
        <v>30102010101</v>
      </c>
      <c r="AG345" s="9" t="s">
        <v>586</v>
      </c>
      <c r="AH345" s="10">
        <f>+AH346+AH347+AH348</f>
        <v>546677664</v>
      </c>
      <c r="AI345" s="40">
        <f t="shared" si="79"/>
        <v>-0.59181770864147443</v>
      </c>
      <c r="AJ345" s="40" t="e">
        <f t="shared" si="80"/>
        <v>#DIV/0!</v>
      </c>
      <c r="AK345" s="40" t="e">
        <f t="shared" si="81"/>
        <v>#DIV/0!</v>
      </c>
      <c r="AL345" s="40">
        <f t="shared" si="82"/>
        <v>-1</v>
      </c>
      <c r="AM345" s="40" t="e">
        <f t="shared" si="83"/>
        <v>#DIV/0!</v>
      </c>
      <c r="AN345" s="40" t="e">
        <f t="shared" si="84"/>
        <v>#DIV/0!</v>
      </c>
      <c r="AO345" s="40" t="e">
        <f t="shared" si="85"/>
        <v>#DIV/0!</v>
      </c>
      <c r="AP345" s="40" t="e">
        <f t="shared" si="86"/>
        <v>#DIV/0!</v>
      </c>
      <c r="AQ345" s="40">
        <f t="shared" si="87"/>
        <v>-1</v>
      </c>
      <c r="AR345" s="40" t="e">
        <f t="shared" si="88"/>
        <v>#DIV/0!</v>
      </c>
      <c r="AS345" s="40" t="e">
        <f t="shared" si="89"/>
        <v>#DIV/0!</v>
      </c>
      <c r="AT345" s="40" t="e">
        <f t="shared" si="90"/>
        <v>#DIV/0!</v>
      </c>
      <c r="AU345" s="40">
        <f t="shared" si="91"/>
        <v>-0.76244810522346962</v>
      </c>
    </row>
    <row r="346" spans="1:47" x14ac:dyDescent="0.25">
      <c r="A346" s="44">
        <v>2023</v>
      </c>
      <c r="B346" s="52">
        <v>3010201010101</v>
      </c>
      <c r="C346" s="46" t="s">
        <v>587</v>
      </c>
      <c r="D346" s="47"/>
      <c r="E346" s="47"/>
      <c r="F346" s="47"/>
      <c r="G346" s="47"/>
      <c r="H346" s="47"/>
      <c r="I346" s="47"/>
      <c r="J346" s="47"/>
      <c r="K346" s="47"/>
      <c r="L346" s="47">
        <v>650000000</v>
      </c>
      <c r="M346" s="47"/>
      <c r="N346" s="47"/>
      <c r="O346" s="47"/>
      <c r="P346" s="47">
        <v>650000000</v>
      </c>
      <c r="R346" s="47">
        <v>-2481704</v>
      </c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>
        <f t="shared" si="78"/>
        <v>-2481704</v>
      </c>
      <c r="AF346" s="28">
        <v>3010201010101</v>
      </c>
      <c r="AG346" s="25" t="s">
        <v>587</v>
      </c>
      <c r="AH346" s="26">
        <v>-2481704</v>
      </c>
      <c r="AI346" s="47" t="e">
        <f t="shared" si="79"/>
        <v>#DIV/0!</v>
      </c>
      <c r="AJ346" s="47" t="e">
        <f t="shared" si="80"/>
        <v>#DIV/0!</v>
      </c>
      <c r="AK346" s="47" t="e">
        <f t="shared" si="81"/>
        <v>#DIV/0!</v>
      </c>
      <c r="AL346" s="47" t="e">
        <f t="shared" si="82"/>
        <v>#DIV/0!</v>
      </c>
      <c r="AM346" s="47" t="e">
        <f t="shared" si="83"/>
        <v>#DIV/0!</v>
      </c>
      <c r="AN346" s="47" t="e">
        <f t="shared" si="84"/>
        <v>#DIV/0!</v>
      </c>
      <c r="AO346" s="47" t="e">
        <f t="shared" si="85"/>
        <v>#DIV/0!</v>
      </c>
      <c r="AP346" s="47" t="e">
        <f t="shared" si="86"/>
        <v>#DIV/0!</v>
      </c>
      <c r="AQ346" s="47">
        <f t="shared" si="87"/>
        <v>-1</v>
      </c>
      <c r="AR346" s="47" t="e">
        <f t="shared" si="88"/>
        <v>#DIV/0!</v>
      </c>
      <c r="AS346" s="47" t="e">
        <f t="shared" si="89"/>
        <v>#DIV/0!</v>
      </c>
      <c r="AT346" s="47" t="e">
        <f t="shared" si="90"/>
        <v>#DIV/0!</v>
      </c>
      <c r="AU346" s="47">
        <f t="shared" si="91"/>
        <v>-1.0038180061538462</v>
      </c>
    </row>
    <row r="347" spans="1:47" x14ac:dyDescent="0.25">
      <c r="A347" s="44">
        <v>2023</v>
      </c>
      <c r="B347" s="53">
        <v>3010201010102</v>
      </c>
      <c r="C347" s="46" t="s">
        <v>588</v>
      </c>
      <c r="D347" s="47"/>
      <c r="E347" s="47"/>
      <c r="F347" s="47"/>
      <c r="G347" s="47">
        <v>312000000</v>
      </c>
      <c r="H347" s="47"/>
      <c r="I347" s="47"/>
      <c r="J347" s="47"/>
      <c r="K347" s="47"/>
      <c r="L347" s="47"/>
      <c r="M347" s="47"/>
      <c r="N347" s="47"/>
      <c r="O347" s="47"/>
      <c r="P347" s="47">
        <v>312000000</v>
      </c>
      <c r="R347" s="47">
        <v>-250000</v>
      </c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>
        <f t="shared" si="78"/>
        <v>-250000</v>
      </c>
      <c r="AF347" s="29">
        <v>3010201010102</v>
      </c>
      <c r="AG347" s="25" t="s">
        <v>588</v>
      </c>
      <c r="AH347" s="26">
        <v>-250000</v>
      </c>
      <c r="AI347" s="47" t="e">
        <f t="shared" si="79"/>
        <v>#DIV/0!</v>
      </c>
      <c r="AJ347" s="47" t="e">
        <f t="shared" si="80"/>
        <v>#DIV/0!</v>
      </c>
      <c r="AK347" s="47" t="e">
        <f t="shared" si="81"/>
        <v>#DIV/0!</v>
      </c>
      <c r="AL347" s="47">
        <f t="shared" si="82"/>
        <v>-1</v>
      </c>
      <c r="AM347" s="47" t="e">
        <f t="shared" si="83"/>
        <v>#DIV/0!</v>
      </c>
      <c r="AN347" s="47" t="e">
        <f t="shared" si="84"/>
        <v>#DIV/0!</v>
      </c>
      <c r="AO347" s="47" t="e">
        <f t="shared" si="85"/>
        <v>#DIV/0!</v>
      </c>
      <c r="AP347" s="47" t="e">
        <f t="shared" si="86"/>
        <v>#DIV/0!</v>
      </c>
      <c r="AQ347" s="47" t="e">
        <f t="shared" si="87"/>
        <v>#DIV/0!</v>
      </c>
      <c r="AR347" s="47" t="e">
        <f t="shared" si="88"/>
        <v>#DIV/0!</v>
      </c>
      <c r="AS347" s="47" t="e">
        <f t="shared" si="89"/>
        <v>#DIV/0!</v>
      </c>
      <c r="AT347" s="47" t="e">
        <f t="shared" si="90"/>
        <v>#DIV/0!</v>
      </c>
      <c r="AU347" s="47">
        <f t="shared" si="91"/>
        <v>-1.0008012820512822</v>
      </c>
    </row>
    <row r="348" spans="1:47" x14ac:dyDescent="0.25">
      <c r="A348" s="44">
        <v>2023</v>
      </c>
      <c r="B348" s="54">
        <v>3010201010103</v>
      </c>
      <c r="C348" s="46" t="s">
        <v>589</v>
      </c>
      <c r="D348" s="47">
        <v>1339297847</v>
      </c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>
        <v>1339297847</v>
      </c>
      <c r="R348" s="47">
        <v>549409368</v>
      </c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>
        <f t="shared" si="78"/>
        <v>549409368</v>
      </c>
      <c r="AF348" s="30">
        <v>3010201010103</v>
      </c>
      <c r="AG348" s="25" t="s">
        <v>589</v>
      </c>
      <c r="AH348" s="26">
        <v>549409368</v>
      </c>
      <c r="AI348" s="47">
        <f t="shared" si="79"/>
        <v>-0.58977805479888901</v>
      </c>
      <c r="AJ348" s="47" t="e">
        <f t="shared" si="80"/>
        <v>#DIV/0!</v>
      </c>
      <c r="AK348" s="47" t="e">
        <f t="shared" si="81"/>
        <v>#DIV/0!</v>
      </c>
      <c r="AL348" s="47" t="e">
        <f t="shared" si="82"/>
        <v>#DIV/0!</v>
      </c>
      <c r="AM348" s="47" t="e">
        <f t="shared" si="83"/>
        <v>#DIV/0!</v>
      </c>
      <c r="AN348" s="47" t="e">
        <f t="shared" si="84"/>
        <v>#DIV/0!</v>
      </c>
      <c r="AO348" s="47" t="e">
        <f t="shared" si="85"/>
        <v>#DIV/0!</v>
      </c>
      <c r="AP348" s="47" t="e">
        <f t="shared" si="86"/>
        <v>#DIV/0!</v>
      </c>
      <c r="AQ348" s="47" t="e">
        <f t="shared" si="87"/>
        <v>#DIV/0!</v>
      </c>
      <c r="AR348" s="47" t="e">
        <f t="shared" si="88"/>
        <v>#DIV/0!</v>
      </c>
      <c r="AS348" s="47" t="e">
        <f t="shared" si="89"/>
        <v>#DIV/0!</v>
      </c>
      <c r="AT348" s="47" t="e">
        <f t="shared" si="90"/>
        <v>#DIV/0!</v>
      </c>
      <c r="AU348" s="47">
        <f t="shared" si="91"/>
        <v>-0.58977805479888901</v>
      </c>
    </row>
    <row r="349" spans="1:47" x14ac:dyDescent="0.25">
      <c r="A349" s="41">
        <v>2023</v>
      </c>
      <c r="B349" s="42">
        <v>30102010102</v>
      </c>
      <c r="C349" s="43" t="s">
        <v>590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10000000</v>
      </c>
      <c r="M349" s="40">
        <v>0</v>
      </c>
      <c r="N349" s="40">
        <v>0</v>
      </c>
      <c r="O349" s="40">
        <v>0</v>
      </c>
      <c r="P349" s="40">
        <v>10000000</v>
      </c>
      <c r="R349" s="40">
        <v>0</v>
      </c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>
        <f t="shared" si="78"/>
        <v>0</v>
      </c>
      <c r="AF349" s="14">
        <v>30102010102</v>
      </c>
      <c r="AG349" s="9" t="s">
        <v>590</v>
      </c>
      <c r="AH349" s="10">
        <f>+AH350</f>
        <v>0</v>
      </c>
      <c r="AI349" s="40" t="e">
        <f t="shared" si="79"/>
        <v>#DIV/0!</v>
      </c>
      <c r="AJ349" s="40" t="e">
        <f t="shared" si="80"/>
        <v>#DIV/0!</v>
      </c>
      <c r="AK349" s="40" t="e">
        <f t="shared" si="81"/>
        <v>#DIV/0!</v>
      </c>
      <c r="AL349" s="40" t="e">
        <f t="shared" si="82"/>
        <v>#DIV/0!</v>
      </c>
      <c r="AM349" s="40" t="e">
        <f t="shared" si="83"/>
        <v>#DIV/0!</v>
      </c>
      <c r="AN349" s="40" t="e">
        <f t="shared" si="84"/>
        <v>#DIV/0!</v>
      </c>
      <c r="AO349" s="40" t="e">
        <f t="shared" si="85"/>
        <v>#DIV/0!</v>
      </c>
      <c r="AP349" s="40" t="e">
        <f t="shared" si="86"/>
        <v>#DIV/0!</v>
      </c>
      <c r="AQ349" s="40">
        <f t="shared" si="87"/>
        <v>-1</v>
      </c>
      <c r="AR349" s="40" t="e">
        <f t="shared" si="88"/>
        <v>#DIV/0!</v>
      </c>
      <c r="AS349" s="40" t="e">
        <f t="shared" si="89"/>
        <v>#DIV/0!</v>
      </c>
      <c r="AT349" s="40" t="e">
        <f t="shared" si="90"/>
        <v>#DIV/0!</v>
      </c>
      <c r="AU349" s="40">
        <f t="shared" si="91"/>
        <v>-1</v>
      </c>
    </row>
    <row r="350" spans="1:47" x14ac:dyDescent="0.25">
      <c r="A350" s="44">
        <v>2023</v>
      </c>
      <c r="B350" s="52">
        <v>3010201010201</v>
      </c>
      <c r="C350" s="46" t="s">
        <v>591</v>
      </c>
      <c r="D350" s="47"/>
      <c r="E350" s="47"/>
      <c r="F350" s="47"/>
      <c r="G350" s="47">
        <v>0</v>
      </c>
      <c r="H350" s="47"/>
      <c r="I350" s="47"/>
      <c r="J350" s="47"/>
      <c r="K350" s="47"/>
      <c r="L350" s="47">
        <v>10000000</v>
      </c>
      <c r="M350" s="47"/>
      <c r="N350" s="47"/>
      <c r="O350" s="47"/>
      <c r="P350" s="47">
        <v>10000000</v>
      </c>
      <c r="R350" s="47">
        <v>0</v>
      </c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>
        <f t="shared" si="78"/>
        <v>0</v>
      </c>
      <c r="AF350" s="28">
        <v>3010201010201</v>
      </c>
      <c r="AG350" s="25" t="s">
        <v>591</v>
      </c>
      <c r="AH350" s="26">
        <v>0</v>
      </c>
      <c r="AI350" s="47" t="e">
        <f t="shared" si="79"/>
        <v>#DIV/0!</v>
      </c>
      <c r="AJ350" s="47" t="e">
        <f t="shared" si="80"/>
        <v>#DIV/0!</v>
      </c>
      <c r="AK350" s="47" t="e">
        <f t="shared" si="81"/>
        <v>#DIV/0!</v>
      </c>
      <c r="AL350" s="47" t="e">
        <f t="shared" si="82"/>
        <v>#DIV/0!</v>
      </c>
      <c r="AM350" s="47" t="e">
        <f t="shared" si="83"/>
        <v>#DIV/0!</v>
      </c>
      <c r="AN350" s="47" t="e">
        <f t="shared" si="84"/>
        <v>#DIV/0!</v>
      </c>
      <c r="AO350" s="47" t="e">
        <f t="shared" si="85"/>
        <v>#DIV/0!</v>
      </c>
      <c r="AP350" s="47" t="e">
        <f t="shared" si="86"/>
        <v>#DIV/0!</v>
      </c>
      <c r="AQ350" s="47">
        <f t="shared" si="87"/>
        <v>-1</v>
      </c>
      <c r="AR350" s="47" t="e">
        <f t="shared" si="88"/>
        <v>#DIV/0!</v>
      </c>
      <c r="AS350" s="47" t="e">
        <f t="shared" si="89"/>
        <v>#DIV/0!</v>
      </c>
      <c r="AT350" s="47" t="e">
        <f t="shared" si="90"/>
        <v>#DIV/0!</v>
      </c>
      <c r="AU350" s="47">
        <f t="shared" si="91"/>
        <v>-1</v>
      </c>
    </row>
    <row r="351" spans="1:47" x14ac:dyDescent="0.25">
      <c r="A351" s="41">
        <v>2023</v>
      </c>
      <c r="B351" s="42">
        <v>301020103</v>
      </c>
      <c r="C351" s="43" t="s">
        <v>592</v>
      </c>
      <c r="D351" s="40">
        <v>0</v>
      </c>
      <c r="E351" s="40">
        <v>150000000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250000000</v>
      </c>
      <c r="M351" s="40">
        <v>0</v>
      </c>
      <c r="N351" s="40">
        <v>0</v>
      </c>
      <c r="O351" s="40">
        <v>0</v>
      </c>
      <c r="P351" s="40">
        <v>400000000</v>
      </c>
      <c r="R351" s="40">
        <v>0</v>
      </c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>
        <f t="shared" si="78"/>
        <v>0</v>
      </c>
      <c r="AF351" s="14">
        <v>301020103</v>
      </c>
      <c r="AG351" s="9" t="s">
        <v>592</v>
      </c>
      <c r="AH351" s="10">
        <f>+AH352+AH353</f>
        <v>0</v>
      </c>
      <c r="AI351" s="40" t="e">
        <f t="shared" si="79"/>
        <v>#DIV/0!</v>
      </c>
      <c r="AJ351" s="40">
        <f t="shared" si="80"/>
        <v>-1</v>
      </c>
      <c r="AK351" s="40" t="e">
        <f t="shared" si="81"/>
        <v>#DIV/0!</v>
      </c>
      <c r="AL351" s="40" t="e">
        <f t="shared" si="82"/>
        <v>#DIV/0!</v>
      </c>
      <c r="AM351" s="40" t="e">
        <f t="shared" si="83"/>
        <v>#DIV/0!</v>
      </c>
      <c r="AN351" s="40" t="e">
        <f t="shared" si="84"/>
        <v>#DIV/0!</v>
      </c>
      <c r="AO351" s="40" t="e">
        <f t="shared" si="85"/>
        <v>#DIV/0!</v>
      </c>
      <c r="AP351" s="40" t="e">
        <f t="shared" si="86"/>
        <v>#DIV/0!</v>
      </c>
      <c r="AQ351" s="40">
        <f t="shared" si="87"/>
        <v>-1</v>
      </c>
      <c r="AR351" s="40" t="e">
        <f t="shared" si="88"/>
        <v>#DIV/0!</v>
      </c>
      <c r="AS351" s="40" t="e">
        <f t="shared" si="89"/>
        <v>#DIV/0!</v>
      </c>
      <c r="AT351" s="40" t="e">
        <f t="shared" si="90"/>
        <v>#DIV/0!</v>
      </c>
      <c r="AU351" s="40">
        <f t="shared" si="91"/>
        <v>-1</v>
      </c>
    </row>
    <row r="352" spans="1:47" x14ac:dyDescent="0.25">
      <c r="A352" s="44">
        <v>2023</v>
      </c>
      <c r="B352" s="52">
        <v>30102010301</v>
      </c>
      <c r="C352" s="46" t="s">
        <v>593</v>
      </c>
      <c r="D352" s="47"/>
      <c r="E352" s="47"/>
      <c r="F352" s="47"/>
      <c r="G352" s="47"/>
      <c r="H352" s="47"/>
      <c r="I352" s="47"/>
      <c r="J352" s="47"/>
      <c r="K352" s="47"/>
      <c r="L352" s="47">
        <v>250000000</v>
      </c>
      <c r="M352" s="47"/>
      <c r="N352" s="47"/>
      <c r="O352" s="47"/>
      <c r="P352" s="47">
        <v>250000000</v>
      </c>
      <c r="R352" s="47">
        <v>0</v>
      </c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>
        <f t="shared" si="78"/>
        <v>0</v>
      </c>
      <c r="AF352" s="28">
        <v>30102010301</v>
      </c>
      <c r="AG352" s="25" t="s">
        <v>593</v>
      </c>
      <c r="AH352" s="26">
        <v>0</v>
      </c>
      <c r="AI352" s="47" t="e">
        <f t="shared" si="79"/>
        <v>#DIV/0!</v>
      </c>
      <c r="AJ352" s="47" t="e">
        <f t="shared" si="80"/>
        <v>#DIV/0!</v>
      </c>
      <c r="AK352" s="47" t="e">
        <f t="shared" si="81"/>
        <v>#DIV/0!</v>
      </c>
      <c r="AL352" s="47" t="e">
        <f t="shared" si="82"/>
        <v>#DIV/0!</v>
      </c>
      <c r="AM352" s="47" t="e">
        <f t="shared" si="83"/>
        <v>#DIV/0!</v>
      </c>
      <c r="AN352" s="47" t="e">
        <f t="shared" si="84"/>
        <v>#DIV/0!</v>
      </c>
      <c r="AO352" s="47" t="e">
        <f t="shared" si="85"/>
        <v>#DIV/0!</v>
      </c>
      <c r="AP352" s="47" t="e">
        <f t="shared" si="86"/>
        <v>#DIV/0!</v>
      </c>
      <c r="AQ352" s="47">
        <f t="shared" si="87"/>
        <v>-1</v>
      </c>
      <c r="AR352" s="47" t="e">
        <f t="shared" si="88"/>
        <v>#DIV/0!</v>
      </c>
      <c r="AS352" s="47" t="e">
        <f t="shared" si="89"/>
        <v>#DIV/0!</v>
      </c>
      <c r="AT352" s="47" t="e">
        <f t="shared" si="90"/>
        <v>#DIV/0!</v>
      </c>
      <c r="AU352" s="47">
        <f t="shared" si="91"/>
        <v>-1</v>
      </c>
    </row>
    <row r="353" spans="1:47" x14ac:dyDescent="0.25">
      <c r="A353" s="44">
        <v>2023</v>
      </c>
      <c r="B353" s="54">
        <v>30102010303</v>
      </c>
      <c r="C353" s="46" t="s">
        <v>594</v>
      </c>
      <c r="D353" s="47"/>
      <c r="E353" s="47">
        <v>150000000</v>
      </c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>
        <v>150000000</v>
      </c>
      <c r="R353" s="47">
        <v>0</v>
      </c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>
        <f t="shared" si="78"/>
        <v>0</v>
      </c>
      <c r="AF353" s="30">
        <v>30102010303</v>
      </c>
      <c r="AG353" s="25" t="s">
        <v>594</v>
      </c>
      <c r="AH353" s="26">
        <v>0</v>
      </c>
      <c r="AI353" s="47" t="e">
        <f t="shared" si="79"/>
        <v>#DIV/0!</v>
      </c>
      <c r="AJ353" s="47">
        <f t="shared" si="80"/>
        <v>-1</v>
      </c>
      <c r="AK353" s="47" t="e">
        <f t="shared" si="81"/>
        <v>#DIV/0!</v>
      </c>
      <c r="AL353" s="47" t="e">
        <f t="shared" si="82"/>
        <v>#DIV/0!</v>
      </c>
      <c r="AM353" s="47" t="e">
        <f t="shared" si="83"/>
        <v>#DIV/0!</v>
      </c>
      <c r="AN353" s="47" t="e">
        <f t="shared" si="84"/>
        <v>#DIV/0!</v>
      </c>
      <c r="AO353" s="47" t="e">
        <f t="shared" si="85"/>
        <v>#DIV/0!</v>
      </c>
      <c r="AP353" s="47" t="e">
        <f t="shared" si="86"/>
        <v>#DIV/0!</v>
      </c>
      <c r="AQ353" s="47" t="e">
        <f t="shared" si="87"/>
        <v>#DIV/0!</v>
      </c>
      <c r="AR353" s="47" t="e">
        <f t="shared" si="88"/>
        <v>#DIV/0!</v>
      </c>
      <c r="AS353" s="47" t="e">
        <f t="shared" si="89"/>
        <v>#DIV/0!</v>
      </c>
      <c r="AT353" s="47" t="e">
        <f t="shared" si="90"/>
        <v>#DIV/0!</v>
      </c>
      <c r="AU353" s="47">
        <f t="shared" si="91"/>
        <v>-1</v>
      </c>
    </row>
    <row r="354" spans="1:47" x14ac:dyDescent="0.25">
      <c r="A354" s="41">
        <v>2023</v>
      </c>
      <c r="B354" s="42">
        <v>30103</v>
      </c>
      <c r="C354" s="43" t="s">
        <v>595</v>
      </c>
      <c r="D354" s="40">
        <v>0</v>
      </c>
      <c r="E354" s="40">
        <v>500000000</v>
      </c>
      <c r="F354" s="40">
        <v>0</v>
      </c>
      <c r="G354" s="40">
        <v>750000000</v>
      </c>
      <c r="H354" s="40">
        <v>0</v>
      </c>
      <c r="I354" s="40">
        <v>0</v>
      </c>
      <c r="J354" s="40">
        <v>0</v>
      </c>
      <c r="K354" s="40">
        <v>0</v>
      </c>
      <c r="L354" s="40">
        <v>1150000000</v>
      </c>
      <c r="M354" s="40">
        <v>0</v>
      </c>
      <c r="N354" s="40">
        <v>0</v>
      </c>
      <c r="O354" s="40">
        <v>0</v>
      </c>
      <c r="P354" s="40">
        <v>2400000000</v>
      </c>
      <c r="R354" s="40">
        <v>0</v>
      </c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>
        <f t="shared" si="78"/>
        <v>0</v>
      </c>
      <c r="AF354" s="11">
        <v>30103</v>
      </c>
      <c r="AG354" s="5" t="s">
        <v>595</v>
      </c>
      <c r="AH354" s="6">
        <f>+AH355+AH360</f>
        <v>0</v>
      </c>
      <c r="AI354" s="40" t="e">
        <f t="shared" si="79"/>
        <v>#DIV/0!</v>
      </c>
      <c r="AJ354" s="40">
        <f t="shared" si="80"/>
        <v>-1</v>
      </c>
      <c r="AK354" s="40" t="e">
        <f t="shared" si="81"/>
        <v>#DIV/0!</v>
      </c>
      <c r="AL354" s="40">
        <f t="shared" si="82"/>
        <v>-1</v>
      </c>
      <c r="AM354" s="40" t="e">
        <f t="shared" si="83"/>
        <v>#DIV/0!</v>
      </c>
      <c r="AN354" s="40" t="e">
        <f t="shared" si="84"/>
        <v>#DIV/0!</v>
      </c>
      <c r="AO354" s="40" t="e">
        <f t="shared" si="85"/>
        <v>#DIV/0!</v>
      </c>
      <c r="AP354" s="40" t="e">
        <f t="shared" si="86"/>
        <v>#DIV/0!</v>
      </c>
      <c r="AQ354" s="40">
        <f t="shared" si="87"/>
        <v>-1</v>
      </c>
      <c r="AR354" s="40" t="e">
        <f t="shared" si="88"/>
        <v>#DIV/0!</v>
      </c>
      <c r="AS354" s="40" t="e">
        <f t="shared" si="89"/>
        <v>#DIV/0!</v>
      </c>
      <c r="AT354" s="40" t="e">
        <f t="shared" si="90"/>
        <v>#DIV/0!</v>
      </c>
      <c r="AU354" s="40">
        <f t="shared" si="91"/>
        <v>-1</v>
      </c>
    </row>
    <row r="355" spans="1:47" x14ac:dyDescent="0.25">
      <c r="A355" s="41">
        <v>2023</v>
      </c>
      <c r="B355" s="42">
        <v>3010301</v>
      </c>
      <c r="C355" s="43" t="s">
        <v>596</v>
      </c>
      <c r="D355" s="40">
        <v>0</v>
      </c>
      <c r="E355" s="40">
        <v>500000000</v>
      </c>
      <c r="F355" s="40">
        <v>0</v>
      </c>
      <c r="G355" s="40">
        <v>350000000</v>
      </c>
      <c r="H355" s="40">
        <v>0</v>
      </c>
      <c r="I355" s="40">
        <v>0</v>
      </c>
      <c r="J355" s="40">
        <v>0</v>
      </c>
      <c r="K355" s="40">
        <v>0</v>
      </c>
      <c r="L355" s="40">
        <v>350000000</v>
      </c>
      <c r="M355" s="40">
        <v>0</v>
      </c>
      <c r="N355" s="40">
        <v>0</v>
      </c>
      <c r="O355" s="40">
        <v>0</v>
      </c>
      <c r="P355" s="40">
        <v>1200000000</v>
      </c>
      <c r="R355" s="40">
        <v>0</v>
      </c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>
        <f t="shared" si="78"/>
        <v>0</v>
      </c>
      <c r="AF355" s="11">
        <v>3010301</v>
      </c>
      <c r="AG355" s="5" t="s">
        <v>596</v>
      </c>
      <c r="AH355" s="6">
        <f>+AH356</f>
        <v>0</v>
      </c>
      <c r="AI355" s="40" t="e">
        <f t="shared" si="79"/>
        <v>#DIV/0!</v>
      </c>
      <c r="AJ355" s="40">
        <f t="shared" si="80"/>
        <v>-1</v>
      </c>
      <c r="AK355" s="40" t="e">
        <f t="shared" si="81"/>
        <v>#DIV/0!</v>
      </c>
      <c r="AL355" s="40">
        <f t="shared" si="82"/>
        <v>-1</v>
      </c>
      <c r="AM355" s="40" t="e">
        <f t="shared" si="83"/>
        <v>#DIV/0!</v>
      </c>
      <c r="AN355" s="40" t="e">
        <f t="shared" si="84"/>
        <v>#DIV/0!</v>
      </c>
      <c r="AO355" s="40" t="e">
        <f t="shared" si="85"/>
        <v>#DIV/0!</v>
      </c>
      <c r="AP355" s="40" t="e">
        <f t="shared" si="86"/>
        <v>#DIV/0!</v>
      </c>
      <c r="AQ355" s="40">
        <f t="shared" si="87"/>
        <v>-1</v>
      </c>
      <c r="AR355" s="40" t="e">
        <f t="shared" si="88"/>
        <v>#DIV/0!</v>
      </c>
      <c r="AS355" s="40" t="e">
        <f t="shared" si="89"/>
        <v>#DIV/0!</v>
      </c>
      <c r="AT355" s="40" t="e">
        <f t="shared" si="90"/>
        <v>#DIV/0!</v>
      </c>
      <c r="AU355" s="40">
        <f t="shared" si="91"/>
        <v>-1</v>
      </c>
    </row>
    <row r="356" spans="1:47" x14ac:dyDescent="0.25">
      <c r="A356" s="41">
        <v>2023</v>
      </c>
      <c r="B356" s="42">
        <v>301030101</v>
      </c>
      <c r="C356" s="43" t="s">
        <v>597</v>
      </c>
      <c r="D356" s="40">
        <v>0</v>
      </c>
      <c r="E356" s="40">
        <v>500000000</v>
      </c>
      <c r="F356" s="40">
        <v>0</v>
      </c>
      <c r="G356" s="40">
        <v>350000000</v>
      </c>
      <c r="H356" s="40">
        <v>0</v>
      </c>
      <c r="I356" s="40">
        <v>0</v>
      </c>
      <c r="J356" s="40">
        <v>0</v>
      </c>
      <c r="K356" s="40">
        <v>0</v>
      </c>
      <c r="L356" s="40">
        <v>350000000</v>
      </c>
      <c r="M356" s="40">
        <v>0</v>
      </c>
      <c r="N356" s="40">
        <v>0</v>
      </c>
      <c r="O356" s="40">
        <v>0</v>
      </c>
      <c r="P356" s="40">
        <v>1200000000</v>
      </c>
      <c r="R356" s="40">
        <v>0</v>
      </c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>
        <f t="shared" si="78"/>
        <v>0</v>
      </c>
      <c r="AF356" s="14">
        <v>301030101</v>
      </c>
      <c r="AG356" s="9" t="s">
        <v>597</v>
      </c>
      <c r="AH356" s="10">
        <f>+AH357+AH358+AH359</f>
        <v>0</v>
      </c>
      <c r="AI356" s="40" t="e">
        <f t="shared" si="79"/>
        <v>#DIV/0!</v>
      </c>
      <c r="AJ356" s="40">
        <f t="shared" si="80"/>
        <v>-1</v>
      </c>
      <c r="AK356" s="40" t="e">
        <f t="shared" si="81"/>
        <v>#DIV/0!</v>
      </c>
      <c r="AL356" s="40">
        <f t="shared" si="82"/>
        <v>-1</v>
      </c>
      <c r="AM356" s="40" t="e">
        <f t="shared" si="83"/>
        <v>#DIV/0!</v>
      </c>
      <c r="AN356" s="40" t="e">
        <f t="shared" si="84"/>
        <v>#DIV/0!</v>
      </c>
      <c r="AO356" s="40" t="e">
        <f t="shared" si="85"/>
        <v>#DIV/0!</v>
      </c>
      <c r="AP356" s="40" t="e">
        <f t="shared" si="86"/>
        <v>#DIV/0!</v>
      </c>
      <c r="AQ356" s="40">
        <f t="shared" si="87"/>
        <v>-1</v>
      </c>
      <c r="AR356" s="40" t="e">
        <f t="shared" si="88"/>
        <v>#DIV/0!</v>
      </c>
      <c r="AS356" s="40" t="e">
        <f t="shared" si="89"/>
        <v>#DIV/0!</v>
      </c>
      <c r="AT356" s="40" t="e">
        <f t="shared" si="90"/>
        <v>#DIV/0!</v>
      </c>
      <c r="AU356" s="40">
        <f t="shared" si="91"/>
        <v>-1</v>
      </c>
    </row>
    <row r="357" spans="1:47" x14ac:dyDescent="0.25">
      <c r="A357" s="44">
        <v>2023</v>
      </c>
      <c r="B357" s="52">
        <v>30103010101</v>
      </c>
      <c r="C357" s="46" t="s">
        <v>598</v>
      </c>
      <c r="D357" s="47"/>
      <c r="E357" s="47"/>
      <c r="F357" s="47"/>
      <c r="G357" s="47"/>
      <c r="H357" s="47"/>
      <c r="I357" s="47"/>
      <c r="J357" s="47"/>
      <c r="K357" s="47"/>
      <c r="L357" s="47">
        <v>350000000</v>
      </c>
      <c r="M357" s="47"/>
      <c r="N357" s="47"/>
      <c r="O357" s="47"/>
      <c r="P357" s="47">
        <v>350000000</v>
      </c>
      <c r="R357" s="47">
        <v>0</v>
      </c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>
        <f t="shared" si="78"/>
        <v>0</v>
      </c>
      <c r="AF357" s="28">
        <v>30103010101</v>
      </c>
      <c r="AG357" s="25" t="s">
        <v>598</v>
      </c>
      <c r="AH357" s="26">
        <v>0</v>
      </c>
      <c r="AI357" s="47" t="e">
        <f t="shared" si="79"/>
        <v>#DIV/0!</v>
      </c>
      <c r="AJ357" s="47" t="e">
        <f t="shared" si="80"/>
        <v>#DIV/0!</v>
      </c>
      <c r="AK357" s="47" t="e">
        <f t="shared" si="81"/>
        <v>#DIV/0!</v>
      </c>
      <c r="AL357" s="47" t="e">
        <f t="shared" si="82"/>
        <v>#DIV/0!</v>
      </c>
      <c r="AM357" s="47" t="e">
        <f t="shared" si="83"/>
        <v>#DIV/0!</v>
      </c>
      <c r="AN357" s="47" t="e">
        <f t="shared" si="84"/>
        <v>#DIV/0!</v>
      </c>
      <c r="AO357" s="47" t="e">
        <f t="shared" si="85"/>
        <v>#DIV/0!</v>
      </c>
      <c r="AP357" s="47" t="e">
        <f t="shared" si="86"/>
        <v>#DIV/0!</v>
      </c>
      <c r="AQ357" s="47">
        <f t="shared" si="87"/>
        <v>-1</v>
      </c>
      <c r="AR357" s="47" t="e">
        <f t="shared" si="88"/>
        <v>#DIV/0!</v>
      </c>
      <c r="AS357" s="47" t="e">
        <f t="shared" si="89"/>
        <v>#DIV/0!</v>
      </c>
      <c r="AT357" s="47" t="e">
        <f t="shared" si="90"/>
        <v>#DIV/0!</v>
      </c>
      <c r="AU357" s="47">
        <f t="shared" si="91"/>
        <v>-1</v>
      </c>
    </row>
    <row r="358" spans="1:47" x14ac:dyDescent="0.25">
      <c r="A358" s="44">
        <v>2023</v>
      </c>
      <c r="B358" s="53">
        <v>30103010102</v>
      </c>
      <c r="C358" s="46" t="s">
        <v>599</v>
      </c>
      <c r="D358" s="47"/>
      <c r="E358" s="47"/>
      <c r="F358" s="47"/>
      <c r="G358" s="47">
        <v>350000000</v>
      </c>
      <c r="H358" s="47"/>
      <c r="I358" s="47"/>
      <c r="J358" s="47"/>
      <c r="K358" s="47"/>
      <c r="L358" s="47"/>
      <c r="M358" s="47"/>
      <c r="N358" s="47"/>
      <c r="O358" s="47"/>
      <c r="P358" s="47">
        <v>350000000</v>
      </c>
      <c r="R358" s="47">
        <v>0</v>
      </c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>
        <f t="shared" si="78"/>
        <v>0</v>
      </c>
      <c r="AF358" s="29">
        <v>30103010102</v>
      </c>
      <c r="AG358" s="25" t="s">
        <v>599</v>
      </c>
      <c r="AH358" s="26">
        <v>0</v>
      </c>
      <c r="AI358" s="47" t="e">
        <f t="shared" si="79"/>
        <v>#DIV/0!</v>
      </c>
      <c r="AJ358" s="47" t="e">
        <f t="shared" si="80"/>
        <v>#DIV/0!</v>
      </c>
      <c r="AK358" s="47" t="e">
        <f t="shared" si="81"/>
        <v>#DIV/0!</v>
      </c>
      <c r="AL358" s="47">
        <f t="shared" si="82"/>
        <v>-1</v>
      </c>
      <c r="AM358" s="47" t="e">
        <f t="shared" si="83"/>
        <v>#DIV/0!</v>
      </c>
      <c r="AN358" s="47" t="e">
        <f t="shared" si="84"/>
        <v>#DIV/0!</v>
      </c>
      <c r="AO358" s="47" t="e">
        <f t="shared" si="85"/>
        <v>#DIV/0!</v>
      </c>
      <c r="AP358" s="47" t="e">
        <f t="shared" si="86"/>
        <v>#DIV/0!</v>
      </c>
      <c r="AQ358" s="47" t="e">
        <f t="shared" si="87"/>
        <v>#DIV/0!</v>
      </c>
      <c r="AR358" s="47" t="e">
        <f t="shared" si="88"/>
        <v>#DIV/0!</v>
      </c>
      <c r="AS358" s="47" t="e">
        <f t="shared" si="89"/>
        <v>#DIV/0!</v>
      </c>
      <c r="AT358" s="47" t="e">
        <f t="shared" si="90"/>
        <v>#DIV/0!</v>
      </c>
      <c r="AU358" s="47">
        <f t="shared" si="91"/>
        <v>-1</v>
      </c>
    </row>
    <row r="359" spans="1:47" x14ac:dyDescent="0.25">
      <c r="A359" s="44">
        <v>2023</v>
      </c>
      <c r="B359" s="54">
        <v>30103010103</v>
      </c>
      <c r="C359" s="46" t="s">
        <v>600</v>
      </c>
      <c r="D359" s="47"/>
      <c r="E359" s="47">
        <v>500000000</v>
      </c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>
        <v>500000000</v>
      </c>
      <c r="R359" s="47">
        <v>0</v>
      </c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>
        <f t="shared" si="78"/>
        <v>0</v>
      </c>
      <c r="AF359" s="30">
        <v>30103010103</v>
      </c>
      <c r="AG359" s="25" t="s">
        <v>600</v>
      </c>
      <c r="AH359" s="26">
        <v>0</v>
      </c>
      <c r="AI359" s="47" t="e">
        <f t="shared" si="79"/>
        <v>#DIV/0!</v>
      </c>
      <c r="AJ359" s="47">
        <f t="shared" si="80"/>
        <v>-1</v>
      </c>
      <c r="AK359" s="47" t="e">
        <f t="shared" si="81"/>
        <v>#DIV/0!</v>
      </c>
      <c r="AL359" s="47" t="e">
        <f t="shared" si="82"/>
        <v>#DIV/0!</v>
      </c>
      <c r="AM359" s="47" t="e">
        <f t="shared" si="83"/>
        <v>#DIV/0!</v>
      </c>
      <c r="AN359" s="47" t="e">
        <f t="shared" si="84"/>
        <v>#DIV/0!</v>
      </c>
      <c r="AO359" s="47" t="e">
        <f t="shared" si="85"/>
        <v>#DIV/0!</v>
      </c>
      <c r="AP359" s="47" t="e">
        <f t="shared" si="86"/>
        <v>#DIV/0!</v>
      </c>
      <c r="AQ359" s="47" t="e">
        <f t="shared" si="87"/>
        <v>#DIV/0!</v>
      </c>
      <c r="AR359" s="47" t="e">
        <f t="shared" si="88"/>
        <v>#DIV/0!</v>
      </c>
      <c r="AS359" s="47" t="e">
        <f t="shared" si="89"/>
        <v>#DIV/0!</v>
      </c>
      <c r="AT359" s="47" t="e">
        <f t="shared" si="90"/>
        <v>#DIV/0!</v>
      </c>
      <c r="AU359" s="47">
        <f t="shared" si="91"/>
        <v>-1</v>
      </c>
    </row>
    <row r="360" spans="1:47" x14ac:dyDescent="0.25">
      <c r="A360" s="41">
        <v>2023</v>
      </c>
      <c r="B360" s="42">
        <v>3010302</v>
      </c>
      <c r="C360" s="43" t="s">
        <v>601</v>
      </c>
      <c r="D360" s="40">
        <v>0</v>
      </c>
      <c r="E360" s="40">
        <v>0</v>
      </c>
      <c r="F360" s="40">
        <v>0</v>
      </c>
      <c r="G360" s="40">
        <v>400000000</v>
      </c>
      <c r="H360" s="40">
        <v>0</v>
      </c>
      <c r="I360" s="40">
        <v>0</v>
      </c>
      <c r="J360" s="40">
        <v>0</v>
      </c>
      <c r="K360" s="40">
        <v>0</v>
      </c>
      <c r="L360" s="40">
        <v>800000000</v>
      </c>
      <c r="M360" s="40">
        <v>0</v>
      </c>
      <c r="N360" s="40">
        <v>0</v>
      </c>
      <c r="O360" s="40">
        <v>0</v>
      </c>
      <c r="P360" s="40">
        <v>1200000000</v>
      </c>
      <c r="R360" s="40">
        <v>0</v>
      </c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>
        <f t="shared" si="78"/>
        <v>0</v>
      </c>
      <c r="AF360" s="11">
        <v>3010302</v>
      </c>
      <c r="AG360" s="5" t="s">
        <v>601</v>
      </c>
      <c r="AH360" s="6">
        <f>+AH361</f>
        <v>0</v>
      </c>
      <c r="AI360" s="40" t="e">
        <f t="shared" si="79"/>
        <v>#DIV/0!</v>
      </c>
      <c r="AJ360" s="40" t="e">
        <f t="shared" si="80"/>
        <v>#DIV/0!</v>
      </c>
      <c r="AK360" s="40" t="e">
        <f t="shared" si="81"/>
        <v>#DIV/0!</v>
      </c>
      <c r="AL360" s="40">
        <f t="shared" si="82"/>
        <v>-1</v>
      </c>
      <c r="AM360" s="40" t="e">
        <f t="shared" si="83"/>
        <v>#DIV/0!</v>
      </c>
      <c r="AN360" s="40" t="e">
        <f t="shared" si="84"/>
        <v>#DIV/0!</v>
      </c>
      <c r="AO360" s="40" t="e">
        <f t="shared" si="85"/>
        <v>#DIV/0!</v>
      </c>
      <c r="AP360" s="40" t="e">
        <f t="shared" si="86"/>
        <v>#DIV/0!</v>
      </c>
      <c r="AQ360" s="40">
        <f t="shared" si="87"/>
        <v>-1</v>
      </c>
      <c r="AR360" s="40" t="e">
        <f t="shared" si="88"/>
        <v>#DIV/0!</v>
      </c>
      <c r="AS360" s="40" t="e">
        <f t="shared" si="89"/>
        <v>#DIV/0!</v>
      </c>
      <c r="AT360" s="40" t="e">
        <f t="shared" si="90"/>
        <v>#DIV/0!</v>
      </c>
      <c r="AU360" s="40">
        <f t="shared" si="91"/>
        <v>-1</v>
      </c>
    </row>
    <row r="361" spans="1:47" x14ac:dyDescent="0.25">
      <c r="A361" s="41">
        <v>2023</v>
      </c>
      <c r="B361" s="42">
        <v>301030201</v>
      </c>
      <c r="C361" s="43" t="s">
        <v>602</v>
      </c>
      <c r="D361" s="40">
        <v>0</v>
      </c>
      <c r="E361" s="40">
        <v>0</v>
      </c>
      <c r="F361" s="40">
        <v>0</v>
      </c>
      <c r="G361" s="40">
        <v>400000000</v>
      </c>
      <c r="H361" s="40">
        <v>0</v>
      </c>
      <c r="I361" s="40">
        <v>0</v>
      </c>
      <c r="J361" s="40">
        <v>0</v>
      </c>
      <c r="K361" s="40">
        <v>0</v>
      </c>
      <c r="L361" s="40">
        <v>800000000</v>
      </c>
      <c r="M361" s="40">
        <v>0</v>
      </c>
      <c r="N361" s="40">
        <v>0</v>
      </c>
      <c r="O361" s="40">
        <v>0</v>
      </c>
      <c r="P361" s="40">
        <v>1200000000</v>
      </c>
      <c r="R361" s="40">
        <v>0</v>
      </c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>
        <f t="shared" si="78"/>
        <v>0</v>
      </c>
      <c r="AF361" s="14">
        <v>301030201</v>
      </c>
      <c r="AG361" s="9" t="s">
        <v>602</v>
      </c>
      <c r="AH361" s="10">
        <f>+AH362</f>
        <v>0</v>
      </c>
      <c r="AI361" s="40" t="e">
        <f t="shared" si="79"/>
        <v>#DIV/0!</v>
      </c>
      <c r="AJ361" s="40" t="e">
        <f t="shared" si="80"/>
        <v>#DIV/0!</v>
      </c>
      <c r="AK361" s="40" t="e">
        <f t="shared" si="81"/>
        <v>#DIV/0!</v>
      </c>
      <c r="AL361" s="40">
        <f t="shared" si="82"/>
        <v>-1</v>
      </c>
      <c r="AM361" s="40" t="e">
        <f t="shared" si="83"/>
        <v>#DIV/0!</v>
      </c>
      <c r="AN361" s="40" t="e">
        <f t="shared" si="84"/>
        <v>#DIV/0!</v>
      </c>
      <c r="AO361" s="40" t="e">
        <f t="shared" si="85"/>
        <v>#DIV/0!</v>
      </c>
      <c r="AP361" s="40" t="e">
        <f t="shared" si="86"/>
        <v>#DIV/0!</v>
      </c>
      <c r="AQ361" s="40">
        <f t="shared" si="87"/>
        <v>-1</v>
      </c>
      <c r="AR361" s="40" t="e">
        <f t="shared" si="88"/>
        <v>#DIV/0!</v>
      </c>
      <c r="AS361" s="40" t="e">
        <f t="shared" si="89"/>
        <v>#DIV/0!</v>
      </c>
      <c r="AT361" s="40" t="e">
        <f t="shared" si="90"/>
        <v>#DIV/0!</v>
      </c>
      <c r="AU361" s="40">
        <f t="shared" si="91"/>
        <v>-1</v>
      </c>
    </row>
    <row r="362" spans="1:47" x14ac:dyDescent="0.25">
      <c r="A362" s="41">
        <v>2023</v>
      </c>
      <c r="B362" s="42">
        <v>30103020101</v>
      </c>
      <c r="C362" s="43" t="s">
        <v>603</v>
      </c>
      <c r="D362" s="40">
        <v>0</v>
      </c>
      <c r="E362" s="40">
        <v>0</v>
      </c>
      <c r="F362" s="40">
        <v>0</v>
      </c>
      <c r="G362" s="40">
        <v>400000000</v>
      </c>
      <c r="H362" s="40">
        <v>0</v>
      </c>
      <c r="I362" s="40">
        <v>0</v>
      </c>
      <c r="J362" s="40">
        <v>0</v>
      </c>
      <c r="K362" s="40">
        <v>0</v>
      </c>
      <c r="L362" s="40">
        <v>800000000</v>
      </c>
      <c r="M362" s="40">
        <v>0</v>
      </c>
      <c r="N362" s="40">
        <v>0</v>
      </c>
      <c r="O362" s="40">
        <v>0</v>
      </c>
      <c r="P362" s="40">
        <v>1200000000</v>
      </c>
      <c r="R362" s="40">
        <v>0</v>
      </c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>
        <f t="shared" si="78"/>
        <v>0</v>
      </c>
      <c r="AF362" s="14">
        <v>30103020101</v>
      </c>
      <c r="AG362" s="9" t="s">
        <v>603</v>
      </c>
      <c r="AH362" s="10">
        <f>+AH363+AH364</f>
        <v>0</v>
      </c>
      <c r="AI362" s="40" t="e">
        <f t="shared" si="79"/>
        <v>#DIV/0!</v>
      </c>
      <c r="AJ362" s="40" t="e">
        <f t="shared" si="80"/>
        <v>#DIV/0!</v>
      </c>
      <c r="AK362" s="40" t="e">
        <f t="shared" si="81"/>
        <v>#DIV/0!</v>
      </c>
      <c r="AL362" s="40">
        <f t="shared" si="82"/>
        <v>-1</v>
      </c>
      <c r="AM362" s="40" t="e">
        <f t="shared" si="83"/>
        <v>#DIV/0!</v>
      </c>
      <c r="AN362" s="40" t="e">
        <f t="shared" si="84"/>
        <v>#DIV/0!</v>
      </c>
      <c r="AO362" s="40" t="e">
        <f t="shared" si="85"/>
        <v>#DIV/0!</v>
      </c>
      <c r="AP362" s="40" t="e">
        <f t="shared" si="86"/>
        <v>#DIV/0!</v>
      </c>
      <c r="AQ362" s="40">
        <f t="shared" si="87"/>
        <v>-1</v>
      </c>
      <c r="AR362" s="40" t="e">
        <f t="shared" si="88"/>
        <v>#DIV/0!</v>
      </c>
      <c r="AS362" s="40" t="e">
        <f t="shared" si="89"/>
        <v>#DIV/0!</v>
      </c>
      <c r="AT362" s="40" t="e">
        <f t="shared" si="90"/>
        <v>#DIV/0!</v>
      </c>
      <c r="AU362" s="40">
        <f t="shared" si="91"/>
        <v>-1</v>
      </c>
    </row>
    <row r="363" spans="1:47" x14ac:dyDescent="0.25">
      <c r="A363" s="44">
        <v>2023</v>
      </c>
      <c r="B363" s="52">
        <v>3010302010101</v>
      </c>
      <c r="C363" s="46" t="s">
        <v>604</v>
      </c>
      <c r="D363" s="47"/>
      <c r="E363" s="47"/>
      <c r="F363" s="47"/>
      <c r="G363" s="47"/>
      <c r="H363" s="47"/>
      <c r="I363" s="47"/>
      <c r="J363" s="47"/>
      <c r="K363" s="47"/>
      <c r="L363" s="47">
        <v>800000000</v>
      </c>
      <c r="M363" s="47"/>
      <c r="N363" s="47"/>
      <c r="O363" s="47"/>
      <c r="P363" s="47">
        <v>800000000</v>
      </c>
      <c r="R363" s="47">
        <v>0</v>
      </c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>
        <f t="shared" si="78"/>
        <v>0</v>
      </c>
      <c r="AF363" s="28">
        <v>3010302010101</v>
      </c>
      <c r="AG363" s="25" t="s">
        <v>604</v>
      </c>
      <c r="AH363" s="26">
        <v>0</v>
      </c>
      <c r="AI363" s="47" t="e">
        <f t="shared" si="79"/>
        <v>#DIV/0!</v>
      </c>
      <c r="AJ363" s="47" t="e">
        <f t="shared" si="80"/>
        <v>#DIV/0!</v>
      </c>
      <c r="AK363" s="47" t="e">
        <f t="shared" si="81"/>
        <v>#DIV/0!</v>
      </c>
      <c r="AL363" s="47" t="e">
        <f t="shared" si="82"/>
        <v>#DIV/0!</v>
      </c>
      <c r="AM363" s="47" t="e">
        <f t="shared" si="83"/>
        <v>#DIV/0!</v>
      </c>
      <c r="AN363" s="47" t="e">
        <f t="shared" si="84"/>
        <v>#DIV/0!</v>
      </c>
      <c r="AO363" s="47" t="e">
        <f t="shared" si="85"/>
        <v>#DIV/0!</v>
      </c>
      <c r="AP363" s="47" t="e">
        <f t="shared" si="86"/>
        <v>#DIV/0!</v>
      </c>
      <c r="AQ363" s="47">
        <f t="shared" si="87"/>
        <v>-1</v>
      </c>
      <c r="AR363" s="47" t="e">
        <f t="shared" si="88"/>
        <v>#DIV/0!</v>
      </c>
      <c r="AS363" s="47" t="e">
        <f t="shared" si="89"/>
        <v>#DIV/0!</v>
      </c>
      <c r="AT363" s="47" t="e">
        <f t="shared" si="90"/>
        <v>#DIV/0!</v>
      </c>
      <c r="AU363" s="47">
        <f t="shared" si="91"/>
        <v>-1</v>
      </c>
    </row>
    <row r="364" spans="1:47" x14ac:dyDescent="0.25">
      <c r="A364" s="44">
        <v>2023</v>
      </c>
      <c r="B364" s="53">
        <v>3010302010102</v>
      </c>
      <c r="C364" s="46" t="s">
        <v>605</v>
      </c>
      <c r="D364" s="47"/>
      <c r="E364" s="47"/>
      <c r="F364" s="47"/>
      <c r="G364" s="47">
        <v>400000000</v>
      </c>
      <c r="H364" s="47"/>
      <c r="I364" s="47"/>
      <c r="J364" s="47"/>
      <c r="K364" s="47"/>
      <c r="L364" s="47"/>
      <c r="M364" s="47"/>
      <c r="N364" s="47"/>
      <c r="O364" s="47"/>
      <c r="P364" s="47">
        <v>400000000</v>
      </c>
      <c r="R364" s="47">
        <v>0</v>
      </c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>
        <f t="shared" si="78"/>
        <v>0</v>
      </c>
      <c r="AF364" s="29">
        <v>3010302010102</v>
      </c>
      <c r="AG364" s="25" t="s">
        <v>605</v>
      </c>
      <c r="AH364" s="26">
        <v>0</v>
      </c>
      <c r="AI364" s="47" t="e">
        <f t="shared" si="79"/>
        <v>#DIV/0!</v>
      </c>
      <c r="AJ364" s="47" t="e">
        <f t="shared" si="80"/>
        <v>#DIV/0!</v>
      </c>
      <c r="AK364" s="47" t="e">
        <f t="shared" si="81"/>
        <v>#DIV/0!</v>
      </c>
      <c r="AL364" s="47">
        <f t="shared" si="82"/>
        <v>-1</v>
      </c>
      <c r="AM364" s="47" t="e">
        <f t="shared" si="83"/>
        <v>#DIV/0!</v>
      </c>
      <c r="AN364" s="47" t="e">
        <f t="shared" si="84"/>
        <v>#DIV/0!</v>
      </c>
      <c r="AO364" s="47" t="e">
        <f t="shared" si="85"/>
        <v>#DIV/0!</v>
      </c>
      <c r="AP364" s="47" t="e">
        <f t="shared" si="86"/>
        <v>#DIV/0!</v>
      </c>
      <c r="AQ364" s="47" t="e">
        <f t="shared" si="87"/>
        <v>#DIV/0!</v>
      </c>
      <c r="AR364" s="47" t="e">
        <f t="shared" si="88"/>
        <v>#DIV/0!</v>
      </c>
      <c r="AS364" s="47" t="e">
        <f t="shared" si="89"/>
        <v>#DIV/0!</v>
      </c>
      <c r="AT364" s="47" t="e">
        <f t="shared" si="90"/>
        <v>#DIV/0!</v>
      </c>
      <c r="AU364" s="47">
        <f t="shared" si="91"/>
        <v>-1</v>
      </c>
    </row>
    <row r="365" spans="1:47" x14ac:dyDescent="0.25">
      <c r="A365" s="41">
        <v>2023</v>
      </c>
      <c r="B365" s="42">
        <v>30104</v>
      </c>
      <c r="C365" s="43" t="s">
        <v>606</v>
      </c>
      <c r="D365" s="40">
        <v>0</v>
      </c>
      <c r="E365" s="40">
        <v>0</v>
      </c>
      <c r="F365" s="40">
        <v>330000000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170000000</v>
      </c>
      <c r="M365" s="40">
        <v>0</v>
      </c>
      <c r="N365" s="40">
        <v>0</v>
      </c>
      <c r="O365" s="40">
        <v>0</v>
      </c>
      <c r="P365" s="40">
        <v>500000000</v>
      </c>
      <c r="R365" s="40">
        <v>0</v>
      </c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>
        <f t="shared" si="78"/>
        <v>0</v>
      </c>
      <c r="AF365" s="11">
        <v>30104</v>
      </c>
      <c r="AG365" s="5" t="s">
        <v>606</v>
      </c>
      <c r="AH365" s="6">
        <f>+AH366</f>
        <v>0</v>
      </c>
      <c r="AI365" s="40" t="e">
        <f t="shared" si="79"/>
        <v>#DIV/0!</v>
      </c>
      <c r="AJ365" s="40" t="e">
        <f t="shared" si="80"/>
        <v>#DIV/0!</v>
      </c>
      <c r="AK365" s="40">
        <f t="shared" si="81"/>
        <v>-1</v>
      </c>
      <c r="AL365" s="40" t="e">
        <f t="shared" si="82"/>
        <v>#DIV/0!</v>
      </c>
      <c r="AM365" s="40" t="e">
        <f t="shared" si="83"/>
        <v>#DIV/0!</v>
      </c>
      <c r="AN365" s="40" t="e">
        <f t="shared" si="84"/>
        <v>#DIV/0!</v>
      </c>
      <c r="AO365" s="40" t="e">
        <f t="shared" si="85"/>
        <v>#DIV/0!</v>
      </c>
      <c r="AP365" s="40" t="e">
        <f t="shared" si="86"/>
        <v>#DIV/0!</v>
      </c>
      <c r="AQ365" s="40">
        <f t="shared" si="87"/>
        <v>-1</v>
      </c>
      <c r="AR365" s="40" t="e">
        <f t="shared" si="88"/>
        <v>#DIV/0!</v>
      </c>
      <c r="AS365" s="40" t="e">
        <f t="shared" si="89"/>
        <v>#DIV/0!</v>
      </c>
      <c r="AT365" s="40" t="e">
        <f t="shared" si="90"/>
        <v>#DIV/0!</v>
      </c>
      <c r="AU365" s="40">
        <f t="shared" si="91"/>
        <v>-1</v>
      </c>
    </row>
    <row r="366" spans="1:47" x14ac:dyDescent="0.25">
      <c r="A366" s="41">
        <v>2023</v>
      </c>
      <c r="B366" s="42">
        <v>3010401</v>
      </c>
      <c r="C366" s="43" t="s">
        <v>607</v>
      </c>
      <c r="D366" s="40">
        <v>0</v>
      </c>
      <c r="E366" s="40">
        <v>0</v>
      </c>
      <c r="F366" s="40">
        <v>330000000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170000000</v>
      </c>
      <c r="M366" s="40">
        <v>0</v>
      </c>
      <c r="N366" s="40">
        <v>0</v>
      </c>
      <c r="O366" s="40">
        <v>0</v>
      </c>
      <c r="P366" s="40">
        <v>500000000</v>
      </c>
      <c r="R366" s="40">
        <v>0</v>
      </c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>
        <f t="shared" ref="AD366:AD424" si="92">SUM(R366:AC366)</f>
        <v>0</v>
      </c>
      <c r="AF366" s="11">
        <v>3010401</v>
      </c>
      <c r="AG366" s="5" t="s">
        <v>607</v>
      </c>
      <c r="AH366" s="6">
        <f>+AH367</f>
        <v>0</v>
      </c>
      <c r="AI366" s="40" t="e">
        <f t="shared" si="79"/>
        <v>#DIV/0!</v>
      </c>
      <c r="AJ366" s="40" t="e">
        <f t="shared" si="80"/>
        <v>#DIV/0!</v>
      </c>
      <c r="AK366" s="40">
        <f t="shared" si="81"/>
        <v>-1</v>
      </c>
      <c r="AL366" s="40" t="e">
        <f t="shared" si="82"/>
        <v>#DIV/0!</v>
      </c>
      <c r="AM366" s="40" t="e">
        <f t="shared" si="83"/>
        <v>#DIV/0!</v>
      </c>
      <c r="AN366" s="40" t="e">
        <f t="shared" si="84"/>
        <v>#DIV/0!</v>
      </c>
      <c r="AO366" s="40" t="e">
        <f t="shared" si="85"/>
        <v>#DIV/0!</v>
      </c>
      <c r="AP366" s="40" t="e">
        <f t="shared" si="86"/>
        <v>#DIV/0!</v>
      </c>
      <c r="AQ366" s="40">
        <f t="shared" si="87"/>
        <v>-1</v>
      </c>
      <c r="AR366" s="40" t="e">
        <f t="shared" si="88"/>
        <v>#DIV/0!</v>
      </c>
      <c r="AS366" s="40" t="e">
        <f t="shared" si="89"/>
        <v>#DIV/0!</v>
      </c>
      <c r="AT366" s="40" t="e">
        <f t="shared" si="90"/>
        <v>#DIV/0!</v>
      </c>
      <c r="AU366" s="40">
        <f t="shared" si="91"/>
        <v>-1</v>
      </c>
    </row>
    <row r="367" spans="1:47" x14ac:dyDescent="0.25">
      <c r="A367" s="41">
        <v>2023</v>
      </c>
      <c r="B367" s="42">
        <v>301040101</v>
      </c>
      <c r="C367" s="43" t="s">
        <v>608</v>
      </c>
      <c r="D367" s="40">
        <v>0</v>
      </c>
      <c r="E367" s="40">
        <v>0</v>
      </c>
      <c r="F367" s="40">
        <v>330000000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170000000</v>
      </c>
      <c r="M367" s="40">
        <v>0</v>
      </c>
      <c r="N367" s="40">
        <v>0</v>
      </c>
      <c r="O367" s="40">
        <v>0</v>
      </c>
      <c r="P367" s="40">
        <v>500000000</v>
      </c>
      <c r="R367" s="40">
        <v>0</v>
      </c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>
        <f t="shared" si="92"/>
        <v>0</v>
      </c>
      <c r="AF367" s="14">
        <v>301040101</v>
      </c>
      <c r="AG367" s="9" t="s">
        <v>608</v>
      </c>
      <c r="AH367" s="10">
        <f>+AH368+AH369</f>
        <v>0</v>
      </c>
      <c r="AI367" s="40" t="e">
        <f t="shared" si="79"/>
        <v>#DIV/0!</v>
      </c>
      <c r="AJ367" s="40" t="e">
        <f t="shared" si="80"/>
        <v>#DIV/0!</v>
      </c>
      <c r="AK367" s="40">
        <f t="shared" si="81"/>
        <v>-1</v>
      </c>
      <c r="AL367" s="40" t="e">
        <f t="shared" si="82"/>
        <v>#DIV/0!</v>
      </c>
      <c r="AM367" s="40" t="e">
        <f t="shared" si="83"/>
        <v>#DIV/0!</v>
      </c>
      <c r="AN367" s="40" t="e">
        <f t="shared" si="84"/>
        <v>#DIV/0!</v>
      </c>
      <c r="AO367" s="40" t="e">
        <f t="shared" si="85"/>
        <v>#DIV/0!</v>
      </c>
      <c r="AP367" s="40" t="e">
        <f t="shared" si="86"/>
        <v>#DIV/0!</v>
      </c>
      <c r="AQ367" s="40">
        <f t="shared" si="87"/>
        <v>-1</v>
      </c>
      <c r="AR367" s="40" t="e">
        <f t="shared" si="88"/>
        <v>#DIV/0!</v>
      </c>
      <c r="AS367" s="40" t="e">
        <f t="shared" si="89"/>
        <v>#DIV/0!</v>
      </c>
      <c r="AT367" s="40" t="e">
        <f t="shared" si="90"/>
        <v>#DIV/0!</v>
      </c>
      <c r="AU367" s="40">
        <f t="shared" si="91"/>
        <v>-1</v>
      </c>
    </row>
    <row r="368" spans="1:47" x14ac:dyDescent="0.25">
      <c r="A368" s="44">
        <v>2023</v>
      </c>
      <c r="B368" s="52">
        <v>30104010101</v>
      </c>
      <c r="C368" s="46" t="s">
        <v>609</v>
      </c>
      <c r="D368" s="47"/>
      <c r="E368" s="47"/>
      <c r="F368" s="47"/>
      <c r="G368" s="47"/>
      <c r="H368" s="47"/>
      <c r="I368" s="47"/>
      <c r="J368" s="47"/>
      <c r="K368" s="47"/>
      <c r="L368" s="47">
        <v>170000000</v>
      </c>
      <c r="M368" s="47"/>
      <c r="N368" s="47"/>
      <c r="O368" s="47"/>
      <c r="P368" s="47">
        <v>170000000</v>
      </c>
      <c r="R368" s="47">
        <v>0</v>
      </c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>
        <f t="shared" si="92"/>
        <v>0</v>
      </c>
      <c r="AF368" s="28">
        <v>30104010101</v>
      </c>
      <c r="AG368" s="25" t="s">
        <v>609</v>
      </c>
      <c r="AH368" s="26">
        <v>0</v>
      </c>
      <c r="AI368" s="47" t="e">
        <f t="shared" si="79"/>
        <v>#DIV/0!</v>
      </c>
      <c r="AJ368" s="47" t="e">
        <f t="shared" si="80"/>
        <v>#DIV/0!</v>
      </c>
      <c r="AK368" s="47" t="e">
        <f t="shared" si="81"/>
        <v>#DIV/0!</v>
      </c>
      <c r="AL368" s="47" t="e">
        <f t="shared" si="82"/>
        <v>#DIV/0!</v>
      </c>
      <c r="AM368" s="47" t="e">
        <f t="shared" si="83"/>
        <v>#DIV/0!</v>
      </c>
      <c r="AN368" s="47" t="e">
        <f t="shared" si="84"/>
        <v>#DIV/0!</v>
      </c>
      <c r="AO368" s="47" t="e">
        <f t="shared" si="85"/>
        <v>#DIV/0!</v>
      </c>
      <c r="AP368" s="47" t="e">
        <f t="shared" si="86"/>
        <v>#DIV/0!</v>
      </c>
      <c r="AQ368" s="47">
        <f t="shared" si="87"/>
        <v>-1</v>
      </c>
      <c r="AR368" s="47" t="e">
        <f t="shared" si="88"/>
        <v>#DIV/0!</v>
      </c>
      <c r="AS368" s="47" t="e">
        <f t="shared" si="89"/>
        <v>#DIV/0!</v>
      </c>
      <c r="AT368" s="47" t="e">
        <f t="shared" si="90"/>
        <v>#DIV/0!</v>
      </c>
      <c r="AU368" s="47">
        <f t="shared" si="91"/>
        <v>-1</v>
      </c>
    </row>
    <row r="369" spans="1:47" x14ac:dyDescent="0.25">
      <c r="A369" s="44">
        <v>2023</v>
      </c>
      <c r="B369" s="54">
        <v>30104010103</v>
      </c>
      <c r="C369" s="46" t="s">
        <v>610</v>
      </c>
      <c r="D369" s="47"/>
      <c r="E369" s="47"/>
      <c r="F369" s="47">
        <v>330000000</v>
      </c>
      <c r="G369" s="47"/>
      <c r="H369" s="47"/>
      <c r="I369" s="47"/>
      <c r="J369" s="47"/>
      <c r="K369" s="47"/>
      <c r="L369" s="47"/>
      <c r="M369" s="47"/>
      <c r="N369" s="47"/>
      <c r="O369" s="47"/>
      <c r="P369" s="47">
        <v>330000000</v>
      </c>
      <c r="R369" s="47">
        <v>0</v>
      </c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>
        <f t="shared" si="92"/>
        <v>0</v>
      </c>
      <c r="AF369" s="30">
        <v>30104010103</v>
      </c>
      <c r="AG369" s="25" t="s">
        <v>610</v>
      </c>
      <c r="AH369" s="26">
        <v>0</v>
      </c>
      <c r="AI369" s="47" t="e">
        <f t="shared" si="79"/>
        <v>#DIV/0!</v>
      </c>
      <c r="AJ369" s="47" t="e">
        <f t="shared" si="80"/>
        <v>#DIV/0!</v>
      </c>
      <c r="AK369" s="47">
        <f t="shared" si="81"/>
        <v>-1</v>
      </c>
      <c r="AL369" s="47" t="e">
        <f t="shared" si="82"/>
        <v>#DIV/0!</v>
      </c>
      <c r="AM369" s="47" t="e">
        <f t="shared" si="83"/>
        <v>#DIV/0!</v>
      </c>
      <c r="AN369" s="47" t="e">
        <f t="shared" si="84"/>
        <v>#DIV/0!</v>
      </c>
      <c r="AO369" s="47" t="e">
        <f t="shared" si="85"/>
        <v>#DIV/0!</v>
      </c>
      <c r="AP369" s="47" t="e">
        <f t="shared" si="86"/>
        <v>#DIV/0!</v>
      </c>
      <c r="AQ369" s="47" t="e">
        <f t="shared" si="87"/>
        <v>#DIV/0!</v>
      </c>
      <c r="AR369" s="47" t="e">
        <f t="shared" si="88"/>
        <v>#DIV/0!</v>
      </c>
      <c r="AS369" s="47" t="e">
        <f t="shared" si="89"/>
        <v>#DIV/0!</v>
      </c>
      <c r="AT369" s="47" t="e">
        <f t="shared" si="90"/>
        <v>#DIV/0!</v>
      </c>
      <c r="AU369" s="47">
        <f t="shared" si="91"/>
        <v>-1</v>
      </c>
    </row>
    <row r="370" spans="1:47" x14ac:dyDescent="0.25">
      <c r="A370" s="41">
        <v>2023</v>
      </c>
      <c r="B370" s="42">
        <v>30105</v>
      </c>
      <c r="C370" s="43" t="s">
        <v>611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20000000</v>
      </c>
      <c r="M370" s="40">
        <v>0</v>
      </c>
      <c r="N370" s="40">
        <v>0</v>
      </c>
      <c r="O370" s="40">
        <v>0</v>
      </c>
      <c r="P370" s="40">
        <v>20000000</v>
      </c>
      <c r="R370" s="40">
        <v>0</v>
      </c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>
        <f t="shared" si="92"/>
        <v>0</v>
      </c>
      <c r="AF370" s="11">
        <v>30105</v>
      </c>
      <c r="AG370" s="5" t="s">
        <v>611</v>
      </c>
      <c r="AH370" s="6">
        <f>+AH371</f>
        <v>0</v>
      </c>
      <c r="AI370" s="40" t="e">
        <f t="shared" si="79"/>
        <v>#DIV/0!</v>
      </c>
      <c r="AJ370" s="40" t="e">
        <f t="shared" si="80"/>
        <v>#DIV/0!</v>
      </c>
      <c r="AK370" s="40" t="e">
        <f t="shared" si="81"/>
        <v>#DIV/0!</v>
      </c>
      <c r="AL370" s="40" t="e">
        <f t="shared" si="82"/>
        <v>#DIV/0!</v>
      </c>
      <c r="AM370" s="40" t="e">
        <f t="shared" si="83"/>
        <v>#DIV/0!</v>
      </c>
      <c r="AN370" s="40" t="e">
        <f t="shared" si="84"/>
        <v>#DIV/0!</v>
      </c>
      <c r="AO370" s="40" t="e">
        <f t="shared" si="85"/>
        <v>#DIV/0!</v>
      </c>
      <c r="AP370" s="40" t="e">
        <f t="shared" si="86"/>
        <v>#DIV/0!</v>
      </c>
      <c r="AQ370" s="40">
        <f t="shared" si="87"/>
        <v>-1</v>
      </c>
      <c r="AR370" s="40" t="e">
        <f t="shared" si="88"/>
        <v>#DIV/0!</v>
      </c>
      <c r="AS370" s="40" t="e">
        <f t="shared" si="89"/>
        <v>#DIV/0!</v>
      </c>
      <c r="AT370" s="40" t="e">
        <f t="shared" si="90"/>
        <v>#DIV/0!</v>
      </c>
      <c r="AU370" s="40">
        <f t="shared" si="91"/>
        <v>-1</v>
      </c>
    </row>
    <row r="371" spans="1:47" x14ac:dyDescent="0.25">
      <c r="A371" s="41">
        <v>2023</v>
      </c>
      <c r="B371" s="42">
        <v>3010501</v>
      </c>
      <c r="C371" s="43" t="s">
        <v>612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20000000</v>
      </c>
      <c r="M371" s="40">
        <v>0</v>
      </c>
      <c r="N371" s="40">
        <v>0</v>
      </c>
      <c r="O371" s="40">
        <v>0</v>
      </c>
      <c r="P371" s="40">
        <v>20000000</v>
      </c>
      <c r="R371" s="40">
        <v>0</v>
      </c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>
        <f t="shared" si="92"/>
        <v>0</v>
      </c>
      <c r="AF371" s="14">
        <v>3010501</v>
      </c>
      <c r="AG371" s="9" t="s">
        <v>612</v>
      </c>
      <c r="AH371" s="10">
        <f>+AH372</f>
        <v>0</v>
      </c>
      <c r="AI371" s="40" t="e">
        <f t="shared" si="79"/>
        <v>#DIV/0!</v>
      </c>
      <c r="AJ371" s="40" t="e">
        <f t="shared" si="80"/>
        <v>#DIV/0!</v>
      </c>
      <c r="AK371" s="40" t="e">
        <f t="shared" si="81"/>
        <v>#DIV/0!</v>
      </c>
      <c r="AL371" s="40" t="e">
        <f t="shared" si="82"/>
        <v>#DIV/0!</v>
      </c>
      <c r="AM371" s="40" t="e">
        <f t="shared" si="83"/>
        <v>#DIV/0!</v>
      </c>
      <c r="AN371" s="40" t="e">
        <f t="shared" si="84"/>
        <v>#DIV/0!</v>
      </c>
      <c r="AO371" s="40" t="e">
        <f t="shared" si="85"/>
        <v>#DIV/0!</v>
      </c>
      <c r="AP371" s="40" t="e">
        <f t="shared" si="86"/>
        <v>#DIV/0!</v>
      </c>
      <c r="AQ371" s="40">
        <f t="shared" si="87"/>
        <v>-1</v>
      </c>
      <c r="AR371" s="40" t="e">
        <f t="shared" si="88"/>
        <v>#DIV/0!</v>
      </c>
      <c r="AS371" s="40" t="e">
        <f t="shared" si="89"/>
        <v>#DIV/0!</v>
      </c>
      <c r="AT371" s="40" t="e">
        <f t="shared" si="90"/>
        <v>#DIV/0!</v>
      </c>
      <c r="AU371" s="40">
        <f t="shared" si="91"/>
        <v>-1</v>
      </c>
    </row>
    <row r="372" spans="1:47" x14ac:dyDescent="0.25">
      <c r="A372" s="44">
        <v>2023</v>
      </c>
      <c r="B372" s="52">
        <v>301050101</v>
      </c>
      <c r="C372" s="46" t="s">
        <v>613</v>
      </c>
      <c r="D372" s="47"/>
      <c r="E372" s="47"/>
      <c r="F372" s="47"/>
      <c r="G372" s="47"/>
      <c r="H372" s="47"/>
      <c r="I372" s="47"/>
      <c r="J372" s="47"/>
      <c r="K372" s="47"/>
      <c r="L372" s="47">
        <v>20000000</v>
      </c>
      <c r="M372" s="47"/>
      <c r="N372" s="47"/>
      <c r="O372" s="47"/>
      <c r="P372" s="47">
        <v>20000000</v>
      </c>
      <c r="R372" s="47">
        <v>0</v>
      </c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>
        <f t="shared" si="92"/>
        <v>0</v>
      </c>
      <c r="AF372" s="28">
        <v>301050101</v>
      </c>
      <c r="AG372" s="25" t="s">
        <v>613</v>
      </c>
      <c r="AH372" s="26">
        <v>0</v>
      </c>
      <c r="AI372" s="47" t="e">
        <f t="shared" si="79"/>
        <v>#DIV/0!</v>
      </c>
      <c r="AJ372" s="47" t="e">
        <f t="shared" si="80"/>
        <v>#DIV/0!</v>
      </c>
      <c r="AK372" s="47" t="e">
        <f t="shared" si="81"/>
        <v>#DIV/0!</v>
      </c>
      <c r="AL372" s="47" t="e">
        <f t="shared" si="82"/>
        <v>#DIV/0!</v>
      </c>
      <c r="AM372" s="47" t="e">
        <f t="shared" si="83"/>
        <v>#DIV/0!</v>
      </c>
      <c r="AN372" s="47" t="e">
        <f t="shared" si="84"/>
        <v>#DIV/0!</v>
      </c>
      <c r="AO372" s="47" t="e">
        <f t="shared" si="85"/>
        <v>#DIV/0!</v>
      </c>
      <c r="AP372" s="47" t="e">
        <f t="shared" si="86"/>
        <v>#DIV/0!</v>
      </c>
      <c r="AQ372" s="47">
        <f t="shared" si="87"/>
        <v>-1</v>
      </c>
      <c r="AR372" s="47" t="e">
        <f t="shared" si="88"/>
        <v>#DIV/0!</v>
      </c>
      <c r="AS372" s="47" t="e">
        <f t="shared" si="89"/>
        <v>#DIV/0!</v>
      </c>
      <c r="AT372" s="47" t="e">
        <f t="shared" si="90"/>
        <v>#DIV/0!</v>
      </c>
      <c r="AU372" s="47">
        <f t="shared" si="91"/>
        <v>-1</v>
      </c>
    </row>
    <row r="373" spans="1:47" x14ac:dyDescent="0.25">
      <c r="A373" s="41">
        <v>2023</v>
      </c>
      <c r="B373" s="42">
        <v>302</v>
      </c>
      <c r="C373" s="43" t="s">
        <v>614</v>
      </c>
      <c r="D373" s="40">
        <v>4019035486.3333335</v>
      </c>
      <c r="E373" s="40">
        <v>1386511614.1703086</v>
      </c>
      <c r="F373" s="40">
        <v>628333333.33333325</v>
      </c>
      <c r="G373" s="40">
        <v>938002371.33333337</v>
      </c>
      <c r="H373" s="40">
        <v>13333333.333333334</v>
      </c>
      <c r="I373" s="40">
        <v>13333333.333333334</v>
      </c>
      <c r="J373" s="40">
        <v>0</v>
      </c>
      <c r="K373" s="40">
        <v>0</v>
      </c>
      <c r="L373" s="40">
        <v>1774528424</v>
      </c>
      <c r="M373" s="40">
        <v>0</v>
      </c>
      <c r="N373" s="40">
        <v>0</v>
      </c>
      <c r="O373" s="40">
        <v>0</v>
      </c>
      <c r="P373" s="40">
        <v>8773077895.8369751</v>
      </c>
      <c r="R373" s="40">
        <v>50964900</v>
      </c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>
        <f t="shared" si="92"/>
        <v>50964900</v>
      </c>
      <c r="AF373" s="11">
        <v>302</v>
      </c>
      <c r="AG373" s="5" t="s">
        <v>614</v>
      </c>
      <c r="AH373" s="6">
        <f>+AH374+AH466+AH474</f>
        <v>50964900</v>
      </c>
      <c r="AI373" s="40">
        <f t="shared" si="79"/>
        <v>-0.98731912167152902</v>
      </c>
      <c r="AJ373" s="40">
        <f t="shared" si="80"/>
        <v>-1</v>
      </c>
      <c r="AK373" s="40">
        <f t="shared" si="81"/>
        <v>-1</v>
      </c>
      <c r="AL373" s="40">
        <f t="shared" si="82"/>
        <v>-1</v>
      </c>
      <c r="AM373" s="40">
        <f t="shared" si="83"/>
        <v>-1</v>
      </c>
      <c r="AN373" s="40">
        <f t="shared" si="84"/>
        <v>-1</v>
      </c>
      <c r="AO373" s="40" t="e">
        <f t="shared" si="85"/>
        <v>#DIV/0!</v>
      </c>
      <c r="AP373" s="40" t="e">
        <f t="shared" si="86"/>
        <v>#DIV/0!</v>
      </c>
      <c r="AQ373" s="40">
        <f t="shared" si="87"/>
        <v>-1</v>
      </c>
      <c r="AR373" s="40" t="e">
        <f t="shared" si="88"/>
        <v>#DIV/0!</v>
      </c>
      <c r="AS373" s="40" t="e">
        <f t="shared" si="89"/>
        <v>#DIV/0!</v>
      </c>
      <c r="AT373" s="40" t="e">
        <f t="shared" si="90"/>
        <v>#DIV/0!</v>
      </c>
      <c r="AU373" s="40">
        <f t="shared" si="91"/>
        <v>-0.99419076171383547</v>
      </c>
    </row>
    <row r="374" spans="1:47" x14ac:dyDescent="0.25">
      <c r="A374" s="41">
        <v>2023</v>
      </c>
      <c r="B374" s="42">
        <v>30201</v>
      </c>
      <c r="C374" s="43" t="s">
        <v>615</v>
      </c>
      <c r="D374" s="40">
        <v>4019035486.3333335</v>
      </c>
      <c r="E374" s="40">
        <v>1081333333.3333335</v>
      </c>
      <c r="F374" s="40">
        <v>628333333.33333325</v>
      </c>
      <c r="G374" s="40">
        <v>938002371.33333337</v>
      </c>
      <c r="H374" s="40">
        <v>13333333.333333334</v>
      </c>
      <c r="I374" s="40">
        <v>13333333.333333334</v>
      </c>
      <c r="J374" s="40">
        <v>0</v>
      </c>
      <c r="K374" s="40">
        <v>0</v>
      </c>
      <c r="L374" s="40">
        <v>1684528424</v>
      </c>
      <c r="M374" s="40">
        <v>0</v>
      </c>
      <c r="N374" s="40">
        <v>0</v>
      </c>
      <c r="O374" s="40">
        <v>0</v>
      </c>
      <c r="P374" s="40">
        <v>8377899615</v>
      </c>
      <c r="R374" s="40">
        <v>50964900</v>
      </c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>
        <f t="shared" si="92"/>
        <v>50964900</v>
      </c>
      <c r="AF374" s="11">
        <v>30201</v>
      </c>
      <c r="AG374" s="5" t="s">
        <v>615</v>
      </c>
      <c r="AH374" s="6">
        <f>+AH375+AH420+AH431+AH450</f>
        <v>50964900</v>
      </c>
      <c r="AI374" s="40">
        <f t="shared" si="79"/>
        <v>-0.98731912167152902</v>
      </c>
      <c r="AJ374" s="40">
        <f t="shared" si="80"/>
        <v>-1</v>
      </c>
      <c r="AK374" s="40">
        <f t="shared" si="81"/>
        <v>-1</v>
      </c>
      <c r="AL374" s="40">
        <f t="shared" si="82"/>
        <v>-1</v>
      </c>
      <c r="AM374" s="40">
        <f t="shared" si="83"/>
        <v>-1</v>
      </c>
      <c r="AN374" s="40">
        <f t="shared" si="84"/>
        <v>-1</v>
      </c>
      <c r="AO374" s="40" t="e">
        <f t="shared" si="85"/>
        <v>#DIV/0!</v>
      </c>
      <c r="AP374" s="40" t="e">
        <f t="shared" si="86"/>
        <v>#DIV/0!</v>
      </c>
      <c r="AQ374" s="40">
        <f t="shared" si="87"/>
        <v>-1</v>
      </c>
      <c r="AR374" s="40" t="e">
        <f t="shared" si="88"/>
        <v>#DIV/0!</v>
      </c>
      <c r="AS374" s="40" t="e">
        <f t="shared" si="89"/>
        <v>#DIV/0!</v>
      </c>
      <c r="AT374" s="40" t="e">
        <f t="shared" si="90"/>
        <v>#DIV/0!</v>
      </c>
      <c r="AU374" s="40">
        <f t="shared" si="91"/>
        <v>-0.99391674496687077</v>
      </c>
    </row>
    <row r="375" spans="1:47" x14ac:dyDescent="0.25">
      <c r="A375" s="41">
        <v>2023</v>
      </c>
      <c r="B375" s="42">
        <v>3020101</v>
      </c>
      <c r="C375" s="43" t="s">
        <v>616</v>
      </c>
      <c r="D375" s="40">
        <v>2698218736.3333335</v>
      </c>
      <c r="E375" s="40">
        <v>601333333.33333337</v>
      </c>
      <c r="F375" s="40">
        <v>293333333.33333331</v>
      </c>
      <c r="G375" s="40">
        <v>743333333.33333337</v>
      </c>
      <c r="H375" s="40">
        <v>13333333.333333334</v>
      </c>
      <c r="I375" s="40">
        <v>13333333.333333334</v>
      </c>
      <c r="J375" s="40">
        <v>0</v>
      </c>
      <c r="K375" s="40">
        <v>0</v>
      </c>
      <c r="L375" s="40">
        <v>1442000000</v>
      </c>
      <c r="M375" s="40">
        <v>0</v>
      </c>
      <c r="N375" s="40">
        <v>0</v>
      </c>
      <c r="O375" s="40">
        <v>0</v>
      </c>
      <c r="P375" s="40">
        <v>5804885403</v>
      </c>
      <c r="R375" s="40">
        <v>50964900</v>
      </c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>
        <f t="shared" si="92"/>
        <v>50964900</v>
      </c>
      <c r="AF375" s="11">
        <v>3020101</v>
      </c>
      <c r="AG375" s="5" t="s">
        <v>616</v>
      </c>
      <c r="AH375" s="6">
        <f>+AH376</f>
        <v>50964900</v>
      </c>
      <c r="AI375" s="40">
        <f t="shared" si="79"/>
        <v>-0.98111164995123512</v>
      </c>
      <c r="AJ375" s="40">
        <f t="shared" si="80"/>
        <v>-1</v>
      </c>
      <c r="AK375" s="40">
        <f t="shared" si="81"/>
        <v>-1</v>
      </c>
      <c r="AL375" s="40">
        <f t="shared" si="82"/>
        <v>-1</v>
      </c>
      <c r="AM375" s="40">
        <f t="shared" si="83"/>
        <v>-1</v>
      </c>
      <c r="AN375" s="40">
        <f t="shared" si="84"/>
        <v>-1</v>
      </c>
      <c r="AO375" s="40" t="e">
        <f t="shared" si="85"/>
        <v>#DIV/0!</v>
      </c>
      <c r="AP375" s="40" t="e">
        <f t="shared" si="86"/>
        <v>#DIV/0!</v>
      </c>
      <c r="AQ375" s="40">
        <f t="shared" si="87"/>
        <v>-1</v>
      </c>
      <c r="AR375" s="40" t="e">
        <f t="shared" si="88"/>
        <v>#DIV/0!</v>
      </c>
      <c r="AS375" s="40" t="e">
        <f t="shared" si="89"/>
        <v>#DIV/0!</v>
      </c>
      <c r="AT375" s="40" t="e">
        <f t="shared" si="90"/>
        <v>#DIV/0!</v>
      </c>
      <c r="AU375" s="40">
        <f t="shared" si="91"/>
        <v>-0.99122034347591759</v>
      </c>
    </row>
    <row r="376" spans="1:47" x14ac:dyDescent="0.25">
      <c r="A376" s="41">
        <v>2023</v>
      </c>
      <c r="B376" s="42">
        <v>302010101</v>
      </c>
      <c r="C376" s="43" t="s">
        <v>617</v>
      </c>
      <c r="D376" s="40">
        <v>2698218736.3333335</v>
      </c>
      <c r="E376" s="40">
        <v>601333333.33333337</v>
      </c>
      <c r="F376" s="40">
        <v>293333333.33333331</v>
      </c>
      <c r="G376" s="40">
        <v>743333333.33333337</v>
      </c>
      <c r="H376" s="40">
        <v>13333333.333333334</v>
      </c>
      <c r="I376" s="40">
        <v>13333333.333333334</v>
      </c>
      <c r="J376" s="40">
        <v>0</v>
      </c>
      <c r="K376" s="40">
        <v>0</v>
      </c>
      <c r="L376" s="40">
        <v>1442000000</v>
      </c>
      <c r="M376" s="40">
        <v>0</v>
      </c>
      <c r="N376" s="40">
        <v>0</v>
      </c>
      <c r="O376" s="40">
        <v>0</v>
      </c>
      <c r="P376" s="40">
        <v>5804885403</v>
      </c>
      <c r="R376" s="40">
        <v>50964900</v>
      </c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>
        <f t="shared" si="92"/>
        <v>50964900</v>
      </c>
      <c r="AF376" s="14">
        <v>302010101</v>
      </c>
      <c r="AG376" s="9" t="s">
        <v>617</v>
      </c>
      <c r="AH376" s="10">
        <f>+AH377+AH381+AH385+AH389+AH392+AH396+AH400+AH404+AH406+AH409+AH412+AH416+AH419</f>
        <v>50964900</v>
      </c>
      <c r="AI376" s="40">
        <f t="shared" si="79"/>
        <v>-0.98111164995123512</v>
      </c>
      <c r="AJ376" s="40">
        <f t="shared" si="80"/>
        <v>-1</v>
      </c>
      <c r="AK376" s="40">
        <f t="shared" si="81"/>
        <v>-1</v>
      </c>
      <c r="AL376" s="40">
        <f t="shared" si="82"/>
        <v>-1</v>
      </c>
      <c r="AM376" s="40">
        <f t="shared" si="83"/>
        <v>-1</v>
      </c>
      <c r="AN376" s="40">
        <f t="shared" si="84"/>
        <v>-1</v>
      </c>
      <c r="AO376" s="40" t="e">
        <f t="shared" si="85"/>
        <v>#DIV/0!</v>
      </c>
      <c r="AP376" s="40" t="e">
        <f t="shared" si="86"/>
        <v>#DIV/0!</v>
      </c>
      <c r="AQ376" s="40">
        <f t="shared" si="87"/>
        <v>-1</v>
      </c>
      <c r="AR376" s="40" t="e">
        <f t="shared" si="88"/>
        <v>#DIV/0!</v>
      </c>
      <c r="AS376" s="40" t="e">
        <f t="shared" si="89"/>
        <v>#DIV/0!</v>
      </c>
      <c r="AT376" s="40" t="e">
        <f t="shared" si="90"/>
        <v>#DIV/0!</v>
      </c>
      <c r="AU376" s="40">
        <f t="shared" si="91"/>
        <v>-0.99122034347591759</v>
      </c>
    </row>
    <row r="377" spans="1:47" x14ac:dyDescent="0.25">
      <c r="A377" s="41">
        <v>2023</v>
      </c>
      <c r="B377" s="42">
        <v>30201010101</v>
      </c>
      <c r="C377" s="43" t="s">
        <v>618</v>
      </c>
      <c r="D377" s="40">
        <v>0</v>
      </c>
      <c r="E377" s="40">
        <v>0</v>
      </c>
      <c r="F377" s="40">
        <v>200000000</v>
      </c>
      <c r="G377" s="40">
        <v>50000000</v>
      </c>
      <c r="H377" s="40">
        <v>0</v>
      </c>
      <c r="I377" s="40">
        <v>0</v>
      </c>
      <c r="J377" s="40">
        <v>0</v>
      </c>
      <c r="K377" s="40">
        <v>0</v>
      </c>
      <c r="L377" s="40">
        <v>50000000</v>
      </c>
      <c r="M377" s="40">
        <v>0</v>
      </c>
      <c r="N377" s="40">
        <v>0</v>
      </c>
      <c r="O377" s="40">
        <v>0</v>
      </c>
      <c r="P377" s="40">
        <v>300000000</v>
      </c>
      <c r="R377" s="40">
        <v>0</v>
      </c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>
        <f t="shared" si="92"/>
        <v>0</v>
      </c>
      <c r="AF377" s="14">
        <v>30201010101</v>
      </c>
      <c r="AG377" s="9" t="s">
        <v>618</v>
      </c>
      <c r="AH377" s="10">
        <f>+AH378+AH379+AH380</f>
        <v>0</v>
      </c>
      <c r="AI377" s="40" t="e">
        <f t="shared" si="79"/>
        <v>#DIV/0!</v>
      </c>
      <c r="AJ377" s="40" t="e">
        <f t="shared" si="80"/>
        <v>#DIV/0!</v>
      </c>
      <c r="AK377" s="40">
        <f t="shared" si="81"/>
        <v>-1</v>
      </c>
      <c r="AL377" s="40">
        <f t="shared" si="82"/>
        <v>-1</v>
      </c>
      <c r="AM377" s="40" t="e">
        <f t="shared" si="83"/>
        <v>#DIV/0!</v>
      </c>
      <c r="AN377" s="40" t="e">
        <f t="shared" si="84"/>
        <v>#DIV/0!</v>
      </c>
      <c r="AO377" s="40" t="e">
        <f t="shared" si="85"/>
        <v>#DIV/0!</v>
      </c>
      <c r="AP377" s="40" t="e">
        <f t="shared" si="86"/>
        <v>#DIV/0!</v>
      </c>
      <c r="AQ377" s="40">
        <f t="shared" si="87"/>
        <v>-1</v>
      </c>
      <c r="AR377" s="40" t="e">
        <f t="shared" si="88"/>
        <v>#DIV/0!</v>
      </c>
      <c r="AS377" s="40" t="e">
        <f t="shared" si="89"/>
        <v>#DIV/0!</v>
      </c>
      <c r="AT377" s="40" t="e">
        <f t="shared" si="90"/>
        <v>#DIV/0!</v>
      </c>
      <c r="AU377" s="40">
        <f t="shared" si="91"/>
        <v>-1</v>
      </c>
    </row>
    <row r="378" spans="1:47" x14ac:dyDescent="0.25">
      <c r="A378" s="44">
        <v>2023</v>
      </c>
      <c r="B378" s="52">
        <v>3020101010101</v>
      </c>
      <c r="C378" s="46" t="s">
        <v>619</v>
      </c>
      <c r="D378" s="47"/>
      <c r="E378" s="47"/>
      <c r="F378" s="47"/>
      <c r="G378" s="47"/>
      <c r="H378" s="47"/>
      <c r="I378" s="47"/>
      <c r="J378" s="47"/>
      <c r="K378" s="47"/>
      <c r="L378" s="47">
        <v>50000000</v>
      </c>
      <c r="M378" s="47"/>
      <c r="N378" s="47"/>
      <c r="O378" s="47"/>
      <c r="P378" s="47">
        <v>50000000</v>
      </c>
      <c r="R378" s="47">
        <v>0</v>
      </c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>
        <f t="shared" si="92"/>
        <v>0</v>
      </c>
      <c r="AF378" s="28">
        <v>3020101010101</v>
      </c>
      <c r="AG378" s="25" t="s">
        <v>619</v>
      </c>
      <c r="AH378" s="26">
        <v>0</v>
      </c>
      <c r="AI378" s="47" t="e">
        <f t="shared" si="79"/>
        <v>#DIV/0!</v>
      </c>
      <c r="AJ378" s="47" t="e">
        <f t="shared" si="80"/>
        <v>#DIV/0!</v>
      </c>
      <c r="AK378" s="47" t="e">
        <f t="shared" si="81"/>
        <v>#DIV/0!</v>
      </c>
      <c r="AL378" s="47" t="e">
        <f t="shared" si="82"/>
        <v>#DIV/0!</v>
      </c>
      <c r="AM378" s="47" t="e">
        <f t="shared" si="83"/>
        <v>#DIV/0!</v>
      </c>
      <c r="AN378" s="47" t="e">
        <f t="shared" si="84"/>
        <v>#DIV/0!</v>
      </c>
      <c r="AO378" s="47" t="e">
        <f t="shared" si="85"/>
        <v>#DIV/0!</v>
      </c>
      <c r="AP378" s="47" t="e">
        <f t="shared" si="86"/>
        <v>#DIV/0!</v>
      </c>
      <c r="AQ378" s="47">
        <f t="shared" si="87"/>
        <v>-1</v>
      </c>
      <c r="AR378" s="47" t="e">
        <f t="shared" si="88"/>
        <v>#DIV/0!</v>
      </c>
      <c r="AS378" s="47" t="e">
        <f t="shared" si="89"/>
        <v>#DIV/0!</v>
      </c>
      <c r="AT378" s="47" t="e">
        <f t="shared" si="90"/>
        <v>#DIV/0!</v>
      </c>
      <c r="AU378" s="47">
        <f t="shared" si="91"/>
        <v>-1</v>
      </c>
    </row>
    <row r="379" spans="1:47" x14ac:dyDescent="0.25">
      <c r="A379" s="44">
        <v>2023</v>
      </c>
      <c r="B379" s="53">
        <v>3020101010102</v>
      </c>
      <c r="C379" s="46" t="s">
        <v>620</v>
      </c>
      <c r="D379" s="47"/>
      <c r="E379" s="47"/>
      <c r="F379" s="47"/>
      <c r="G379" s="47">
        <v>50000000</v>
      </c>
      <c r="H379" s="47"/>
      <c r="I379" s="47"/>
      <c r="J379" s="47"/>
      <c r="K379" s="47"/>
      <c r="L379" s="47"/>
      <c r="M379" s="47"/>
      <c r="N379" s="47"/>
      <c r="O379" s="47"/>
      <c r="P379" s="47">
        <v>50000000</v>
      </c>
      <c r="R379" s="47">
        <v>0</v>
      </c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>
        <f t="shared" si="92"/>
        <v>0</v>
      </c>
      <c r="AF379" s="29">
        <v>3020101010102</v>
      </c>
      <c r="AG379" s="25" t="s">
        <v>620</v>
      </c>
      <c r="AH379" s="26">
        <v>0</v>
      </c>
      <c r="AI379" s="47" t="e">
        <f t="shared" si="79"/>
        <v>#DIV/0!</v>
      </c>
      <c r="AJ379" s="47" t="e">
        <f t="shared" si="80"/>
        <v>#DIV/0!</v>
      </c>
      <c r="AK379" s="47" t="e">
        <f t="shared" si="81"/>
        <v>#DIV/0!</v>
      </c>
      <c r="AL379" s="47">
        <f t="shared" si="82"/>
        <v>-1</v>
      </c>
      <c r="AM379" s="47" t="e">
        <f t="shared" si="83"/>
        <v>#DIV/0!</v>
      </c>
      <c r="AN379" s="47" t="e">
        <f t="shared" si="84"/>
        <v>#DIV/0!</v>
      </c>
      <c r="AO379" s="47" t="e">
        <f t="shared" si="85"/>
        <v>#DIV/0!</v>
      </c>
      <c r="AP379" s="47" t="e">
        <f t="shared" si="86"/>
        <v>#DIV/0!</v>
      </c>
      <c r="AQ379" s="47" t="e">
        <f t="shared" si="87"/>
        <v>#DIV/0!</v>
      </c>
      <c r="AR379" s="47" t="e">
        <f t="shared" si="88"/>
        <v>#DIV/0!</v>
      </c>
      <c r="AS379" s="47" t="e">
        <f t="shared" si="89"/>
        <v>#DIV/0!</v>
      </c>
      <c r="AT379" s="47" t="e">
        <f t="shared" si="90"/>
        <v>#DIV/0!</v>
      </c>
      <c r="AU379" s="47">
        <f t="shared" si="91"/>
        <v>-1</v>
      </c>
    </row>
    <row r="380" spans="1:47" x14ac:dyDescent="0.25">
      <c r="A380" s="44">
        <v>2023</v>
      </c>
      <c r="B380" s="54">
        <v>3020101010103</v>
      </c>
      <c r="C380" s="46" t="s">
        <v>621</v>
      </c>
      <c r="D380" s="47"/>
      <c r="E380" s="47"/>
      <c r="F380" s="47">
        <v>200000000</v>
      </c>
      <c r="G380" s="47"/>
      <c r="H380" s="47"/>
      <c r="I380" s="47"/>
      <c r="J380" s="47"/>
      <c r="K380" s="47"/>
      <c r="L380" s="47"/>
      <c r="M380" s="47"/>
      <c r="N380" s="47"/>
      <c r="O380" s="47"/>
      <c r="P380" s="47">
        <v>200000000</v>
      </c>
      <c r="R380" s="47">
        <v>0</v>
      </c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>
        <f t="shared" si="92"/>
        <v>0</v>
      </c>
      <c r="AF380" s="30">
        <v>3020101010103</v>
      </c>
      <c r="AG380" s="25" t="s">
        <v>621</v>
      </c>
      <c r="AH380" s="26">
        <v>0</v>
      </c>
      <c r="AI380" s="47" t="e">
        <f t="shared" si="79"/>
        <v>#DIV/0!</v>
      </c>
      <c r="AJ380" s="47" t="e">
        <f t="shared" si="80"/>
        <v>#DIV/0!</v>
      </c>
      <c r="AK380" s="47">
        <f t="shared" si="81"/>
        <v>-1</v>
      </c>
      <c r="AL380" s="47" t="e">
        <f t="shared" si="82"/>
        <v>#DIV/0!</v>
      </c>
      <c r="AM380" s="47" t="e">
        <f t="shared" si="83"/>
        <v>#DIV/0!</v>
      </c>
      <c r="AN380" s="47" t="e">
        <f t="shared" si="84"/>
        <v>#DIV/0!</v>
      </c>
      <c r="AO380" s="47" t="e">
        <f t="shared" si="85"/>
        <v>#DIV/0!</v>
      </c>
      <c r="AP380" s="47" t="e">
        <f t="shared" si="86"/>
        <v>#DIV/0!</v>
      </c>
      <c r="AQ380" s="47" t="e">
        <f t="shared" si="87"/>
        <v>#DIV/0!</v>
      </c>
      <c r="AR380" s="47" t="e">
        <f t="shared" si="88"/>
        <v>#DIV/0!</v>
      </c>
      <c r="AS380" s="47" t="e">
        <f t="shared" si="89"/>
        <v>#DIV/0!</v>
      </c>
      <c r="AT380" s="47" t="e">
        <f t="shared" si="90"/>
        <v>#DIV/0!</v>
      </c>
      <c r="AU380" s="47">
        <f t="shared" si="91"/>
        <v>-1</v>
      </c>
    </row>
    <row r="381" spans="1:47" x14ac:dyDescent="0.25">
      <c r="A381" s="41">
        <v>2023</v>
      </c>
      <c r="B381" s="42">
        <v>30201010102</v>
      </c>
      <c r="C381" s="43" t="s">
        <v>622</v>
      </c>
      <c r="D381" s="40">
        <v>350000000</v>
      </c>
      <c r="E381" s="40">
        <v>0</v>
      </c>
      <c r="F381" s="40">
        <v>0</v>
      </c>
      <c r="G381" s="40">
        <v>135000000</v>
      </c>
      <c r="H381" s="40">
        <v>0</v>
      </c>
      <c r="I381" s="40">
        <v>0</v>
      </c>
      <c r="J381" s="40">
        <v>0</v>
      </c>
      <c r="K381" s="40">
        <v>0</v>
      </c>
      <c r="L381" s="40">
        <v>150000000</v>
      </c>
      <c r="M381" s="40">
        <v>0</v>
      </c>
      <c r="N381" s="40">
        <v>0</v>
      </c>
      <c r="O381" s="40">
        <v>0</v>
      </c>
      <c r="P381" s="40">
        <v>635000000</v>
      </c>
      <c r="R381" s="40">
        <v>0</v>
      </c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>
        <f t="shared" si="92"/>
        <v>0</v>
      </c>
      <c r="AF381" s="14">
        <v>30201010102</v>
      </c>
      <c r="AG381" s="9" t="s">
        <v>622</v>
      </c>
      <c r="AH381" s="10">
        <f>+AH382+AH383+AH384</f>
        <v>0</v>
      </c>
      <c r="AI381" s="40">
        <f t="shared" si="79"/>
        <v>-1</v>
      </c>
      <c r="AJ381" s="40" t="e">
        <f t="shared" si="80"/>
        <v>#DIV/0!</v>
      </c>
      <c r="AK381" s="40" t="e">
        <f t="shared" si="81"/>
        <v>#DIV/0!</v>
      </c>
      <c r="AL381" s="40">
        <f t="shared" si="82"/>
        <v>-1</v>
      </c>
      <c r="AM381" s="40" t="e">
        <f t="shared" si="83"/>
        <v>#DIV/0!</v>
      </c>
      <c r="AN381" s="40" t="e">
        <f t="shared" si="84"/>
        <v>#DIV/0!</v>
      </c>
      <c r="AO381" s="40" t="e">
        <f t="shared" si="85"/>
        <v>#DIV/0!</v>
      </c>
      <c r="AP381" s="40" t="e">
        <f t="shared" si="86"/>
        <v>#DIV/0!</v>
      </c>
      <c r="AQ381" s="40">
        <f t="shared" si="87"/>
        <v>-1</v>
      </c>
      <c r="AR381" s="40" t="e">
        <f t="shared" si="88"/>
        <v>#DIV/0!</v>
      </c>
      <c r="AS381" s="40" t="e">
        <f t="shared" si="89"/>
        <v>#DIV/0!</v>
      </c>
      <c r="AT381" s="40" t="e">
        <f t="shared" si="90"/>
        <v>#DIV/0!</v>
      </c>
      <c r="AU381" s="40">
        <f t="shared" si="91"/>
        <v>-1</v>
      </c>
    </row>
    <row r="382" spans="1:47" x14ac:dyDescent="0.25">
      <c r="A382" s="44">
        <v>2023</v>
      </c>
      <c r="B382" s="52">
        <v>3020101010201</v>
      </c>
      <c r="C382" s="46" t="s">
        <v>623</v>
      </c>
      <c r="D382" s="47"/>
      <c r="E382" s="47"/>
      <c r="F382" s="47"/>
      <c r="G382" s="47"/>
      <c r="H382" s="47"/>
      <c r="I382" s="47"/>
      <c r="J382" s="47"/>
      <c r="K382" s="47"/>
      <c r="L382" s="47">
        <v>150000000</v>
      </c>
      <c r="M382" s="47"/>
      <c r="N382" s="47"/>
      <c r="O382" s="47"/>
      <c r="P382" s="47">
        <v>150000000</v>
      </c>
      <c r="R382" s="47">
        <v>0</v>
      </c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>
        <f t="shared" si="92"/>
        <v>0</v>
      </c>
      <c r="AF382" s="28">
        <v>3020101010201</v>
      </c>
      <c r="AG382" s="25" t="s">
        <v>623</v>
      </c>
      <c r="AH382" s="26">
        <v>0</v>
      </c>
      <c r="AI382" s="47" t="e">
        <f t="shared" si="79"/>
        <v>#DIV/0!</v>
      </c>
      <c r="AJ382" s="47" t="e">
        <f t="shared" si="80"/>
        <v>#DIV/0!</v>
      </c>
      <c r="AK382" s="47" t="e">
        <f t="shared" si="81"/>
        <v>#DIV/0!</v>
      </c>
      <c r="AL382" s="47" t="e">
        <f t="shared" si="82"/>
        <v>#DIV/0!</v>
      </c>
      <c r="AM382" s="47" t="e">
        <f t="shared" si="83"/>
        <v>#DIV/0!</v>
      </c>
      <c r="AN382" s="47" t="e">
        <f t="shared" si="84"/>
        <v>#DIV/0!</v>
      </c>
      <c r="AO382" s="47" t="e">
        <f t="shared" si="85"/>
        <v>#DIV/0!</v>
      </c>
      <c r="AP382" s="47" t="e">
        <f t="shared" si="86"/>
        <v>#DIV/0!</v>
      </c>
      <c r="AQ382" s="47">
        <f t="shared" si="87"/>
        <v>-1</v>
      </c>
      <c r="AR382" s="47" t="e">
        <f t="shared" si="88"/>
        <v>#DIV/0!</v>
      </c>
      <c r="AS382" s="47" t="e">
        <f t="shared" si="89"/>
        <v>#DIV/0!</v>
      </c>
      <c r="AT382" s="47" t="e">
        <f t="shared" si="90"/>
        <v>#DIV/0!</v>
      </c>
      <c r="AU382" s="47">
        <f t="shared" si="91"/>
        <v>-1</v>
      </c>
    </row>
    <row r="383" spans="1:47" x14ac:dyDescent="0.25">
      <c r="A383" s="44">
        <v>2023</v>
      </c>
      <c r="B383" s="53">
        <v>3020101010202</v>
      </c>
      <c r="C383" s="46" t="s">
        <v>624</v>
      </c>
      <c r="D383" s="47"/>
      <c r="E383" s="47"/>
      <c r="F383" s="47"/>
      <c r="G383" s="47">
        <v>135000000</v>
      </c>
      <c r="H383" s="47"/>
      <c r="I383" s="47"/>
      <c r="J383" s="47"/>
      <c r="K383" s="47"/>
      <c r="L383" s="47"/>
      <c r="M383" s="47"/>
      <c r="N383" s="47"/>
      <c r="O383" s="47"/>
      <c r="P383" s="47">
        <v>135000000</v>
      </c>
      <c r="R383" s="47">
        <v>0</v>
      </c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>
        <f t="shared" si="92"/>
        <v>0</v>
      </c>
      <c r="AF383" s="29">
        <v>3020101010202</v>
      </c>
      <c r="AG383" s="25" t="s">
        <v>624</v>
      </c>
      <c r="AH383" s="26">
        <v>0</v>
      </c>
      <c r="AI383" s="47" t="e">
        <f t="shared" si="79"/>
        <v>#DIV/0!</v>
      </c>
      <c r="AJ383" s="47" t="e">
        <f t="shared" si="80"/>
        <v>#DIV/0!</v>
      </c>
      <c r="AK383" s="47" t="e">
        <f t="shared" si="81"/>
        <v>#DIV/0!</v>
      </c>
      <c r="AL383" s="47">
        <f t="shared" si="82"/>
        <v>-1</v>
      </c>
      <c r="AM383" s="47" t="e">
        <f t="shared" si="83"/>
        <v>#DIV/0!</v>
      </c>
      <c r="AN383" s="47" t="e">
        <f t="shared" si="84"/>
        <v>#DIV/0!</v>
      </c>
      <c r="AO383" s="47" t="e">
        <f t="shared" si="85"/>
        <v>#DIV/0!</v>
      </c>
      <c r="AP383" s="47" t="e">
        <f t="shared" si="86"/>
        <v>#DIV/0!</v>
      </c>
      <c r="AQ383" s="47" t="e">
        <f t="shared" si="87"/>
        <v>#DIV/0!</v>
      </c>
      <c r="AR383" s="47" t="e">
        <f t="shared" si="88"/>
        <v>#DIV/0!</v>
      </c>
      <c r="AS383" s="47" t="e">
        <f t="shared" si="89"/>
        <v>#DIV/0!</v>
      </c>
      <c r="AT383" s="47" t="e">
        <f t="shared" si="90"/>
        <v>#DIV/0!</v>
      </c>
      <c r="AU383" s="47">
        <f t="shared" si="91"/>
        <v>-1</v>
      </c>
    </row>
    <row r="384" spans="1:47" x14ac:dyDescent="0.25">
      <c r="A384" s="44">
        <v>2023</v>
      </c>
      <c r="B384" s="54">
        <v>3020101010203</v>
      </c>
      <c r="C384" s="46" t="s">
        <v>625</v>
      </c>
      <c r="D384" s="47">
        <v>350000000</v>
      </c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>
        <v>350000000</v>
      </c>
      <c r="R384" s="47">
        <v>0</v>
      </c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>
        <f t="shared" si="92"/>
        <v>0</v>
      </c>
      <c r="AF384" s="30">
        <v>3020101010203</v>
      </c>
      <c r="AG384" s="25" t="s">
        <v>625</v>
      </c>
      <c r="AH384" s="26">
        <v>0</v>
      </c>
      <c r="AI384" s="47">
        <f t="shared" si="79"/>
        <v>-1</v>
      </c>
      <c r="AJ384" s="47" t="e">
        <f t="shared" si="80"/>
        <v>#DIV/0!</v>
      </c>
      <c r="AK384" s="47" t="e">
        <f t="shared" si="81"/>
        <v>#DIV/0!</v>
      </c>
      <c r="AL384" s="47" t="e">
        <f t="shared" si="82"/>
        <v>#DIV/0!</v>
      </c>
      <c r="AM384" s="47" t="e">
        <f t="shared" si="83"/>
        <v>#DIV/0!</v>
      </c>
      <c r="AN384" s="47" t="e">
        <f t="shared" si="84"/>
        <v>#DIV/0!</v>
      </c>
      <c r="AO384" s="47" t="e">
        <f t="shared" si="85"/>
        <v>#DIV/0!</v>
      </c>
      <c r="AP384" s="47" t="e">
        <f t="shared" si="86"/>
        <v>#DIV/0!</v>
      </c>
      <c r="AQ384" s="47" t="e">
        <f t="shared" si="87"/>
        <v>#DIV/0!</v>
      </c>
      <c r="AR384" s="47" t="e">
        <f t="shared" si="88"/>
        <v>#DIV/0!</v>
      </c>
      <c r="AS384" s="47" t="e">
        <f t="shared" si="89"/>
        <v>#DIV/0!</v>
      </c>
      <c r="AT384" s="47" t="e">
        <f t="shared" si="90"/>
        <v>#DIV/0!</v>
      </c>
      <c r="AU384" s="47">
        <f t="shared" si="91"/>
        <v>-1</v>
      </c>
    </row>
    <row r="385" spans="1:47" x14ac:dyDescent="0.25">
      <c r="A385" s="41">
        <v>2023</v>
      </c>
      <c r="B385" s="42">
        <v>30201010103</v>
      </c>
      <c r="C385" s="43" t="s">
        <v>626</v>
      </c>
      <c r="D385" s="40">
        <v>850000000</v>
      </c>
      <c r="E385" s="40">
        <v>0</v>
      </c>
      <c r="F385" s="40">
        <v>0</v>
      </c>
      <c r="G385" s="40">
        <v>140000000</v>
      </c>
      <c r="H385" s="40">
        <v>0</v>
      </c>
      <c r="I385" s="40">
        <v>0</v>
      </c>
      <c r="J385" s="40">
        <v>0</v>
      </c>
      <c r="K385" s="40">
        <v>0</v>
      </c>
      <c r="L385" s="40">
        <v>850000000</v>
      </c>
      <c r="M385" s="40">
        <v>0</v>
      </c>
      <c r="N385" s="40">
        <v>0</v>
      </c>
      <c r="O385" s="40">
        <v>0</v>
      </c>
      <c r="P385" s="40">
        <v>1840000000</v>
      </c>
      <c r="R385" s="40">
        <v>19500000</v>
      </c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>
        <f t="shared" si="92"/>
        <v>19500000</v>
      </c>
      <c r="AF385" s="14">
        <v>30201010103</v>
      </c>
      <c r="AG385" s="9" t="s">
        <v>626</v>
      </c>
      <c r="AH385" s="10">
        <f>+AH386+AH387+AH388</f>
        <v>19500000</v>
      </c>
      <c r="AI385" s="40">
        <f t="shared" si="79"/>
        <v>-0.97705882352941176</v>
      </c>
      <c r="AJ385" s="40" t="e">
        <f t="shared" si="80"/>
        <v>#DIV/0!</v>
      </c>
      <c r="AK385" s="40" t="e">
        <f t="shared" si="81"/>
        <v>#DIV/0!</v>
      </c>
      <c r="AL385" s="40">
        <f t="shared" si="82"/>
        <v>-1</v>
      </c>
      <c r="AM385" s="40" t="e">
        <f t="shared" si="83"/>
        <v>#DIV/0!</v>
      </c>
      <c r="AN385" s="40" t="e">
        <f t="shared" si="84"/>
        <v>#DIV/0!</v>
      </c>
      <c r="AO385" s="40" t="e">
        <f t="shared" si="85"/>
        <v>#DIV/0!</v>
      </c>
      <c r="AP385" s="40" t="e">
        <f t="shared" si="86"/>
        <v>#DIV/0!</v>
      </c>
      <c r="AQ385" s="40">
        <f t="shared" si="87"/>
        <v>-1</v>
      </c>
      <c r="AR385" s="40" t="e">
        <f t="shared" si="88"/>
        <v>#DIV/0!</v>
      </c>
      <c r="AS385" s="40" t="e">
        <f t="shared" si="89"/>
        <v>#DIV/0!</v>
      </c>
      <c r="AT385" s="40" t="e">
        <f t="shared" si="90"/>
        <v>#DIV/0!</v>
      </c>
      <c r="AU385" s="40">
        <f t="shared" si="91"/>
        <v>-0.98940217391304353</v>
      </c>
    </row>
    <row r="386" spans="1:47" x14ac:dyDescent="0.25">
      <c r="A386" s="44">
        <v>2023</v>
      </c>
      <c r="B386" s="52">
        <v>3020101010301</v>
      </c>
      <c r="C386" s="46" t="s">
        <v>627</v>
      </c>
      <c r="D386" s="47"/>
      <c r="E386" s="47"/>
      <c r="F386" s="47"/>
      <c r="G386" s="47"/>
      <c r="H386" s="47"/>
      <c r="I386" s="47"/>
      <c r="J386" s="47"/>
      <c r="K386" s="47"/>
      <c r="L386" s="47">
        <v>850000000</v>
      </c>
      <c r="M386" s="47"/>
      <c r="N386" s="47"/>
      <c r="O386" s="47"/>
      <c r="P386" s="47">
        <v>850000000</v>
      </c>
      <c r="R386" s="47">
        <v>0</v>
      </c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>
        <f t="shared" si="92"/>
        <v>0</v>
      </c>
      <c r="AF386" s="28">
        <v>3020101010301</v>
      </c>
      <c r="AG386" s="25" t="s">
        <v>627</v>
      </c>
      <c r="AH386" s="26">
        <v>0</v>
      </c>
      <c r="AI386" s="47" t="e">
        <f t="shared" si="79"/>
        <v>#DIV/0!</v>
      </c>
      <c r="AJ386" s="47" t="e">
        <f t="shared" si="80"/>
        <v>#DIV/0!</v>
      </c>
      <c r="AK386" s="47" t="e">
        <f t="shared" si="81"/>
        <v>#DIV/0!</v>
      </c>
      <c r="AL386" s="47" t="e">
        <f t="shared" si="82"/>
        <v>#DIV/0!</v>
      </c>
      <c r="AM386" s="47" t="e">
        <f t="shared" si="83"/>
        <v>#DIV/0!</v>
      </c>
      <c r="AN386" s="47" t="e">
        <f t="shared" si="84"/>
        <v>#DIV/0!</v>
      </c>
      <c r="AO386" s="47" t="e">
        <f t="shared" si="85"/>
        <v>#DIV/0!</v>
      </c>
      <c r="AP386" s="47" t="e">
        <f t="shared" si="86"/>
        <v>#DIV/0!</v>
      </c>
      <c r="AQ386" s="47">
        <f t="shared" si="87"/>
        <v>-1</v>
      </c>
      <c r="AR386" s="47" t="e">
        <f t="shared" si="88"/>
        <v>#DIV/0!</v>
      </c>
      <c r="AS386" s="47" t="e">
        <f t="shared" si="89"/>
        <v>#DIV/0!</v>
      </c>
      <c r="AT386" s="47" t="e">
        <f t="shared" si="90"/>
        <v>#DIV/0!</v>
      </c>
      <c r="AU386" s="47">
        <f t="shared" si="91"/>
        <v>-1</v>
      </c>
    </row>
    <row r="387" spans="1:47" x14ac:dyDescent="0.25">
      <c r="A387" s="44">
        <v>2023</v>
      </c>
      <c r="B387" s="53">
        <v>3020101010302</v>
      </c>
      <c r="C387" s="46" t="s">
        <v>628</v>
      </c>
      <c r="D387" s="47"/>
      <c r="E387" s="47"/>
      <c r="F387" s="47"/>
      <c r="G387" s="47">
        <v>140000000</v>
      </c>
      <c r="H387" s="47"/>
      <c r="I387" s="47"/>
      <c r="J387" s="47"/>
      <c r="K387" s="47"/>
      <c r="L387" s="47"/>
      <c r="M387" s="47"/>
      <c r="N387" s="47"/>
      <c r="O387" s="47"/>
      <c r="P387" s="47">
        <v>140000000</v>
      </c>
      <c r="R387" s="47">
        <v>0</v>
      </c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>
        <f t="shared" si="92"/>
        <v>0</v>
      </c>
      <c r="AF387" s="29">
        <v>3020101010302</v>
      </c>
      <c r="AG387" s="25" t="s">
        <v>628</v>
      </c>
      <c r="AH387" s="26">
        <v>0</v>
      </c>
      <c r="AI387" s="47" t="e">
        <f t="shared" si="79"/>
        <v>#DIV/0!</v>
      </c>
      <c r="AJ387" s="47" t="e">
        <f t="shared" si="80"/>
        <v>#DIV/0!</v>
      </c>
      <c r="AK387" s="47" t="e">
        <f t="shared" si="81"/>
        <v>#DIV/0!</v>
      </c>
      <c r="AL387" s="47">
        <f t="shared" si="82"/>
        <v>-1</v>
      </c>
      <c r="AM387" s="47" t="e">
        <f t="shared" si="83"/>
        <v>#DIV/0!</v>
      </c>
      <c r="AN387" s="47" t="e">
        <f t="shared" si="84"/>
        <v>#DIV/0!</v>
      </c>
      <c r="AO387" s="47" t="e">
        <f t="shared" si="85"/>
        <v>#DIV/0!</v>
      </c>
      <c r="AP387" s="47" t="e">
        <f t="shared" si="86"/>
        <v>#DIV/0!</v>
      </c>
      <c r="AQ387" s="47" t="e">
        <f t="shared" si="87"/>
        <v>#DIV/0!</v>
      </c>
      <c r="AR387" s="47" t="e">
        <f t="shared" si="88"/>
        <v>#DIV/0!</v>
      </c>
      <c r="AS387" s="47" t="e">
        <f t="shared" si="89"/>
        <v>#DIV/0!</v>
      </c>
      <c r="AT387" s="47" t="e">
        <f t="shared" si="90"/>
        <v>#DIV/0!</v>
      </c>
      <c r="AU387" s="47">
        <f t="shared" si="91"/>
        <v>-1</v>
      </c>
    </row>
    <row r="388" spans="1:47" x14ac:dyDescent="0.25">
      <c r="A388" s="44">
        <v>2023</v>
      </c>
      <c r="B388" s="54">
        <v>3020101010303</v>
      </c>
      <c r="C388" s="46" t="s">
        <v>629</v>
      </c>
      <c r="D388" s="47">
        <v>850000000</v>
      </c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>
        <v>850000000</v>
      </c>
      <c r="R388" s="47">
        <v>19500000</v>
      </c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>
        <f t="shared" si="92"/>
        <v>19500000</v>
      </c>
      <c r="AF388" s="30">
        <v>3020101010303</v>
      </c>
      <c r="AG388" s="25" t="s">
        <v>629</v>
      </c>
      <c r="AH388" s="26">
        <v>19500000</v>
      </c>
      <c r="AI388" s="47">
        <f t="shared" si="79"/>
        <v>-0.97705882352941176</v>
      </c>
      <c r="AJ388" s="47" t="e">
        <f t="shared" si="80"/>
        <v>#DIV/0!</v>
      </c>
      <c r="AK388" s="47" t="e">
        <f t="shared" si="81"/>
        <v>#DIV/0!</v>
      </c>
      <c r="AL388" s="47" t="e">
        <f t="shared" si="82"/>
        <v>#DIV/0!</v>
      </c>
      <c r="AM388" s="47" t="e">
        <f t="shared" si="83"/>
        <v>#DIV/0!</v>
      </c>
      <c r="AN388" s="47" t="e">
        <f t="shared" si="84"/>
        <v>#DIV/0!</v>
      </c>
      <c r="AO388" s="47" t="e">
        <f t="shared" si="85"/>
        <v>#DIV/0!</v>
      </c>
      <c r="AP388" s="47" t="e">
        <f t="shared" si="86"/>
        <v>#DIV/0!</v>
      </c>
      <c r="AQ388" s="47" t="e">
        <f t="shared" si="87"/>
        <v>#DIV/0!</v>
      </c>
      <c r="AR388" s="47" t="e">
        <f t="shared" si="88"/>
        <v>#DIV/0!</v>
      </c>
      <c r="AS388" s="47" t="e">
        <f t="shared" si="89"/>
        <v>#DIV/0!</v>
      </c>
      <c r="AT388" s="47" t="e">
        <f t="shared" si="90"/>
        <v>#DIV/0!</v>
      </c>
      <c r="AU388" s="47">
        <f t="shared" si="91"/>
        <v>-0.97705882352941176</v>
      </c>
    </row>
    <row r="389" spans="1:47" x14ac:dyDescent="0.25">
      <c r="A389" s="41">
        <v>2023</v>
      </c>
      <c r="B389" s="42">
        <v>30201010104</v>
      </c>
      <c r="C389" s="43" t="s">
        <v>630</v>
      </c>
      <c r="D389" s="40">
        <v>153000000</v>
      </c>
      <c r="E389" s="40">
        <v>0</v>
      </c>
      <c r="F389" s="40">
        <v>0</v>
      </c>
      <c r="G389" s="40">
        <v>40000000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193000000</v>
      </c>
      <c r="R389" s="40">
        <v>0</v>
      </c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>
        <f t="shared" si="92"/>
        <v>0</v>
      </c>
      <c r="AF389" s="14">
        <v>30201010104</v>
      </c>
      <c r="AG389" s="9" t="s">
        <v>630</v>
      </c>
      <c r="AH389" s="10">
        <f>+AH390+AH391</f>
        <v>0</v>
      </c>
      <c r="AI389" s="40">
        <f t="shared" si="79"/>
        <v>-1</v>
      </c>
      <c r="AJ389" s="40" t="e">
        <f t="shared" si="80"/>
        <v>#DIV/0!</v>
      </c>
      <c r="AK389" s="40" t="e">
        <f t="shared" si="81"/>
        <v>#DIV/0!</v>
      </c>
      <c r="AL389" s="40">
        <f t="shared" si="82"/>
        <v>-1</v>
      </c>
      <c r="AM389" s="40" t="e">
        <f t="shared" si="83"/>
        <v>#DIV/0!</v>
      </c>
      <c r="AN389" s="40" t="e">
        <f t="shared" si="84"/>
        <v>#DIV/0!</v>
      </c>
      <c r="AO389" s="40" t="e">
        <f t="shared" si="85"/>
        <v>#DIV/0!</v>
      </c>
      <c r="AP389" s="40" t="e">
        <f t="shared" si="86"/>
        <v>#DIV/0!</v>
      </c>
      <c r="AQ389" s="40" t="e">
        <f t="shared" si="87"/>
        <v>#DIV/0!</v>
      </c>
      <c r="AR389" s="40" t="e">
        <f t="shared" si="88"/>
        <v>#DIV/0!</v>
      </c>
      <c r="AS389" s="40" t="e">
        <f t="shared" si="89"/>
        <v>#DIV/0!</v>
      </c>
      <c r="AT389" s="40" t="e">
        <f t="shared" si="90"/>
        <v>#DIV/0!</v>
      </c>
      <c r="AU389" s="40">
        <f t="shared" si="91"/>
        <v>-1</v>
      </c>
    </row>
    <row r="390" spans="1:47" x14ac:dyDescent="0.25">
      <c r="A390" s="44">
        <v>2023</v>
      </c>
      <c r="B390" s="53">
        <v>3020101010402</v>
      </c>
      <c r="C390" s="46" t="s">
        <v>631</v>
      </c>
      <c r="D390" s="47"/>
      <c r="E390" s="47"/>
      <c r="F390" s="47"/>
      <c r="G390" s="47">
        <v>40000000</v>
      </c>
      <c r="H390" s="47"/>
      <c r="I390" s="47"/>
      <c r="J390" s="47"/>
      <c r="K390" s="47"/>
      <c r="L390" s="47"/>
      <c r="M390" s="47"/>
      <c r="N390" s="47"/>
      <c r="O390" s="47"/>
      <c r="P390" s="47">
        <v>40000000</v>
      </c>
      <c r="R390" s="47">
        <v>0</v>
      </c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>
        <f t="shared" si="92"/>
        <v>0</v>
      </c>
      <c r="AF390" s="29">
        <v>3020101010402</v>
      </c>
      <c r="AG390" s="25" t="s">
        <v>631</v>
      </c>
      <c r="AH390" s="26">
        <v>0</v>
      </c>
      <c r="AI390" s="47" t="e">
        <f t="shared" si="79"/>
        <v>#DIV/0!</v>
      </c>
      <c r="AJ390" s="47" t="e">
        <f t="shared" si="80"/>
        <v>#DIV/0!</v>
      </c>
      <c r="AK390" s="47" t="e">
        <f t="shared" si="81"/>
        <v>#DIV/0!</v>
      </c>
      <c r="AL390" s="47">
        <f t="shared" si="82"/>
        <v>-1</v>
      </c>
      <c r="AM390" s="47" t="e">
        <f t="shared" si="83"/>
        <v>#DIV/0!</v>
      </c>
      <c r="AN390" s="47" t="e">
        <f t="shared" si="84"/>
        <v>#DIV/0!</v>
      </c>
      <c r="AO390" s="47" t="e">
        <f t="shared" si="85"/>
        <v>#DIV/0!</v>
      </c>
      <c r="AP390" s="47" t="e">
        <f t="shared" si="86"/>
        <v>#DIV/0!</v>
      </c>
      <c r="AQ390" s="47" t="e">
        <f t="shared" si="87"/>
        <v>#DIV/0!</v>
      </c>
      <c r="AR390" s="47" t="e">
        <f t="shared" si="88"/>
        <v>#DIV/0!</v>
      </c>
      <c r="AS390" s="47" t="e">
        <f t="shared" si="89"/>
        <v>#DIV/0!</v>
      </c>
      <c r="AT390" s="47" t="e">
        <f t="shared" si="90"/>
        <v>#DIV/0!</v>
      </c>
      <c r="AU390" s="47">
        <f t="shared" si="91"/>
        <v>-1</v>
      </c>
    </row>
    <row r="391" spans="1:47" x14ac:dyDescent="0.25">
      <c r="A391" s="44">
        <v>2023</v>
      </c>
      <c r="B391" s="54">
        <v>3020101010403</v>
      </c>
      <c r="C391" s="46" t="s">
        <v>632</v>
      </c>
      <c r="D391" s="47">
        <v>153000000</v>
      </c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>
        <v>153000000</v>
      </c>
      <c r="R391" s="47">
        <v>0</v>
      </c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>
        <f t="shared" si="92"/>
        <v>0</v>
      </c>
      <c r="AF391" s="30">
        <v>3020101010403</v>
      </c>
      <c r="AG391" s="25" t="s">
        <v>632</v>
      </c>
      <c r="AH391" s="26">
        <v>0</v>
      </c>
      <c r="AI391" s="47">
        <f t="shared" si="79"/>
        <v>-1</v>
      </c>
      <c r="AJ391" s="47" t="e">
        <f t="shared" si="80"/>
        <v>#DIV/0!</v>
      </c>
      <c r="AK391" s="47" t="e">
        <f t="shared" si="81"/>
        <v>#DIV/0!</v>
      </c>
      <c r="AL391" s="47" t="e">
        <f t="shared" si="82"/>
        <v>#DIV/0!</v>
      </c>
      <c r="AM391" s="47" t="e">
        <f t="shared" si="83"/>
        <v>#DIV/0!</v>
      </c>
      <c r="AN391" s="47" t="e">
        <f t="shared" si="84"/>
        <v>#DIV/0!</v>
      </c>
      <c r="AO391" s="47" t="e">
        <f t="shared" si="85"/>
        <v>#DIV/0!</v>
      </c>
      <c r="AP391" s="47" t="e">
        <f t="shared" si="86"/>
        <v>#DIV/0!</v>
      </c>
      <c r="AQ391" s="47" t="e">
        <f t="shared" si="87"/>
        <v>#DIV/0!</v>
      </c>
      <c r="AR391" s="47" t="e">
        <f t="shared" si="88"/>
        <v>#DIV/0!</v>
      </c>
      <c r="AS391" s="47" t="e">
        <f t="shared" si="89"/>
        <v>#DIV/0!</v>
      </c>
      <c r="AT391" s="47" t="e">
        <f t="shared" si="90"/>
        <v>#DIV/0!</v>
      </c>
      <c r="AU391" s="47">
        <f t="shared" si="91"/>
        <v>-1</v>
      </c>
    </row>
    <row r="392" spans="1:47" x14ac:dyDescent="0.25">
      <c r="A392" s="41">
        <v>2023</v>
      </c>
      <c r="B392" s="42">
        <v>30201010105</v>
      </c>
      <c r="C392" s="43" t="s">
        <v>633</v>
      </c>
      <c r="D392" s="40">
        <v>0</v>
      </c>
      <c r="E392" s="40">
        <v>0</v>
      </c>
      <c r="F392" s="40">
        <v>40000000</v>
      </c>
      <c r="G392" s="40">
        <v>110000000</v>
      </c>
      <c r="H392" s="40">
        <v>0</v>
      </c>
      <c r="I392" s="40">
        <v>0</v>
      </c>
      <c r="J392" s="40">
        <v>0</v>
      </c>
      <c r="K392" s="40">
        <v>0</v>
      </c>
      <c r="L392" s="40">
        <v>150000000</v>
      </c>
      <c r="M392" s="40">
        <v>0</v>
      </c>
      <c r="N392" s="40">
        <v>0</v>
      </c>
      <c r="O392" s="40">
        <v>0</v>
      </c>
      <c r="P392" s="40">
        <v>300000000</v>
      </c>
      <c r="R392" s="40">
        <v>0</v>
      </c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>
        <f t="shared" si="92"/>
        <v>0</v>
      </c>
      <c r="AF392" s="14">
        <v>30201010105</v>
      </c>
      <c r="AG392" s="9" t="s">
        <v>633</v>
      </c>
      <c r="AH392" s="10">
        <f>+AH393+AH394+AH395</f>
        <v>0</v>
      </c>
      <c r="AI392" s="40" t="e">
        <f t="shared" si="79"/>
        <v>#DIV/0!</v>
      </c>
      <c r="AJ392" s="40" t="e">
        <f t="shared" si="80"/>
        <v>#DIV/0!</v>
      </c>
      <c r="AK392" s="40">
        <f t="shared" si="81"/>
        <v>-1</v>
      </c>
      <c r="AL392" s="40">
        <f t="shared" si="82"/>
        <v>-1</v>
      </c>
      <c r="AM392" s="40" t="e">
        <f t="shared" si="83"/>
        <v>#DIV/0!</v>
      </c>
      <c r="AN392" s="40" t="e">
        <f t="shared" si="84"/>
        <v>#DIV/0!</v>
      </c>
      <c r="AO392" s="40" t="e">
        <f t="shared" si="85"/>
        <v>#DIV/0!</v>
      </c>
      <c r="AP392" s="40" t="e">
        <f t="shared" si="86"/>
        <v>#DIV/0!</v>
      </c>
      <c r="AQ392" s="40">
        <f t="shared" si="87"/>
        <v>-1</v>
      </c>
      <c r="AR392" s="40" t="e">
        <f t="shared" si="88"/>
        <v>#DIV/0!</v>
      </c>
      <c r="AS392" s="40" t="e">
        <f t="shared" si="89"/>
        <v>#DIV/0!</v>
      </c>
      <c r="AT392" s="40" t="e">
        <f t="shared" si="90"/>
        <v>#DIV/0!</v>
      </c>
      <c r="AU392" s="40">
        <f t="shared" si="91"/>
        <v>-1</v>
      </c>
    </row>
    <row r="393" spans="1:47" x14ac:dyDescent="0.25">
      <c r="A393" s="44">
        <v>2023</v>
      </c>
      <c r="B393" s="52">
        <v>3020101010501</v>
      </c>
      <c r="C393" s="46" t="s">
        <v>634</v>
      </c>
      <c r="D393" s="47"/>
      <c r="E393" s="47"/>
      <c r="F393" s="47"/>
      <c r="G393" s="47"/>
      <c r="H393" s="47"/>
      <c r="I393" s="47"/>
      <c r="J393" s="47"/>
      <c r="K393" s="47"/>
      <c r="L393" s="47">
        <v>150000000</v>
      </c>
      <c r="M393" s="47"/>
      <c r="N393" s="47"/>
      <c r="O393" s="47"/>
      <c r="P393" s="47">
        <v>150000000</v>
      </c>
      <c r="R393" s="47">
        <v>0</v>
      </c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>
        <f t="shared" si="92"/>
        <v>0</v>
      </c>
      <c r="AF393" s="28">
        <v>3020101010501</v>
      </c>
      <c r="AG393" s="25" t="s">
        <v>634</v>
      </c>
      <c r="AH393" s="26">
        <v>0</v>
      </c>
      <c r="AI393" s="47" t="e">
        <f t="shared" ref="AI393:AI456" si="93">+(R393-D393)/D393</f>
        <v>#DIV/0!</v>
      </c>
      <c r="AJ393" s="47" t="e">
        <f t="shared" si="80"/>
        <v>#DIV/0!</v>
      </c>
      <c r="AK393" s="47" t="e">
        <f t="shared" si="81"/>
        <v>#DIV/0!</v>
      </c>
      <c r="AL393" s="47" t="e">
        <f t="shared" si="82"/>
        <v>#DIV/0!</v>
      </c>
      <c r="AM393" s="47" t="e">
        <f t="shared" si="83"/>
        <v>#DIV/0!</v>
      </c>
      <c r="AN393" s="47" t="e">
        <f t="shared" si="84"/>
        <v>#DIV/0!</v>
      </c>
      <c r="AO393" s="47" t="e">
        <f t="shared" si="85"/>
        <v>#DIV/0!</v>
      </c>
      <c r="AP393" s="47" t="e">
        <f t="shared" si="86"/>
        <v>#DIV/0!</v>
      </c>
      <c r="AQ393" s="47">
        <f t="shared" si="87"/>
        <v>-1</v>
      </c>
      <c r="AR393" s="47" t="e">
        <f t="shared" si="88"/>
        <v>#DIV/0!</v>
      </c>
      <c r="AS393" s="47" t="e">
        <f t="shared" si="89"/>
        <v>#DIV/0!</v>
      </c>
      <c r="AT393" s="47" t="e">
        <f t="shared" si="90"/>
        <v>#DIV/0!</v>
      </c>
      <c r="AU393" s="47">
        <f t="shared" si="91"/>
        <v>-1</v>
      </c>
    </row>
    <row r="394" spans="1:47" x14ac:dyDescent="0.25">
      <c r="A394" s="44">
        <v>2023</v>
      </c>
      <c r="B394" s="53">
        <v>3020101010502</v>
      </c>
      <c r="C394" s="46" t="s">
        <v>635</v>
      </c>
      <c r="D394" s="47"/>
      <c r="E394" s="47"/>
      <c r="F394" s="47"/>
      <c r="G394" s="47">
        <v>110000000</v>
      </c>
      <c r="H394" s="47"/>
      <c r="I394" s="47"/>
      <c r="J394" s="47"/>
      <c r="K394" s="47"/>
      <c r="L394" s="47"/>
      <c r="M394" s="47"/>
      <c r="N394" s="47"/>
      <c r="O394" s="47"/>
      <c r="P394" s="47">
        <v>110000000</v>
      </c>
      <c r="R394" s="47">
        <v>0</v>
      </c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>
        <f t="shared" si="92"/>
        <v>0</v>
      </c>
      <c r="AF394" s="29">
        <v>3020101010502</v>
      </c>
      <c r="AG394" s="25" t="s">
        <v>635</v>
      </c>
      <c r="AH394" s="26">
        <v>0</v>
      </c>
      <c r="AI394" s="47" t="e">
        <f t="shared" si="93"/>
        <v>#DIV/0!</v>
      </c>
      <c r="AJ394" s="47" t="e">
        <f t="shared" si="80"/>
        <v>#DIV/0!</v>
      </c>
      <c r="AK394" s="47" t="e">
        <f t="shared" si="81"/>
        <v>#DIV/0!</v>
      </c>
      <c r="AL394" s="47">
        <f t="shared" si="82"/>
        <v>-1</v>
      </c>
      <c r="AM394" s="47" t="e">
        <f t="shared" si="83"/>
        <v>#DIV/0!</v>
      </c>
      <c r="AN394" s="47" t="e">
        <f t="shared" si="84"/>
        <v>#DIV/0!</v>
      </c>
      <c r="AO394" s="47" t="e">
        <f t="shared" si="85"/>
        <v>#DIV/0!</v>
      </c>
      <c r="AP394" s="47" t="e">
        <f t="shared" si="86"/>
        <v>#DIV/0!</v>
      </c>
      <c r="AQ394" s="47" t="e">
        <f t="shared" si="87"/>
        <v>#DIV/0!</v>
      </c>
      <c r="AR394" s="47" t="e">
        <f t="shared" si="88"/>
        <v>#DIV/0!</v>
      </c>
      <c r="AS394" s="47" t="e">
        <f t="shared" si="89"/>
        <v>#DIV/0!</v>
      </c>
      <c r="AT394" s="47" t="e">
        <f t="shared" si="90"/>
        <v>#DIV/0!</v>
      </c>
      <c r="AU394" s="47">
        <f t="shared" si="91"/>
        <v>-1</v>
      </c>
    </row>
    <row r="395" spans="1:47" x14ac:dyDescent="0.25">
      <c r="A395" s="44">
        <v>2023</v>
      </c>
      <c r="B395" s="54">
        <v>3020101010503</v>
      </c>
      <c r="C395" s="46" t="s">
        <v>636</v>
      </c>
      <c r="D395" s="47"/>
      <c r="E395" s="47"/>
      <c r="F395" s="47">
        <v>40000000</v>
      </c>
      <c r="G395" s="47">
        <v>0</v>
      </c>
      <c r="H395" s="47"/>
      <c r="I395" s="47"/>
      <c r="J395" s="47"/>
      <c r="K395" s="47"/>
      <c r="L395" s="47"/>
      <c r="M395" s="47"/>
      <c r="N395" s="47"/>
      <c r="O395" s="47"/>
      <c r="P395" s="47">
        <v>40000000</v>
      </c>
      <c r="R395" s="47">
        <v>0</v>
      </c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>
        <f t="shared" si="92"/>
        <v>0</v>
      </c>
      <c r="AF395" s="30">
        <v>3020101010503</v>
      </c>
      <c r="AG395" s="25" t="s">
        <v>636</v>
      </c>
      <c r="AH395" s="26">
        <v>0</v>
      </c>
      <c r="AI395" s="47" t="e">
        <f t="shared" si="93"/>
        <v>#DIV/0!</v>
      </c>
      <c r="AJ395" s="47" t="e">
        <f t="shared" si="80"/>
        <v>#DIV/0!</v>
      </c>
      <c r="AK395" s="47">
        <f t="shared" si="81"/>
        <v>-1</v>
      </c>
      <c r="AL395" s="47" t="e">
        <f t="shared" si="82"/>
        <v>#DIV/0!</v>
      </c>
      <c r="AM395" s="47" t="e">
        <f t="shared" si="83"/>
        <v>#DIV/0!</v>
      </c>
      <c r="AN395" s="47" t="e">
        <f t="shared" si="84"/>
        <v>#DIV/0!</v>
      </c>
      <c r="AO395" s="47" t="e">
        <f t="shared" si="85"/>
        <v>#DIV/0!</v>
      </c>
      <c r="AP395" s="47" t="e">
        <f t="shared" si="86"/>
        <v>#DIV/0!</v>
      </c>
      <c r="AQ395" s="47" t="e">
        <f t="shared" si="87"/>
        <v>#DIV/0!</v>
      </c>
      <c r="AR395" s="47" t="e">
        <f t="shared" si="88"/>
        <v>#DIV/0!</v>
      </c>
      <c r="AS395" s="47" t="e">
        <f t="shared" si="89"/>
        <v>#DIV/0!</v>
      </c>
      <c r="AT395" s="47" t="e">
        <f t="shared" si="90"/>
        <v>#DIV/0!</v>
      </c>
      <c r="AU395" s="47">
        <f t="shared" si="91"/>
        <v>-1</v>
      </c>
    </row>
    <row r="396" spans="1:47" x14ac:dyDescent="0.25">
      <c r="A396" s="41">
        <v>2023</v>
      </c>
      <c r="B396" s="42">
        <v>30201010106</v>
      </c>
      <c r="C396" s="43" t="s">
        <v>637</v>
      </c>
      <c r="D396" s="40">
        <v>0</v>
      </c>
      <c r="E396" s="40">
        <v>0</v>
      </c>
      <c r="F396" s="40">
        <v>40000000</v>
      </c>
      <c r="G396" s="40">
        <v>30000000</v>
      </c>
      <c r="H396" s="40">
        <v>0</v>
      </c>
      <c r="I396" s="40">
        <v>0</v>
      </c>
      <c r="J396" s="40">
        <v>0</v>
      </c>
      <c r="K396" s="40">
        <v>0</v>
      </c>
      <c r="L396" s="40">
        <v>40000000</v>
      </c>
      <c r="M396" s="40">
        <v>0</v>
      </c>
      <c r="N396" s="40">
        <v>0</v>
      </c>
      <c r="O396" s="40">
        <v>0</v>
      </c>
      <c r="P396" s="40">
        <v>110000000</v>
      </c>
      <c r="R396" s="40">
        <v>0</v>
      </c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>
        <f t="shared" si="92"/>
        <v>0</v>
      </c>
      <c r="AF396" s="14">
        <v>30201010106</v>
      </c>
      <c r="AG396" s="9" t="s">
        <v>637</v>
      </c>
      <c r="AH396" s="10">
        <f>+AH397+AH398+AH399</f>
        <v>0</v>
      </c>
      <c r="AI396" s="40" t="e">
        <f t="shared" si="93"/>
        <v>#DIV/0!</v>
      </c>
      <c r="AJ396" s="40" t="e">
        <f t="shared" si="80"/>
        <v>#DIV/0!</v>
      </c>
      <c r="AK396" s="40">
        <f t="shared" si="81"/>
        <v>-1</v>
      </c>
      <c r="AL396" s="40">
        <f t="shared" si="82"/>
        <v>-1</v>
      </c>
      <c r="AM396" s="40" t="e">
        <f t="shared" si="83"/>
        <v>#DIV/0!</v>
      </c>
      <c r="AN396" s="40" t="e">
        <f t="shared" si="84"/>
        <v>#DIV/0!</v>
      </c>
      <c r="AO396" s="40" t="e">
        <f t="shared" si="85"/>
        <v>#DIV/0!</v>
      </c>
      <c r="AP396" s="40" t="e">
        <f t="shared" si="86"/>
        <v>#DIV/0!</v>
      </c>
      <c r="AQ396" s="40">
        <f t="shared" si="87"/>
        <v>-1</v>
      </c>
      <c r="AR396" s="40" t="e">
        <f t="shared" si="88"/>
        <v>#DIV/0!</v>
      </c>
      <c r="AS396" s="40" t="e">
        <f t="shared" si="89"/>
        <v>#DIV/0!</v>
      </c>
      <c r="AT396" s="40" t="e">
        <f t="shared" si="90"/>
        <v>#DIV/0!</v>
      </c>
      <c r="AU396" s="40">
        <f t="shared" si="91"/>
        <v>-1</v>
      </c>
    </row>
    <row r="397" spans="1:47" x14ac:dyDescent="0.25">
      <c r="A397" s="44">
        <v>2023</v>
      </c>
      <c r="B397" s="52">
        <v>3020101010601</v>
      </c>
      <c r="C397" s="46" t="s">
        <v>638</v>
      </c>
      <c r="D397" s="47"/>
      <c r="E397" s="47"/>
      <c r="F397" s="47"/>
      <c r="G397" s="47"/>
      <c r="H397" s="47"/>
      <c r="I397" s="47"/>
      <c r="J397" s="47"/>
      <c r="K397" s="47"/>
      <c r="L397" s="47">
        <v>40000000</v>
      </c>
      <c r="M397" s="47"/>
      <c r="N397" s="47"/>
      <c r="O397" s="47"/>
      <c r="P397" s="47">
        <v>40000000</v>
      </c>
      <c r="R397" s="47">
        <v>0</v>
      </c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>
        <f t="shared" si="92"/>
        <v>0</v>
      </c>
      <c r="AF397" s="28">
        <v>3020101010601</v>
      </c>
      <c r="AG397" s="25" t="s">
        <v>638</v>
      </c>
      <c r="AH397" s="26">
        <v>0</v>
      </c>
      <c r="AI397" s="47" t="e">
        <f t="shared" si="93"/>
        <v>#DIV/0!</v>
      </c>
      <c r="AJ397" s="47" t="e">
        <f t="shared" si="80"/>
        <v>#DIV/0!</v>
      </c>
      <c r="AK397" s="47" t="e">
        <f t="shared" si="81"/>
        <v>#DIV/0!</v>
      </c>
      <c r="AL397" s="47" t="e">
        <f t="shared" si="82"/>
        <v>#DIV/0!</v>
      </c>
      <c r="AM397" s="47" t="e">
        <f t="shared" si="83"/>
        <v>#DIV/0!</v>
      </c>
      <c r="AN397" s="47" t="e">
        <f t="shared" si="84"/>
        <v>#DIV/0!</v>
      </c>
      <c r="AO397" s="47" t="e">
        <f t="shared" si="85"/>
        <v>#DIV/0!</v>
      </c>
      <c r="AP397" s="47" t="e">
        <f t="shared" si="86"/>
        <v>#DIV/0!</v>
      </c>
      <c r="AQ397" s="47">
        <f t="shared" si="87"/>
        <v>-1</v>
      </c>
      <c r="AR397" s="47" t="e">
        <f t="shared" si="88"/>
        <v>#DIV/0!</v>
      </c>
      <c r="AS397" s="47" t="e">
        <f t="shared" si="89"/>
        <v>#DIV/0!</v>
      </c>
      <c r="AT397" s="47" t="e">
        <f t="shared" si="90"/>
        <v>#DIV/0!</v>
      </c>
      <c r="AU397" s="47">
        <f t="shared" si="91"/>
        <v>-1</v>
      </c>
    </row>
    <row r="398" spans="1:47" x14ac:dyDescent="0.25">
      <c r="A398" s="44">
        <v>2023</v>
      </c>
      <c r="B398" s="53">
        <v>3020101010602</v>
      </c>
      <c r="C398" s="46" t="s">
        <v>639</v>
      </c>
      <c r="D398" s="47"/>
      <c r="E398" s="47"/>
      <c r="F398" s="47"/>
      <c r="G398" s="47">
        <v>30000000</v>
      </c>
      <c r="H398" s="47"/>
      <c r="I398" s="47"/>
      <c r="J398" s="47"/>
      <c r="K398" s="47"/>
      <c r="L398" s="47"/>
      <c r="M398" s="47"/>
      <c r="N398" s="47"/>
      <c r="O398" s="47"/>
      <c r="P398" s="47">
        <v>30000000</v>
      </c>
      <c r="R398" s="47">
        <v>0</v>
      </c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>
        <f t="shared" si="92"/>
        <v>0</v>
      </c>
      <c r="AF398" s="29">
        <v>3020101010602</v>
      </c>
      <c r="AG398" s="25" t="s">
        <v>639</v>
      </c>
      <c r="AH398" s="26">
        <v>0</v>
      </c>
      <c r="AI398" s="47" t="e">
        <f t="shared" si="93"/>
        <v>#DIV/0!</v>
      </c>
      <c r="AJ398" s="47" t="e">
        <f t="shared" si="80"/>
        <v>#DIV/0!</v>
      </c>
      <c r="AK398" s="47" t="e">
        <f t="shared" si="81"/>
        <v>#DIV/0!</v>
      </c>
      <c r="AL398" s="47">
        <f t="shared" si="82"/>
        <v>-1</v>
      </c>
      <c r="AM398" s="47" t="e">
        <f t="shared" si="83"/>
        <v>#DIV/0!</v>
      </c>
      <c r="AN398" s="47" t="e">
        <f t="shared" si="84"/>
        <v>#DIV/0!</v>
      </c>
      <c r="AO398" s="47" t="e">
        <f t="shared" si="85"/>
        <v>#DIV/0!</v>
      </c>
      <c r="AP398" s="47" t="e">
        <f t="shared" si="86"/>
        <v>#DIV/0!</v>
      </c>
      <c r="AQ398" s="47" t="e">
        <f t="shared" si="87"/>
        <v>#DIV/0!</v>
      </c>
      <c r="AR398" s="47" t="e">
        <f t="shared" si="88"/>
        <v>#DIV/0!</v>
      </c>
      <c r="AS398" s="47" t="e">
        <f t="shared" si="89"/>
        <v>#DIV/0!</v>
      </c>
      <c r="AT398" s="47" t="e">
        <f t="shared" si="90"/>
        <v>#DIV/0!</v>
      </c>
      <c r="AU398" s="47">
        <f t="shared" si="91"/>
        <v>-1</v>
      </c>
    </row>
    <row r="399" spans="1:47" x14ac:dyDescent="0.25">
      <c r="A399" s="44">
        <v>2023</v>
      </c>
      <c r="B399" s="54">
        <v>3020101010603</v>
      </c>
      <c r="C399" s="46" t="s">
        <v>640</v>
      </c>
      <c r="D399" s="47"/>
      <c r="E399" s="47"/>
      <c r="F399" s="47">
        <v>40000000</v>
      </c>
      <c r="G399" s="47"/>
      <c r="H399" s="47"/>
      <c r="I399" s="47"/>
      <c r="J399" s="47"/>
      <c r="K399" s="47"/>
      <c r="L399" s="47"/>
      <c r="M399" s="47"/>
      <c r="N399" s="47"/>
      <c r="O399" s="47"/>
      <c r="P399" s="47">
        <v>40000000</v>
      </c>
      <c r="R399" s="47">
        <v>0</v>
      </c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>
        <f t="shared" si="92"/>
        <v>0</v>
      </c>
      <c r="AF399" s="30">
        <v>3020101010603</v>
      </c>
      <c r="AG399" s="25" t="s">
        <v>640</v>
      </c>
      <c r="AH399" s="26">
        <v>0</v>
      </c>
      <c r="AI399" s="47" t="e">
        <f t="shared" si="93"/>
        <v>#DIV/0!</v>
      </c>
      <c r="AJ399" s="47" t="e">
        <f t="shared" si="80"/>
        <v>#DIV/0!</v>
      </c>
      <c r="AK399" s="47">
        <f t="shared" si="81"/>
        <v>-1</v>
      </c>
      <c r="AL399" s="47" t="e">
        <f t="shared" si="82"/>
        <v>#DIV/0!</v>
      </c>
      <c r="AM399" s="47" t="e">
        <f t="shared" si="83"/>
        <v>#DIV/0!</v>
      </c>
      <c r="AN399" s="47" t="e">
        <f t="shared" si="84"/>
        <v>#DIV/0!</v>
      </c>
      <c r="AO399" s="47" t="e">
        <f t="shared" si="85"/>
        <v>#DIV/0!</v>
      </c>
      <c r="AP399" s="47" t="e">
        <f t="shared" si="86"/>
        <v>#DIV/0!</v>
      </c>
      <c r="AQ399" s="47" t="e">
        <f t="shared" si="87"/>
        <v>#DIV/0!</v>
      </c>
      <c r="AR399" s="47" t="e">
        <f t="shared" si="88"/>
        <v>#DIV/0!</v>
      </c>
      <c r="AS399" s="47" t="e">
        <f t="shared" si="89"/>
        <v>#DIV/0!</v>
      </c>
      <c r="AT399" s="47" t="e">
        <f t="shared" si="90"/>
        <v>#DIV/0!</v>
      </c>
      <c r="AU399" s="47">
        <f t="shared" si="91"/>
        <v>-1</v>
      </c>
    </row>
    <row r="400" spans="1:47" x14ac:dyDescent="0.25">
      <c r="A400" s="41">
        <v>2023</v>
      </c>
      <c r="B400" s="42">
        <v>30201010107</v>
      </c>
      <c r="C400" s="43" t="s">
        <v>641</v>
      </c>
      <c r="D400" s="40">
        <v>1183885403</v>
      </c>
      <c r="E400" s="40">
        <v>0</v>
      </c>
      <c r="F400" s="40">
        <v>0</v>
      </c>
      <c r="G400" s="40">
        <v>150000000</v>
      </c>
      <c r="H400" s="40">
        <v>0</v>
      </c>
      <c r="I400" s="40">
        <v>0</v>
      </c>
      <c r="J400" s="40">
        <v>0</v>
      </c>
      <c r="K400" s="40">
        <v>0</v>
      </c>
      <c r="L400" s="40">
        <v>80000000</v>
      </c>
      <c r="M400" s="40">
        <v>0</v>
      </c>
      <c r="N400" s="40">
        <v>0</v>
      </c>
      <c r="O400" s="40">
        <v>0</v>
      </c>
      <c r="P400" s="40">
        <v>1413885403</v>
      </c>
      <c r="R400" s="40">
        <v>0</v>
      </c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>
        <f t="shared" si="92"/>
        <v>0</v>
      </c>
      <c r="AF400" s="14">
        <v>30201010107</v>
      </c>
      <c r="AG400" s="9" t="s">
        <v>641</v>
      </c>
      <c r="AH400" s="10">
        <f>+AH401+AH402+AH403</f>
        <v>0</v>
      </c>
      <c r="AI400" s="40">
        <f t="shared" si="93"/>
        <v>-1</v>
      </c>
      <c r="AJ400" s="40" t="e">
        <f t="shared" si="80"/>
        <v>#DIV/0!</v>
      </c>
      <c r="AK400" s="40" t="e">
        <f t="shared" si="81"/>
        <v>#DIV/0!</v>
      </c>
      <c r="AL400" s="40">
        <f t="shared" si="82"/>
        <v>-1</v>
      </c>
      <c r="AM400" s="40" t="e">
        <f t="shared" si="83"/>
        <v>#DIV/0!</v>
      </c>
      <c r="AN400" s="40" t="e">
        <f t="shared" si="84"/>
        <v>#DIV/0!</v>
      </c>
      <c r="AO400" s="40" t="e">
        <f t="shared" si="85"/>
        <v>#DIV/0!</v>
      </c>
      <c r="AP400" s="40" t="e">
        <f t="shared" si="86"/>
        <v>#DIV/0!</v>
      </c>
      <c r="AQ400" s="40">
        <f t="shared" si="87"/>
        <v>-1</v>
      </c>
      <c r="AR400" s="40" t="e">
        <f t="shared" si="88"/>
        <v>#DIV/0!</v>
      </c>
      <c r="AS400" s="40" t="e">
        <f t="shared" si="89"/>
        <v>#DIV/0!</v>
      </c>
      <c r="AT400" s="40" t="e">
        <f t="shared" si="90"/>
        <v>#DIV/0!</v>
      </c>
      <c r="AU400" s="40">
        <f t="shared" si="91"/>
        <v>-1</v>
      </c>
    </row>
    <row r="401" spans="1:47" x14ac:dyDescent="0.25">
      <c r="A401" s="44">
        <v>2023</v>
      </c>
      <c r="B401" s="52">
        <v>3020101010701</v>
      </c>
      <c r="C401" s="46" t="s">
        <v>642</v>
      </c>
      <c r="D401" s="47"/>
      <c r="E401" s="47"/>
      <c r="F401" s="47"/>
      <c r="G401" s="47"/>
      <c r="H401" s="47"/>
      <c r="I401" s="47"/>
      <c r="J401" s="47"/>
      <c r="K401" s="47"/>
      <c r="L401" s="47">
        <v>80000000</v>
      </c>
      <c r="M401" s="47"/>
      <c r="N401" s="47"/>
      <c r="O401" s="47"/>
      <c r="P401" s="47">
        <v>80000000</v>
      </c>
      <c r="R401" s="47">
        <v>0</v>
      </c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>
        <f t="shared" si="92"/>
        <v>0</v>
      </c>
      <c r="AF401" s="28">
        <v>3020101010701</v>
      </c>
      <c r="AG401" s="25" t="s">
        <v>642</v>
      </c>
      <c r="AH401" s="26">
        <v>0</v>
      </c>
      <c r="AI401" s="47" t="e">
        <f t="shared" si="93"/>
        <v>#DIV/0!</v>
      </c>
      <c r="AJ401" s="47" t="e">
        <f t="shared" si="80"/>
        <v>#DIV/0!</v>
      </c>
      <c r="AK401" s="47" t="e">
        <f t="shared" si="81"/>
        <v>#DIV/0!</v>
      </c>
      <c r="AL401" s="47" t="e">
        <f t="shared" si="82"/>
        <v>#DIV/0!</v>
      </c>
      <c r="AM401" s="47" t="e">
        <f t="shared" si="83"/>
        <v>#DIV/0!</v>
      </c>
      <c r="AN401" s="47" t="e">
        <f t="shared" si="84"/>
        <v>#DIV/0!</v>
      </c>
      <c r="AO401" s="47" t="e">
        <f t="shared" si="85"/>
        <v>#DIV/0!</v>
      </c>
      <c r="AP401" s="47" t="e">
        <f t="shared" si="86"/>
        <v>#DIV/0!</v>
      </c>
      <c r="AQ401" s="47">
        <f t="shared" si="87"/>
        <v>-1</v>
      </c>
      <c r="AR401" s="47" t="e">
        <f t="shared" si="88"/>
        <v>#DIV/0!</v>
      </c>
      <c r="AS401" s="47" t="e">
        <f t="shared" si="89"/>
        <v>#DIV/0!</v>
      </c>
      <c r="AT401" s="47" t="e">
        <f t="shared" si="90"/>
        <v>#DIV/0!</v>
      </c>
      <c r="AU401" s="47">
        <f t="shared" si="91"/>
        <v>-1</v>
      </c>
    </row>
    <row r="402" spans="1:47" x14ac:dyDescent="0.25">
      <c r="A402" s="44">
        <v>2023</v>
      </c>
      <c r="B402" s="53">
        <v>3020101010702</v>
      </c>
      <c r="C402" s="46" t="s">
        <v>643</v>
      </c>
      <c r="D402" s="47"/>
      <c r="E402" s="47"/>
      <c r="F402" s="47"/>
      <c r="G402" s="47">
        <v>150000000</v>
      </c>
      <c r="H402" s="47"/>
      <c r="I402" s="47"/>
      <c r="J402" s="47"/>
      <c r="K402" s="47"/>
      <c r="L402" s="47"/>
      <c r="M402" s="47"/>
      <c r="N402" s="47"/>
      <c r="O402" s="47"/>
      <c r="P402" s="47">
        <v>150000000</v>
      </c>
      <c r="R402" s="47">
        <v>0</v>
      </c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>
        <f t="shared" si="92"/>
        <v>0</v>
      </c>
      <c r="AF402" s="29">
        <v>3020101010702</v>
      </c>
      <c r="AG402" s="25" t="s">
        <v>643</v>
      </c>
      <c r="AH402" s="26">
        <v>0</v>
      </c>
      <c r="AI402" s="47" t="e">
        <f t="shared" si="93"/>
        <v>#DIV/0!</v>
      </c>
      <c r="AJ402" s="47" t="e">
        <f t="shared" si="80"/>
        <v>#DIV/0!</v>
      </c>
      <c r="AK402" s="47" t="e">
        <f t="shared" si="81"/>
        <v>#DIV/0!</v>
      </c>
      <c r="AL402" s="47">
        <f t="shared" si="82"/>
        <v>-1</v>
      </c>
      <c r="AM402" s="47" t="e">
        <f t="shared" si="83"/>
        <v>#DIV/0!</v>
      </c>
      <c r="AN402" s="47" t="e">
        <f t="shared" si="84"/>
        <v>#DIV/0!</v>
      </c>
      <c r="AO402" s="47" t="e">
        <f t="shared" si="85"/>
        <v>#DIV/0!</v>
      </c>
      <c r="AP402" s="47" t="e">
        <f t="shared" si="86"/>
        <v>#DIV/0!</v>
      </c>
      <c r="AQ402" s="47" t="e">
        <f t="shared" si="87"/>
        <v>#DIV/0!</v>
      </c>
      <c r="AR402" s="47" t="e">
        <f t="shared" si="88"/>
        <v>#DIV/0!</v>
      </c>
      <c r="AS402" s="47" t="e">
        <f t="shared" si="89"/>
        <v>#DIV/0!</v>
      </c>
      <c r="AT402" s="47" t="e">
        <f t="shared" si="90"/>
        <v>#DIV/0!</v>
      </c>
      <c r="AU402" s="47">
        <f t="shared" si="91"/>
        <v>-1</v>
      </c>
    </row>
    <row r="403" spans="1:47" x14ac:dyDescent="0.25">
      <c r="A403" s="44">
        <v>2023</v>
      </c>
      <c r="B403" s="54">
        <v>3020101010703</v>
      </c>
      <c r="C403" s="46" t="s">
        <v>644</v>
      </c>
      <c r="D403" s="47">
        <v>1183885403</v>
      </c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>
        <v>1183885403</v>
      </c>
      <c r="R403" s="47">
        <v>0</v>
      </c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>
        <f t="shared" si="92"/>
        <v>0</v>
      </c>
      <c r="AF403" s="30">
        <v>3020101010703</v>
      </c>
      <c r="AG403" s="25" t="s">
        <v>644</v>
      </c>
      <c r="AH403" s="26">
        <v>0</v>
      </c>
      <c r="AI403" s="47">
        <f t="shared" si="93"/>
        <v>-1</v>
      </c>
      <c r="AJ403" s="47" t="e">
        <f t="shared" si="80"/>
        <v>#DIV/0!</v>
      </c>
      <c r="AK403" s="47" t="e">
        <f t="shared" si="81"/>
        <v>#DIV/0!</v>
      </c>
      <c r="AL403" s="47" t="e">
        <f t="shared" si="82"/>
        <v>#DIV/0!</v>
      </c>
      <c r="AM403" s="47" t="e">
        <f t="shared" si="83"/>
        <v>#DIV/0!</v>
      </c>
      <c r="AN403" s="47" t="e">
        <f t="shared" si="84"/>
        <v>#DIV/0!</v>
      </c>
      <c r="AO403" s="47" t="e">
        <f t="shared" si="85"/>
        <v>#DIV/0!</v>
      </c>
      <c r="AP403" s="47" t="e">
        <f t="shared" si="86"/>
        <v>#DIV/0!</v>
      </c>
      <c r="AQ403" s="47" t="e">
        <f t="shared" si="87"/>
        <v>#DIV/0!</v>
      </c>
      <c r="AR403" s="47" t="e">
        <f t="shared" si="88"/>
        <v>#DIV/0!</v>
      </c>
      <c r="AS403" s="47" t="e">
        <f t="shared" si="89"/>
        <v>#DIV/0!</v>
      </c>
      <c r="AT403" s="47" t="e">
        <f t="shared" si="90"/>
        <v>#DIV/0!</v>
      </c>
      <c r="AU403" s="47">
        <f t="shared" si="91"/>
        <v>-1</v>
      </c>
    </row>
    <row r="404" spans="1:47" x14ac:dyDescent="0.25">
      <c r="A404" s="41">
        <v>2023</v>
      </c>
      <c r="B404" s="42">
        <v>30201010108</v>
      </c>
      <c r="C404" s="43" t="s">
        <v>645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10000000</v>
      </c>
      <c r="M404" s="40">
        <v>0</v>
      </c>
      <c r="N404" s="40">
        <v>0</v>
      </c>
      <c r="O404" s="40">
        <v>0</v>
      </c>
      <c r="P404" s="40">
        <v>10000000</v>
      </c>
      <c r="R404" s="40">
        <v>0</v>
      </c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>
        <f t="shared" si="92"/>
        <v>0</v>
      </c>
      <c r="AF404" s="14">
        <v>30201010108</v>
      </c>
      <c r="AG404" s="9" t="s">
        <v>645</v>
      </c>
      <c r="AH404" s="10">
        <f>+AH405</f>
        <v>0</v>
      </c>
      <c r="AI404" s="40" t="e">
        <f t="shared" si="93"/>
        <v>#DIV/0!</v>
      </c>
      <c r="AJ404" s="40" t="e">
        <f t="shared" si="80"/>
        <v>#DIV/0!</v>
      </c>
      <c r="AK404" s="40" t="e">
        <f t="shared" si="81"/>
        <v>#DIV/0!</v>
      </c>
      <c r="AL404" s="40" t="e">
        <f t="shared" si="82"/>
        <v>#DIV/0!</v>
      </c>
      <c r="AM404" s="40" t="e">
        <f t="shared" si="83"/>
        <v>#DIV/0!</v>
      </c>
      <c r="AN404" s="40" t="e">
        <f t="shared" si="84"/>
        <v>#DIV/0!</v>
      </c>
      <c r="AO404" s="40" t="e">
        <f t="shared" si="85"/>
        <v>#DIV/0!</v>
      </c>
      <c r="AP404" s="40" t="e">
        <f t="shared" si="86"/>
        <v>#DIV/0!</v>
      </c>
      <c r="AQ404" s="40">
        <f t="shared" si="87"/>
        <v>-1</v>
      </c>
      <c r="AR404" s="40" t="e">
        <f t="shared" si="88"/>
        <v>#DIV/0!</v>
      </c>
      <c r="AS404" s="40" t="e">
        <f t="shared" si="89"/>
        <v>#DIV/0!</v>
      </c>
      <c r="AT404" s="40" t="e">
        <f t="shared" si="90"/>
        <v>#DIV/0!</v>
      </c>
      <c r="AU404" s="40">
        <f t="shared" si="91"/>
        <v>-1</v>
      </c>
    </row>
    <row r="405" spans="1:47" x14ac:dyDescent="0.25">
      <c r="A405" s="44">
        <v>2023</v>
      </c>
      <c r="B405" s="52">
        <v>3020101010801</v>
      </c>
      <c r="C405" s="46" t="s">
        <v>646</v>
      </c>
      <c r="D405" s="47"/>
      <c r="E405" s="47"/>
      <c r="F405" s="47"/>
      <c r="G405" s="47"/>
      <c r="H405" s="47"/>
      <c r="I405" s="47"/>
      <c r="J405" s="47"/>
      <c r="K405" s="47"/>
      <c r="L405" s="47">
        <v>10000000</v>
      </c>
      <c r="M405" s="47"/>
      <c r="N405" s="47"/>
      <c r="O405" s="47"/>
      <c r="P405" s="47">
        <v>10000000</v>
      </c>
      <c r="R405" s="47">
        <v>0</v>
      </c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>
        <f t="shared" si="92"/>
        <v>0</v>
      </c>
      <c r="AF405" s="28">
        <v>3020101010801</v>
      </c>
      <c r="AG405" s="25" t="s">
        <v>646</v>
      </c>
      <c r="AH405" s="26">
        <v>0</v>
      </c>
      <c r="AI405" s="47" t="e">
        <f t="shared" si="93"/>
        <v>#DIV/0!</v>
      </c>
      <c r="AJ405" s="47" t="e">
        <f t="shared" si="80"/>
        <v>#DIV/0!</v>
      </c>
      <c r="AK405" s="47" t="e">
        <f t="shared" si="81"/>
        <v>#DIV/0!</v>
      </c>
      <c r="AL405" s="47" t="e">
        <f t="shared" si="82"/>
        <v>#DIV/0!</v>
      </c>
      <c r="AM405" s="47" t="e">
        <f t="shared" si="83"/>
        <v>#DIV/0!</v>
      </c>
      <c r="AN405" s="47" t="e">
        <f t="shared" si="84"/>
        <v>#DIV/0!</v>
      </c>
      <c r="AO405" s="47" t="e">
        <f t="shared" si="85"/>
        <v>#DIV/0!</v>
      </c>
      <c r="AP405" s="47" t="e">
        <f t="shared" si="86"/>
        <v>#DIV/0!</v>
      </c>
      <c r="AQ405" s="47">
        <f t="shared" si="87"/>
        <v>-1</v>
      </c>
      <c r="AR405" s="47" t="e">
        <f t="shared" si="88"/>
        <v>#DIV/0!</v>
      </c>
      <c r="AS405" s="47" t="e">
        <f t="shared" si="89"/>
        <v>#DIV/0!</v>
      </c>
      <c r="AT405" s="47" t="e">
        <f t="shared" si="90"/>
        <v>#DIV/0!</v>
      </c>
      <c r="AU405" s="47">
        <f t="shared" si="91"/>
        <v>-1</v>
      </c>
    </row>
    <row r="406" spans="1:47" x14ac:dyDescent="0.25">
      <c r="A406" s="41">
        <v>2023</v>
      </c>
      <c r="B406" s="42">
        <v>30201010109</v>
      </c>
      <c r="C406" s="43" t="s">
        <v>647</v>
      </c>
      <c r="D406" s="40">
        <v>0</v>
      </c>
      <c r="E406" s="40">
        <v>130000000</v>
      </c>
      <c r="F406" s="40">
        <v>0</v>
      </c>
      <c r="G406" s="40">
        <v>20000000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150000000</v>
      </c>
      <c r="R406" s="40">
        <v>0</v>
      </c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>
        <f t="shared" si="92"/>
        <v>0</v>
      </c>
      <c r="AF406" s="14">
        <v>30201010109</v>
      </c>
      <c r="AG406" s="9" t="s">
        <v>647</v>
      </c>
      <c r="AH406" s="10">
        <f>+AH407+AH408</f>
        <v>0</v>
      </c>
      <c r="AI406" s="40" t="e">
        <f t="shared" si="93"/>
        <v>#DIV/0!</v>
      </c>
      <c r="AJ406" s="40">
        <f t="shared" si="80"/>
        <v>-1</v>
      </c>
      <c r="AK406" s="40" t="e">
        <f t="shared" si="81"/>
        <v>#DIV/0!</v>
      </c>
      <c r="AL406" s="40">
        <f t="shared" si="82"/>
        <v>-1</v>
      </c>
      <c r="AM406" s="40" t="e">
        <f t="shared" si="83"/>
        <v>#DIV/0!</v>
      </c>
      <c r="AN406" s="40" t="e">
        <f t="shared" si="84"/>
        <v>#DIV/0!</v>
      </c>
      <c r="AO406" s="40" t="e">
        <f t="shared" si="85"/>
        <v>#DIV/0!</v>
      </c>
      <c r="AP406" s="40" t="e">
        <f t="shared" si="86"/>
        <v>#DIV/0!</v>
      </c>
      <c r="AQ406" s="40" t="e">
        <f t="shared" si="87"/>
        <v>#DIV/0!</v>
      </c>
      <c r="AR406" s="40" t="e">
        <f t="shared" si="88"/>
        <v>#DIV/0!</v>
      </c>
      <c r="AS406" s="40" t="e">
        <f t="shared" si="89"/>
        <v>#DIV/0!</v>
      </c>
      <c r="AT406" s="40" t="e">
        <f t="shared" si="90"/>
        <v>#DIV/0!</v>
      </c>
      <c r="AU406" s="40">
        <f t="shared" si="91"/>
        <v>-1</v>
      </c>
    </row>
    <row r="407" spans="1:47" x14ac:dyDescent="0.25">
      <c r="A407" s="44">
        <v>2023</v>
      </c>
      <c r="B407" s="53">
        <v>3020101010902</v>
      </c>
      <c r="C407" s="46" t="s">
        <v>648</v>
      </c>
      <c r="D407" s="47"/>
      <c r="E407" s="47"/>
      <c r="F407" s="47"/>
      <c r="G407" s="47">
        <v>20000000</v>
      </c>
      <c r="H407" s="47"/>
      <c r="I407" s="47"/>
      <c r="J407" s="47"/>
      <c r="K407" s="47"/>
      <c r="L407" s="47"/>
      <c r="M407" s="47"/>
      <c r="N407" s="47"/>
      <c r="O407" s="47"/>
      <c r="P407" s="47">
        <v>20000000</v>
      </c>
      <c r="R407" s="47">
        <v>0</v>
      </c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>
        <f t="shared" si="92"/>
        <v>0</v>
      </c>
      <c r="AF407" s="29">
        <v>3020101010902</v>
      </c>
      <c r="AG407" s="25" t="s">
        <v>648</v>
      </c>
      <c r="AH407" s="26">
        <v>0</v>
      </c>
      <c r="AI407" s="47" t="e">
        <f t="shared" si="93"/>
        <v>#DIV/0!</v>
      </c>
      <c r="AJ407" s="47" t="e">
        <f t="shared" si="80"/>
        <v>#DIV/0!</v>
      </c>
      <c r="AK407" s="47" t="e">
        <f t="shared" si="81"/>
        <v>#DIV/0!</v>
      </c>
      <c r="AL407" s="47">
        <f t="shared" si="82"/>
        <v>-1</v>
      </c>
      <c r="AM407" s="47" t="e">
        <f t="shared" si="83"/>
        <v>#DIV/0!</v>
      </c>
      <c r="AN407" s="47" t="e">
        <f t="shared" si="84"/>
        <v>#DIV/0!</v>
      </c>
      <c r="AO407" s="47" t="e">
        <f t="shared" si="85"/>
        <v>#DIV/0!</v>
      </c>
      <c r="AP407" s="47" t="e">
        <f t="shared" si="86"/>
        <v>#DIV/0!</v>
      </c>
      <c r="AQ407" s="47" t="e">
        <f t="shared" si="87"/>
        <v>#DIV/0!</v>
      </c>
      <c r="AR407" s="47" t="e">
        <f t="shared" si="88"/>
        <v>#DIV/0!</v>
      </c>
      <c r="AS407" s="47" t="e">
        <f t="shared" si="89"/>
        <v>#DIV/0!</v>
      </c>
      <c r="AT407" s="47" t="e">
        <f t="shared" si="90"/>
        <v>#DIV/0!</v>
      </c>
      <c r="AU407" s="47">
        <f t="shared" si="91"/>
        <v>-1</v>
      </c>
    </row>
    <row r="408" spans="1:47" x14ac:dyDescent="0.25">
      <c r="A408" s="44">
        <v>2023</v>
      </c>
      <c r="B408" s="54">
        <v>3020101010903</v>
      </c>
      <c r="C408" s="46" t="s">
        <v>649</v>
      </c>
      <c r="D408" s="47"/>
      <c r="E408" s="47">
        <v>130000000</v>
      </c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>
        <v>130000000</v>
      </c>
      <c r="R408" s="47">
        <v>0</v>
      </c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>
        <f t="shared" si="92"/>
        <v>0</v>
      </c>
      <c r="AF408" s="30">
        <v>3020101010903</v>
      </c>
      <c r="AG408" s="25" t="s">
        <v>649</v>
      </c>
      <c r="AH408" s="26">
        <v>0</v>
      </c>
      <c r="AI408" s="47" t="e">
        <f t="shared" si="93"/>
        <v>#DIV/0!</v>
      </c>
      <c r="AJ408" s="47">
        <f t="shared" ref="AJ408:AJ471" si="94">+(S408-E408)/E408</f>
        <v>-1</v>
      </c>
      <c r="AK408" s="47" t="e">
        <f t="shared" ref="AK408:AK471" si="95">+(T408-F408)/F408</f>
        <v>#DIV/0!</v>
      </c>
      <c r="AL408" s="47" t="e">
        <f t="shared" ref="AL408:AL471" si="96">+(U408-G408)/G408</f>
        <v>#DIV/0!</v>
      </c>
      <c r="AM408" s="47" t="e">
        <f t="shared" ref="AM408:AM471" si="97">+(V408-H408)/H408</f>
        <v>#DIV/0!</v>
      </c>
      <c r="AN408" s="47" t="e">
        <f t="shared" ref="AN408:AN471" si="98">+(W408-I408)/I408</f>
        <v>#DIV/0!</v>
      </c>
      <c r="AO408" s="47" t="e">
        <f t="shared" ref="AO408:AO471" si="99">+(X408-J408)/J408</f>
        <v>#DIV/0!</v>
      </c>
      <c r="AP408" s="47" t="e">
        <f t="shared" ref="AP408:AP471" si="100">+(Y408-K408)/K408</f>
        <v>#DIV/0!</v>
      </c>
      <c r="AQ408" s="47" t="e">
        <f t="shared" ref="AQ408:AQ471" si="101">+(Z408-L408)/L408</f>
        <v>#DIV/0!</v>
      </c>
      <c r="AR408" s="47" t="e">
        <f t="shared" ref="AR408:AR471" si="102">+(AA408-M408)/M408</f>
        <v>#DIV/0!</v>
      </c>
      <c r="AS408" s="47" t="e">
        <f t="shared" ref="AS408:AS471" si="103">+(AB408-N408)/N408</f>
        <v>#DIV/0!</v>
      </c>
      <c r="AT408" s="47" t="e">
        <f t="shared" ref="AT408:AT471" si="104">+(AC408-O408)/O408</f>
        <v>#DIV/0!</v>
      </c>
      <c r="AU408" s="47">
        <f t="shared" ref="AU408:AU471" si="105">+(AD408-P408)/P408</f>
        <v>-1</v>
      </c>
    </row>
    <row r="409" spans="1:47" x14ac:dyDescent="0.25">
      <c r="A409" s="41">
        <v>2023</v>
      </c>
      <c r="B409" s="42">
        <v>30201010110</v>
      </c>
      <c r="C409" s="43" t="s">
        <v>650</v>
      </c>
      <c r="D409" s="40">
        <v>0</v>
      </c>
      <c r="E409" s="40">
        <v>10000000</v>
      </c>
      <c r="F409" s="40">
        <v>0</v>
      </c>
      <c r="G409" s="40">
        <v>5000000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15000000</v>
      </c>
      <c r="R409" s="40">
        <v>0</v>
      </c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>
        <f t="shared" si="92"/>
        <v>0</v>
      </c>
      <c r="AF409" s="14">
        <v>30201010110</v>
      </c>
      <c r="AG409" s="9" t="s">
        <v>650</v>
      </c>
      <c r="AH409" s="10">
        <f>+AH410+AH411</f>
        <v>0</v>
      </c>
      <c r="AI409" s="40" t="e">
        <f t="shared" si="93"/>
        <v>#DIV/0!</v>
      </c>
      <c r="AJ409" s="40">
        <f t="shared" si="94"/>
        <v>-1</v>
      </c>
      <c r="AK409" s="40" t="e">
        <f t="shared" si="95"/>
        <v>#DIV/0!</v>
      </c>
      <c r="AL409" s="40">
        <f t="shared" si="96"/>
        <v>-1</v>
      </c>
      <c r="AM409" s="40" t="e">
        <f t="shared" si="97"/>
        <v>#DIV/0!</v>
      </c>
      <c r="AN409" s="40" t="e">
        <f t="shared" si="98"/>
        <v>#DIV/0!</v>
      </c>
      <c r="AO409" s="40" t="e">
        <f t="shared" si="99"/>
        <v>#DIV/0!</v>
      </c>
      <c r="AP409" s="40" t="e">
        <f t="shared" si="100"/>
        <v>#DIV/0!</v>
      </c>
      <c r="AQ409" s="40" t="e">
        <f t="shared" si="101"/>
        <v>#DIV/0!</v>
      </c>
      <c r="AR409" s="40" t="e">
        <f t="shared" si="102"/>
        <v>#DIV/0!</v>
      </c>
      <c r="AS409" s="40" t="e">
        <f t="shared" si="103"/>
        <v>#DIV/0!</v>
      </c>
      <c r="AT409" s="40" t="e">
        <f t="shared" si="104"/>
        <v>#DIV/0!</v>
      </c>
      <c r="AU409" s="40">
        <f t="shared" si="105"/>
        <v>-1</v>
      </c>
    </row>
    <row r="410" spans="1:47" x14ac:dyDescent="0.25">
      <c r="A410" s="44">
        <v>2023</v>
      </c>
      <c r="B410" s="53">
        <v>3020101011002</v>
      </c>
      <c r="C410" s="46" t="s">
        <v>651</v>
      </c>
      <c r="D410" s="47"/>
      <c r="E410" s="47"/>
      <c r="F410" s="47"/>
      <c r="G410" s="47">
        <v>5000000</v>
      </c>
      <c r="H410" s="47"/>
      <c r="I410" s="47"/>
      <c r="J410" s="47"/>
      <c r="K410" s="47"/>
      <c r="L410" s="47"/>
      <c r="M410" s="47"/>
      <c r="N410" s="47"/>
      <c r="O410" s="47"/>
      <c r="P410" s="47">
        <v>5000000</v>
      </c>
      <c r="R410" s="47">
        <v>0</v>
      </c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>
        <f t="shared" si="92"/>
        <v>0</v>
      </c>
      <c r="AF410" s="29">
        <v>3020101011002</v>
      </c>
      <c r="AG410" s="25" t="s">
        <v>651</v>
      </c>
      <c r="AH410" s="26">
        <v>0</v>
      </c>
      <c r="AI410" s="47" t="e">
        <f t="shared" si="93"/>
        <v>#DIV/0!</v>
      </c>
      <c r="AJ410" s="47" t="e">
        <f t="shared" si="94"/>
        <v>#DIV/0!</v>
      </c>
      <c r="AK410" s="47" t="e">
        <f t="shared" si="95"/>
        <v>#DIV/0!</v>
      </c>
      <c r="AL410" s="47">
        <f t="shared" si="96"/>
        <v>-1</v>
      </c>
      <c r="AM410" s="47" t="e">
        <f t="shared" si="97"/>
        <v>#DIV/0!</v>
      </c>
      <c r="AN410" s="47" t="e">
        <f t="shared" si="98"/>
        <v>#DIV/0!</v>
      </c>
      <c r="AO410" s="47" t="e">
        <f t="shared" si="99"/>
        <v>#DIV/0!</v>
      </c>
      <c r="AP410" s="47" t="e">
        <f t="shared" si="100"/>
        <v>#DIV/0!</v>
      </c>
      <c r="AQ410" s="47" t="e">
        <f t="shared" si="101"/>
        <v>#DIV/0!</v>
      </c>
      <c r="AR410" s="47" t="e">
        <f t="shared" si="102"/>
        <v>#DIV/0!</v>
      </c>
      <c r="AS410" s="47" t="e">
        <f t="shared" si="103"/>
        <v>#DIV/0!</v>
      </c>
      <c r="AT410" s="47" t="e">
        <f t="shared" si="104"/>
        <v>#DIV/0!</v>
      </c>
      <c r="AU410" s="47">
        <f t="shared" si="105"/>
        <v>-1</v>
      </c>
    </row>
    <row r="411" spans="1:47" x14ac:dyDescent="0.25">
      <c r="A411" s="44">
        <v>2023</v>
      </c>
      <c r="B411" s="54">
        <v>3020101011003</v>
      </c>
      <c r="C411" s="46" t="s">
        <v>652</v>
      </c>
      <c r="D411" s="47"/>
      <c r="E411" s="47">
        <v>10000000</v>
      </c>
      <c r="F411" s="47"/>
      <c r="G411" s="47">
        <v>0</v>
      </c>
      <c r="H411" s="47"/>
      <c r="I411" s="47"/>
      <c r="J411" s="47"/>
      <c r="K411" s="47"/>
      <c r="L411" s="47"/>
      <c r="M411" s="47"/>
      <c r="N411" s="47"/>
      <c r="O411" s="47"/>
      <c r="P411" s="47">
        <v>10000000</v>
      </c>
      <c r="R411" s="47">
        <v>0</v>
      </c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>
        <f t="shared" si="92"/>
        <v>0</v>
      </c>
      <c r="AF411" s="30">
        <v>3020101011003</v>
      </c>
      <c r="AG411" s="25" t="s">
        <v>652</v>
      </c>
      <c r="AH411" s="26">
        <v>0</v>
      </c>
      <c r="AI411" s="47" t="e">
        <f t="shared" si="93"/>
        <v>#DIV/0!</v>
      </c>
      <c r="AJ411" s="47">
        <f t="shared" si="94"/>
        <v>-1</v>
      </c>
      <c r="AK411" s="47" t="e">
        <f t="shared" si="95"/>
        <v>#DIV/0!</v>
      </c>
      <c r="AL411" s="47" t="e">
        <f t="shared" si="96"/>
        <v>#DIV/0!</v>
      </c>
      <c r="AM411" s="47" t="e">
        <f t="shared" si="97"/>
        <v>#DIV/0!</v>
      </c>
      <c r="AN411" s="47" t="e">
        <f t="shared" si="98"/>
        <v>#DIV/0!</v>
      </c>
      <c r="AO411" s="47" t="e">
        <f t="shared" si="99"/>
        <v>#DIV/0!</v>
      </c>
      <c r="AP411" s="47" t="e">
        <f t="shared" si="100"/>
        <v>#DIV/0!</v>
      </c>
      <c r="AQ411" s="47" t="e">
        <f t="shared" si="101"/>
        <v>#DIV/0!</v>
      </c>
      <c r="AR411" s="47" t="e">
        <f t="shared" si="102"/>
        <v>#DIV/0!</v>
      </c>
      <c r="AS411" s="47" t="e">
        <f t="shared" si="103"/>
        <v>#DIV/0!</v>
      </c>
      <c r="AT411" s="47" t="e">
        <f t="shared" si="104"/>
        <v>#DIV/0!</v>
      </c>
      <c r="AU411" s="47">
        <f t="shared" si="105"/>
        <v>-1</v>
      </c>
    </row>
    <row r="412" spans="1:47" x14ac:dyDescent="0.25">
      <c r="A412" s="41">
        <v>2023</v>
      </c>
      <c r="B412" s="42">
        <v>30201010111</v>
      </c>
      <c r="C412" s="43" t="s">
        <v>653</v>
      </c>
      <c r="D412" s="40">
        <v>0</v>
      </c>
      <c r="E412" s="40">
        <v>448000000</v>
      </c>
      <c r="F412" s="40">
        <v>0</v>
      </c>
      <c r="G412" s="40">
        <v>50000000</v>
      </c>
      <c r="H412" s="40">
        <v>0</v>
      </c>
      <c r="I412" s="40">
        <v>0</v>
      </c>
      <c r="J412" s="40">
        <v>0</v>
      </c>
      <c r="K412" s="40">
        <v>0</v>
      </c>
      <c r="L412" s="40">
        <v>100000000</v>
      </c>
      <c r="M412" s="40">
        <v>0</v>
      </c>
      <c r="N412" s="40">
        <v>0</v>
      </c>
      <c r="O412" s="40">
        <v>0</v>
      </c>
      <c r="P412" s="40">
        <v>598000000</v>
      </c>
      <c r="R412" s="40">
        <v>0</v>
      </c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>
        <f t="shared" si="92"/>
        <v>0</v>
      </c>
      <c r="AF412" s="14">
        <v>30201010111</v>
      </c>
      <c r="AG412" s="9" t="s">
        <v>653</v>
      </c>
      <c r="AH412" s="10">
        <f>+AH413+AH414+AH415</f>
        <v>0</v>
      </c>
      <c r="AI412" s="40" t="e">
        <f t="shared" si="93"/>
        <v>#DIV/0!</v>
      </c>
      <c r="AJ412" s="40">
        <f t="shared" si="94"/>
        <v>-1</v>
      </c>
      <c r="AK412" s="40" t="e">
        <f t="shared" si="95"/>
        <v>#DIV/0!</v>
      </c>
      <c r="AL412" s="40">
        <f t="shared" si="96"/>
        <v>-1</v>
      </c>
      <c r="AM412" s="40" t="e">
        <f t="shared" si="97"/>
        <v>#DIV/0!</v>
      </c>
      <c r="AN412" s="40" t="e">
        <f t="shared" si="98"/>
        <v>#DIV/0!</v>
      </c>
      <c r="AO412" s="40" t="e">
        <f t="shared" si="99"/>
        <v>#DIV/0!</v>
      </c>
      <c r="AP412" s="40" t="e">
        <f t="shared" si="100"/>
        <v>#DIV/0!</v>
      </c>
      <c r="AQ412" s="40">
        <f t="shared" si="101"/>
        <v>-1</v>
      </c>
      <c r="AR412" s="40" t="e">
        <f t="shared" si="102"/>
        <v>#DIV/0!</v>
      </c>
      <c r="AS412" s="40" t="e">
        <f t="shared" si="103"/>
        <v>#DIV/0!</v>
      </c>
      <c r="AT412" s="40" t="e">
        <f t="shared" si="104"/>
        <v>#DIV/0!</v>
      </c>
      <c r="AU412" s="40">
        <f t="shared" si="105"/>
        <v>-1</v>
      </c>
    </row>
    <row r="413" spans="1:47" x14ac:dyDescent="0.25">
      <c r="A413" s="44">
        <v>2023</v>
      </c>
      <c r="B413" s="52">
        <v>3020101011101</v>
      </c>
      <c r="C413" s="46" t="s">
        <v>654</v>
      </c>
      <c r="D413" s="47"/>
      <c r="E413" s="47"/>
      <c r="F413" s="47"/>
      <c r="G413" s="47"/>
      <c r="H413" s="47"/>
      <c r="I413" s="47"/>
      <c r="J413" s="47"/>
      <c r="K413" s="47"/>
      <c r="L413" s="47">
        <v>100000000</v>
      </c>
      <c r="M413" s="47"/>
      <c r="N413" s="47"/>
      <c r="O413" s="47"/>
      <c r="P413" s="47">
        <v>100000000</v>
      </c>
      <c r="R413" s="47">
        <v>0</v>
      </c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>
        <f t="shared" si="92"/>
        <v>0</v>
      </c>
      <c r="AF413" s="28">
        <v>3020101011101</v>
      </c>
      <c r="AG413" s="25" t="s">
        <v>654</v>
      </c>
      <c r="AH413" s="26">
        <v>0</v>
      </c>
      <c r="AI413" s="47" t="e">
        <f t="shared" si="93"/>
        <v>#DIV/0!</v>
      </c>
      <c r="AJ413" s="47" t="e">
        <f t="shared" si="94"/>
        <v>#DIV/0!</v>
      </c>
      <c r="AK413" s="47" t="e">
        <f t="shared" si="95"/>
        <v>#DIV/0!</v>
      </c>
      <c r="AL413" s="47" t="e">
        <f t="shared" si="96"/>
        <v>#DIV/0!</v>
      </c>
      <c r="AM413" s="47" t="e">
        <f t="shared" si="97"/>
        <v>#DIV/0!</v>
      </c>
      <c r="AN413" s="47" t="e">
        <f t="shared" si="98"/>
        <v>#DIV/0!</v>
      </c>
      <c r="AO413" s="47" t="e">
        <f t="shared" si="99"/>
        <v>#DIV/0!</v>
      </c>
      <c r="AP413" s="47" t="e">
        <f t="shared" si="100"/>
        <v>#DIV/0!</v>
      </c>
      <c r="AQ413" s="47">
        <f t="shared" si="101"/>
        <v>-1</v>
      </c>
      <c r="AR413" s="47" t="e">
        <f t="shared" si="102"/>
        <v>#DIV/0!</v>
      </c>
      <c r="AS413" s="47" t="e">
        <f t="shared" si="103"/>
        <v>#DIV/0!</v>
      </c>
      <c r="AT413" s="47" t="e">
        <f t="shared" si="104"/>
        <v>#DIV/0!</v>
      </c>
      <c r="AU413" s="47">
        <f t="shared" si="105"/>
        <v>-1</v>
      </c>
    </row>
    <row r="414" spans="1:47" x14ac:dyDescent="0.25">
      <c r="A414" s="44">
        <v>2023</v>
      </c>
      <c r="B414" s="53">
        <v>3020101011102</v>
      </c>
      <c r="C414" s="46" t="s">
        <v>655</v>
      </c>
      <c r="D414" s="47"/>
      <c r="E414" s="47"/>
      <c r="F414" s="47"/>
      <c r="G414" s="47">
        <v>50000000</v>
      </c>
      <c r="H414" s="47"/>
      <c r="I414" s="47"/>
      <c r="J414" s="47"/>
      <c r="K414" s="47"/>
      <c r="L414" s="47"/>
      <c r="M414" s="47"/>
      <c r="N414" s="47"/>
      <c r="O414" s="47"/>
      <c r="P414" s="47">
        <v>50000000</v>
      </c>
      <c r="R414" s="47">
        <v>0</v>
      </c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>
        <f t="shared" si="92"/>
        <v>0</v>
      </c>
      <c r="AF414" s="29">
        <v>3020101011102</v>
      </c>
      <c r="AG414" s="25" t="s">
        <v>655</v>
      </c>
      <c r="AH414" s="26">
        <v>0</v>
      </c>
      <c r="AI414" s="47" t="e">
        <f t="shared" si="93"/>
        <v>#DIV/0!</v>
      </c>
      <c r="AJ414" s="47" t="e">
        <f t="shared" si="94"/>
        <v>#DIV/0!</v>
      </c>
      <c r="AK414" s="47" t="e">
        <f t="shared" si="95"/>
        <v>#DIV/0!</v>
      </c>
      <c r="AL414" s="47">
        <f t="shared" si="96"/>
        <v>-1</v>
      </c>
      <c r="AM414" s="47" t="e">
        <f t="shared" si="97"/>
        <v>#DIV/0!</v>
      </c>
      <c r="AN414" s="47" t="e">
        <f t="shared" si="98"/>
        <v>#DIV/0!</v>
      </c>
      <c r="AO414" s="47" t="e">
        <f t="shared" si="99"/>
        <v>#DIV/0!</v>
      </c>
      <c r="AP414" s="47" t="e">
        <f t="shared" si="100"/>
        <v>#DIV/0!</v>
      </c>
      <c r="AQ414" s="47" t="e">
        <f t="shared" si="101"/>
        <v>#DIV/0!</v>
      </c>
      <c r="AR414" s="47" t="e">
        <f t="shared" si="102"/>
        <v>#DIV/0!</v>
      </c>
      <c r="AS414" s="47" t="e">
        <f t="shared" si="103"/>
        <v>#DIV/0!</v>
      </c>
      <c r="AT414" s="47" t="e">
        <f t="shared" si="104"/>
        <v>#DIV/0!</v>
      </c>
      <c r="AU414" s="47">
        <f t="shared" si="105"/>
        <v>-1</v>
      </c>
    </row>
    <row r="415" spans="1:47" x14ac:dyDescent="0.25">
      <c r="A415" s="44">
        <v>2023</v>
      </c>
      <c r="B415" s="54">
        <v>3020101011103</v>
      </c>
      <c r="C415" s="46" t="s">
        <v>656</v>
      </c>
      <c r="D415" s="47"/>
      <c r="E415" s="47">
        <v>448000000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>
        <v>448000000</v>
      </c>
      <c r="R415" s="47">
        <v>0</v>
      </c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>
        <f t="shared" si="92"/>
        <v>0</v>
      </c>
      <c r="AF415" s="30">
        <v>3020101011103</v>
      </c>
      <c r="AG415" s="25" t="s">
        <v>656</v>
      </c>
      <c r="AH415" s="26">
        <v>0</v>
      </c>
      <c r="AI415" s="47" t="e">
        <f t="shared" si="93"/>
        <v>#DIV/0!</v>
      </c>
      <c r="AJ415" s="47">
        <f t="shared" si="94"/>
        <v>-1</v>
      </c>
      <c r="AK415" s="47" t="e">
        <f t="shared" si="95"/>
        <v>#DIV/0!</v>
      </c>
      <c r="AL415" s="47" t="e">
        <f t="shared" si="96"/>
        <v>#DIV/0!</v>
      </c>
      <c r="AM415" s="47" t="e">
        <f t="shared" si="97"/>
        <v>#DIV/0!</v>
      </c>
      <c r="AN415" s="47" t="e">
        <f t="shared" si="98"/>
        <v>#DIV/0!</v>
      </c>
      <c r="AO415" s="47" t="e">
        <f t="shared" si="99"/>
        <v>#DIV/0!</v>
      </c>
      <c r="AP415" s="47" t="e">
        <f t="shared" si="100"/>
        <v>#DIV/0!</v>
      </c>
      <c r="AQ415" s="47" t="e">
        <f t="shared" si="101"/>
        <v>#DIV/0!</v>
      </c>
      <c r="AR415" s="47" t="e">
        <f t="shared" si="102"/>
        <v>#DIV/0!</v>
      </c>
      <c r="AS415" s="47" t="e">
        <f t="shared" si="103"/>
        <v>#DIV/0!</v>
      </c>
      <c r="AT415" s="47" t="e">
        <f t="shared" si="104"/>
        <v>#DIV/0!</v>
      </c>
      <c r="AU415" s="47">
        <f t="shared" si="105"/>
        <v>-1</v>
      </c>
    </row>
    <row r="416" spans="1:47" x14ac:dyDescent="0.25">
      <c r="A416" s="41">
        <v>2023</v>
      </c>
      <c r="B416" s="42">
        <v>30201010112</v>
      </c>
      <c r="C416" s="43" t="s">
        <v>657</v>
      </c>
      <c r="D416" s="40">
        <v>148000000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12000000</v>
      </c>
      <c r="M416" s="40">
        <v>0</v>
      </c>
      <c r="N416" s="40">
        <v>0</v>
      </c>
      <c r="O416" s="40">
        <v>0</v>
      </c>
      <c r="P416" s="40">
        <v>160000000</v>
      </c>
      <c r="R416" s="40">
        <v>0</v>
      </c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>
        <f t="shared" si="92"/>
        <v>0</v>
      </c>
      <c r="AF416" s="14">
        <v>30201010112</v>
      </c>
      <c r="AG416" s="9" t="s">
        <v>657</v>
      </c>
      <c r="AH416" s="10">
        <f>+AH417+AH418</f>
        <v>0</v>
      </c>
      <c r="AI416" s="40">
        <f t="shared" si="93"/>
        <v>-1</v>
      </c>
      <c r="AJ416" s="40" t="e">
        <f t="shared" si="94"/>
        <v>#DIV/0!</v>
      </c>
      <c r="AK416" s="40" t="e">
        <f t="shared" si="95"/>
        <v>#DIV/0!</v>
      </c>
      <c r="AL416" s="40" t="e">
        <f t="shared" si="96"/>
        <v>#DIV/0!</v>
      </c>
      <c r="AM416" s="40" t="e">
        <f t="shared" si="97"/>
        <v>#DIV/0!</v>
      </c>
      <c r="AN416" s="40" t="e">
        <f t="shared" si="98"/>
        <v>#DIV/0!</v>
      </c>
      <c r="AO416" s="40" t="e">
        <f t="shared" si="99"/>
        <v>#DIV/0!</v>
      </c>
      <c r="AP416" s="40" t="e">
        <f t="shared" si="100"/>
        <v>#DIV/0!</v>
      </c>
      <c r="AQ416" s="40">
        <f t="shared" si="101"/>
        <v>-1</v>
      </c>
      <c r="AR416" s="40" t="e">
        <f t="shared" si="102"/>
        <v>#DIV/0!</v>
      </c>
      <c r="AS416" s="40" t="e">
        <f t="shared" si="103"/>
        <v>#DIV/0!</v>
      </c>
      <c r="AT416" s="40" t="e">
        <f t="shared" si="104"/>
        <v>#DIV/0!</v>
      </c>
      <c r="AU416" s="40">
        <f t="shared" si="105"/>
        <v>-1</v>
      </c>
    </row>
    <row r="417" spans="1:47" x14ac:dyDescent="0.25">
      <c r="A417" s="44">
        <v>2023</v>
      </c>
      <c r="B417" s="52">
        <v>3020101011201</v>
      </c>
      <c r="C417" s="46" t="s">
        <v>658</v>
      </c>
      <c r="D417" s="47"/>
      <c r="E417" s="47"/>
      <c r="F417" s="47"/>
      <c r="G417" s="47"/>
      <c r="H417" s="47"/>
      <c r="I417" s="47"/>
      <c r="J417" s="47"/>
      <c r="K417" s="47"/>
      <c r="L417" s="47">
        <v>12000000</v>
      </c>
      <c r="M417" s="47"/>
      <c r="N417" s="47"/>
      <c r="O417" s="47"/>
      <c r="P417" s="47">
        <v>12000000</v>
      </c>
      <c r="R417" s="47">
        <v>0</v>
      </c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>
        <f t="shared" si="92"/>
        <v>0</v>
      </c>
      <c r="AF417" s="28">
        <v>3020101011201</v>
      </c>
      <c r="AG417" s="25" t="s">
        <v>658</v>
      </c>
      <c r="AH417" s="26">
        <v>0</v>
      </c>
      <c r="AI417" s="47" t="e">
        <f t="shared" si="93"/>
        <v>#DIV/0!</v>
      </c>
      <c r="AJ417" s="47" t="e">
        <f t="shared" si="94"/>
        <v>#DIV/0!</v>
      </c>
      <c r="AK417" s="47" t="e">
        <f t="shared" si="95"/>
        <v>#DIV/0!</v>
      </c>
      <c r="AL417" s="47" t="e">
        <f t="shared" si="96"/>
        <v>#DIV/0!</v>
      </c>
      <c r="AM417" s="47" t="e">
        <f t="shared" si="97"/>
        <v>#DIV/0!</v>
      </c>
      <c r="AN417" s="47" t="e">
        <f t="shared" si="98"/>
        <v>#DIV/0!</v>
      </c>
      <c r="AO417" s="47" t="e">
        <f t="shared" si="99"/>
        <v>#DIV/0!</v>
      </c>
      <c r="AP417" s="47" t="e">
        <f t="shared" si="100"/>
        <v>#DIV/0!</v>
      </c>
      <c r="AQ417" s="47">
        <f t="shared" si="101"/>
        <v>-1</v>
      </c>
      <c r="AR417" s="47" t="e">
        <f t="shared" si="102"/>
        <v>#DIV/0!</v>
      </c>
      <c r="AS417" s="47" t="e">
        <f t="shared" si="103"/>
        <v>#DIV/0!</v>
      </c>
      <c r="AT417" s="47" t="e">
        <f t="shared" si="104"/>
        <v>#DIV/0!</v>
      </c>
      <c r="AU417" s="47">
        <f t="shared" si="105"/>
        <v>-1</v>
      </c>
    </row>
    <row r="418" spans="1:47" x14ac:dyDescent="0.25">
      <c r="A418" s="44">
        <v>2023</v>
      </c>
      <c r="B418" s="54">
        <v>3020101011203</v>
      </c>
      <c r="C418" s="46" t="s">
        <v>659</v>
      </c>
      <c r="D418" s="47">
        <v>148000000</v>
      </c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>
        <v>148000000</v>
      </c>
      <c r="R418" s="47">
        <v>0</v>
      </c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>
        <f t="shared" si="92"/>
        <v>0</v>
      </c>
      <c r="AF418" s="30">
        <v>3020101011203</v>
      </c>
      <c r="AG418" s="25" t="s">
        <v>659</v>
      </c>
      <c r="AH418" s="26">
        <v>0</v>
      </c>
      <c r="AI418" s="47">
        <f t="shared" si="93"/>
        <v>-1</v>
      </c>
      <c r="AJ418" s="47" t="e">
        <f t="shared" si="94"/>
        <v>#DIV/0!</v>
      </c>
      <c r="AK418" s="47" t="e">
        <f t="shared" si="95"/>
        <v>#DIV/0!</v>
      </c>
      <c r="AL418" s="47" t="e">
        <f t="shared" si="96"/>
        <v>#DIV/0!</v>
      </c>
      <c r="AM418" s="47" t="e">
        <f t="shared" si="97"/>
        <v>#DIV/0!</v>
      </c>
      <c r="AN418" s="47" t="e">
        <f t="shared" si="98"/>
        <v>#DIV/0!</v>
      </c>
      <c r="AO418" s="47" t="e">
        <f t="shared" si="99"/>
        <v>#DIV/0!</v>
      </c>
      <c r="AP418" s="47" t="e">
        <f t="shared" si="100"/>
        <v>#DIV/0!</v>
      </c>
      <c r="AQ418" s="47" t="e">
        <f t="shared" si="101"/>
        <v>#DIV/0!</v>
      </c>
      <c r="AR418" s="47" t="e">
        <f t="shared" si="102"/>
        <v>#DIV/0!</v>
      </c>
      <c r="AS418" s="47" t="e">
        <f t="shared" si="103"/>
        <v>#DIV/0!</v>
      </c>
      <c r="AT418" s="47" t="e">
        <f t="shared" si="104"/>
        <v>#DIV/0!</v>
      </c>
      <c r="AU418" s="47">
        <f t="shared" si="105"/>
        <v>-1</v>
      </c>
    </row>
    <row r="419" spans="1:47" x14ac:dyDescent="0.25">
      <c r="A419" s="44">
        <v>2023</v>
      </c>
      <c r="B419" s="54">
        <v>30201010113</v>
      </c>
      <c r="C419" s="46" t="s">
        <v>660</v>
      </c>
      <c r="D419" s="47">
        <v>13333333.333333334</v>
      </c>
      <c r="E419" s="47">
        <v>13333333.333333334</v>
      </c>
      <c r="F419" s="47">
        <v>13333333.333333334</v>
      </c>
      <c r="G419" s="47">
        <v>13333333.333333334</v>
      </c>
      <c r="H419" s="47">
        <v>13333333.333333334</v>
      </c>
      <c r="I419" s="47">
        <v>13333333.333333334</v>
      </c>
      <c r="J419" s="47"/>
      <c r="K419" s="47"/>
      <c r="L419" s="47"/>
      <c r="M419" s="47"/>
      <c r="N419" s="47"/>
      <c r="O419" s="47"/>
      <c r="P419" s="47">
        <v>80000000</v>
      </c>
      <c r="R419" s="47">
        <v>31464900</v>
      </c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>
        <f t="shared" si="92"/>
        <v>31464900</v>
      </c>
      <c r="AF419" s="30">
        <v>30201010113</v>
      </c>
      <c r="AG419" s="25" t="s">
        <v>660</v>
      </c>
      <c r="AH419" s="26">
        <v>31464900</v>
      </c>
      <c r="AI419" s="47">
        <f t="shared" si="93"/>
        <v>1.3598674999999998</v>
      </c>
      <c r="AJ419" s="47">
        <f t="shared" si="94"/>
        <v>-1</v>
      </c>
      <c r="AK419" s="47">
        <f t="shared" si="95"/>
        <v>-1</v>
      </c>
      <c r="AL419" s="47">
        <f t="shared" si="96"/>
        <v>-1</v>
      </c>
      <c r="AM419" s="47">
        <f t="shared" si="97"/>
        <v>-1</v>
      </c>
      <c r="AN419" s="47">
        <f t="shared" si="98"/>
        <v>-1</v>
      </c>
      <c r="AO419" s="47" t="e">
        <f t="shared" si="99"/>
        <v>#DIV/0!</v>
      </c>
      <c r="AP419" s="47" t="e">
        <f t="shared" si="100"/>
        <v>#DIV/0!</v>
      </c>
      <c r="AQ419" s="47" t="e">
        <f t="shared" si="101"/>
        <v>#DIV/0!</v>
      </c>
      <c r="AR419" s="47" t="e">
        <f t="shared" si="102"/>
        <v>#DIV/0!</v>
      </c>
      <c r="AS419" s="47" t="e">
        <f t="shared" si="103"/>
        <v>#DIV/0!</v>
      </c>
      <c r="AT419" s="47" t="e">
        <f t="shared" si="104"/>
        <v>#DIV/0!</v>
      </c>
      <c r="AU419" s="47">
        <f t="shared" si="105"/>
        <v>-0.60668875</v>
      </c>
    </row>
    <row r="420" spans="1:47" x14ac:dyDescent="0.25">
      <c r="A420" s="41">
        <v>2023</v>
      </c>
      <c r="B420" s="42">
        <v>3020102</v>
      </c>
      <c r="C420" s="43" t="s">
        <v>661</v>
      </c>
      <c r="D420" s="40">
        <v>860816750</v>
      </c>
      <c r="E420" s="40">
        <v>0</v>
      </c>
      <c r="F420" s="40">
        <v>100000000</v>
      </c>
      <c r="G420" s="40">
        <v>61669038</v>
      </c>
      <c r="H420" s="40">
        <v>0</v>
      </c>
      <c r="I420" s="40">
        <v>0</v>
      </c>
      <c r="J420" s="40">
        <v>0</v>
      </c>
      <c r="K420" s="40">
        <v>0</v>
      </c>
      <c r="L420" s="40">
        <v>77514212</v>
      </c>
      <c r="M420" s="40">
        <v>0</v>
      </c>
      <c r="N420" s="40">
        <v>0</v>
      </c>
      <c r="O420" s="40">
        <v>0</v>
      </c>
      <c r="P420" s="40">
        <v>1100000000</v>
      </c>
      <c r="R420" s="40">
        <v>0</v>
      </c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>
        <f t="shared" si="92"/>
        <v>0</v>
      </c>
      <c r="AF420" s="11">
        <v>3020102</v>
      </c>
      <c r="AG420" s="5" t="s">
        <v>661</v>
      </c>
      <c r="AH420" s="6">
        <f>+AH421+AH425+AH429</f>
        <v>0</v>
      </c>
      <c r="AI420" s="40">
        <f t="shared" si="93"/>
        <v>-1</v>
      </c>
      <c r="AJ420" s="40" t="e">
        <f t="shared" si="94"/>
        <v>#DIV/0!</v>
      </c>
      <c r="AK420" s="40">
        <f t="shared" si="95"/>
        <v>-1</v>
      </c>
      <c r="AL420" s="40">
        <f t="shared" si="96"/>
        <v>-1</v>
      </c>
      <c r="AM420" s="40" t="e">
        <f t="shared" si="97"/>
        <v>#DIV/0!</v>
      </c>
      <c r="AN420" s="40" t="e">
        <f t="shared" si="98"/>
        <v>#DIV/0!</v>
      </c>
      <c r="AO420" s="40" t="e">
        <f t="shared" si="99"/>
        <v>#DIV/0!</v>
      </c>
      <c r="AP420" s="40" t="e">
        <f t="shared" si="100"/>
        <v>#DIV/0!</v>
      </c>
      <c r="AQ420" s="40">
        <f t="shared" si="101"/>
        <v>-1</v>
      </c>
      <c r="AR420" s="40" t="e">
        <f t="shared" si="102"/>
        <v>#DIV/0!</v>
      </c>
      <c r="AS420" s="40" t="e">
        <f t="shared" si="103"/>
        <v>#DIV/0!</v>
      </c>
      <c r="AT420" s="40" t="e">
        <f t="shared" si="104"/>
        <v>#DIV/0!</v>
      </c>
      <c r="AU420" s="40">
        <f t="shared" si="105"/>
        <v>-1</v>
      </c>
    </row>
    <row r="421" spans="1:47" x14ac:dyDescent="0.25">
      <c r="A421" s="41">
        <v>2023</v>
      </c>
      <c r="B421" s="42">
        <v>302010201</v>
      </c>
      <c r="C421" s="43" t="s">
        <v>662</v>
      </c>
      <c r="D421" s="40">
        <v>860816750</v>
      </c>
      <c r="E421" s="40">
        <v>0</v>
      </c>
      <c r="F421" s="40">
        <v>0</v>
      </c>
      <c r="G421" s="40">
        <v>40000000</v>
      </c>
      <c r="H421" s="40">
        <v>0</v>
      </c>
      <c r="I421" s="40">
        <v>0</v>
      </c>
      <c r="J421" s="40">
        <v>0</v>
      </c>
      <c r="K421" s="40">
        <v>0</v>
      </c>
      <c r="L421" s="40">
        <v>67514212</v>
      </c>
      <c r="M421" s="40">
        <v>0</v>
      </c>
      <c r="N421" s="40">
        <v>0</v>
      </c>
      <c r="O421" s="40">
        <v>0</v>
      </c>
      <c r="P421" s="40">
        <v>968330962</v>
      </c>
      <c r="R421" s="40">
        <v>0</v>
      </c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>
        <f t="shared" si="92"/>
        <v>0</v>
      </c>
      <c r="AF421" s="14">
        <v>302010201</v>
      </c>
      <c r="AG421" s="9" t="s">
        <v>662</v>
      </c>
      <c r="AH421" s="10">
        <f>+AH422+AH423+AH424</f>
        <v>0</v>
      </c>
      <c r="AI421" s="40">
        <f t="shared" si="93"/>
        <v>-1</v>
      </c>
      <c r="AJ421" s="40" t="e">
        <f t="shared" si="94"/>
        <v>#DIV/0!</v>
      </c>
      <c r="AK421" s="40" t="e">
        <f t="shared" si="95"/>
        <v>#DIV/0!</v>
      </c>
      <c r="AL421" s="40">
        <f t="shared" si="96"/>
        <v>-1</v>
      </c>
      <c r="AM421" s="40" t="e">
        <f t="shared" si="97"/>
        <v>#DIV/0!</v>
      </c>
      <c r="AN421" s="40" t="e">
        <f t="shared" si="98"/>
        <v>#DIV/0!</v>
      </c>
      <c r="AO421" s="40" t="e">
        <f t="shared" si="99"/>
        <v>#DIV/0!</v>
      </c>
      <c r="AP421" s="40" t="e">
        <f t="shared" si="100"/>
        <v>#DIV/0!</v>
      </c>
      <c r="AQ421" s="40">
        <f t="shared" si="101"/>
        <v>-1</v>
      </c>
      <c r="AR421" s="40" t="e">
        <f t="shared" si="102"/>
        <v>#DIV/0!</v>
      </c>
      <c r="AS421" s="40" t="e">
        <f t="shared" si="103"/>
        <v>#DIV/0!</v>
      </c>
      <c r="AT421" s="40" t="e">
        <f t="shared" si="104"/>
        <v>#DIV/0!</v>
      </c>
      <c r="AU421" s="40">
        <f t="shared" si="105"/>
        <v>-1</v>
      </c>
    </row>
    <row r="422" spans="1:47" x14ac:dyDescent="0.25">
      <c r="A422" s="44">
        <v>2023</v>
      </c>
      <c r="B422" s="52">
        <v>30201020101</v>
      </c>
      <c r="C422" s="46" t="s">
        <v>663</v>
      </c>
      <c r="D422" s="47"/>
      <c r="E422" s="47"/>
      <c r="F422" s="47"/>
      <c r="G422" s="47"/>
      <c r="H422" s="47"/>
      <c r="I422" s="47"/>
      <c r="J422" s="47"/>
      <c r="K422" s="47"/>
      <c r="L422" s="47">
        <v>67514212</v>
      </c>
      <c r="M422" s="47"/>
      <c r="N422" s="47"/>
      <c r="O422" s="47"/>
      <c r="P422" s="47">
        <v>67514212</v>
      </c>
      <c r="R422" s="47">
        <v>0</v>
      </c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>
        <f t="shared" si="92"/>
        <v>0</v>
      </c>
      <c r="AF422" s="28">
        <v>30201020101</v>
      </c>
      <c r="AG422" s="25" t="s">
        <v>663</v>
      </c>
      <c r="AH422" s="26">
        <v>0</v>
      </c>
      <c r="AI422" s="47" t="e">
        <f t="shared" si="93"/>
        <v>#DIV/0!</v>
      </c>
      <c r="AJ422" s="47" t="e">
        <f t="shared" si="94"/>
        <v>#DIV/0!</v>
      </c>
      <c r="AK422" s="47" t="e">
        <f t="shared" si="95"/>
        <v>#DIV/0!</v>
      </c>
      <c r="AL422" s="47" t="e">
        <f t="shared" si="96"/>
        <v>#DIV/0!</v>
      </c>
      <c r="AM422" s="47" t="e">
        <f t="shared" si="97"/>
        <v>#DIV/0!</v>
      </c>
      <c r="AN422" s="47" t="e">
        <f t="shared" si="98"/>
        <v>#DIV/0!</v>
      </c>
      <c r="AO422" s="47" t="e">
        <f t="shared" si="99"/>
        <v>#DIV/0!</v>
      </c>
      <c r="AP422" s="47" t="e">
        <f t="shared" si="100"/>
        <v>#DIV/0!</v>
      </c>
      <c r="AQ422" s="47">
        <f t="shared" si="101"/>
        <v>-1</v>
      </c>
      <c r="AR422" s="47" t="e">
        <f t="shared" si="102"/>
        <v>#DIV/0!</v>
      </c>
      <c r="AS422" s="47" t="e">
        <f t="shared" si="103"/>
        <v>#DIV/0!</v>
      </c>
      <c r="AT422" s="47" t="e">
        <f t="shared" si="104"/>
        <v>#DIV/0!</v>
      </c>
      <c r="AU422" s="47">
        <f t="shared" si="105"/>
        <v>-1</v>
      </c>
    </row>
    <row r="423" spans="1:47" x14ac:dyDescent="0.25">
      <c r="A423" s="44">
        <v>2023</v>
      </c>
      <c r="B423" s="53">
        <v>30201020102</v>
      </c>
      <c r="C423" s="46" t="s">
        <v>664</v>
      </c>
      <c r="D423" s="47"/>
      <c r="E423" s="47"/>
      <c r="F423" s="47"/>
      <c r="G423" s="47">
        <v>40000000</v>
      </c>
      <c r="H423" s="47"/>
      <c r="I423" s="47"/>
      <c r="J423" s="47"/>
      <c r="K423" s="47"/>
      <c r="L423" s="47"/>
      <c r="M423" s="47"/>
      <c r="N423" s="47"/>
      <c r="O423" s="47"/>
      <c r="P423" s="47">
        <v>40000000</v>
      </c>
      <c r="R423" s="47">
        <v>0</v>
      </c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>
        <f t="shared" si="92"/>
        <v>0</v>
      </c>
      <c r="AF423" s="29">
        <v>30201020102</v>
      </c>
      <c r="AG423" s="25" t="s">
        <v>664</v>
      </c>
      <c r="AH423" s="26">
        <v>0</v>
      </c>
      <c r="AI423" s="47" t="e">
        <f t="shared" si="93"/>
        <v>#DIV/0!</v>
      </c>
      <c r="AJ423" s="47" t="e">
        <f t="shared" si="94"/>
        <v>#DIV/0!</v>
      </c>
      <c r="AK423" s="47" t="e">
        <f t="shared" si="95"/>
        <v>#DIV/0!</v>
      </c>
      <c r="AL423" s="47">
        <f t="shared" si="96"/>
        <v>-1</v>
      </c>
      <c r="AM423" s="47" t="e">
        <f t="shared" si="97"/>
        <v>#DIV/0!</v>
      </c>
      <c r="AN423" s="47" t="e">
        <f t="shared" si="98"/>
        <v>#DIV/0!</v>
      </c>
      <c r="AO423" s="47" t="e">
        <f t="shared" si="99"/>
        <v>#DIV/0!</v>
      </c>
      <c r="AP423" s="47" t="e">
        <f t="shared" si="100"/>
        <v>#DIV/0!</v>
      </c>
      <c r="AQ423" s="47" t="e">
        <f t="shared" si="101"/>
        <v>#DIV/0!</v>
      </c>
      <c r="AR423" s="47" t="e">
        <f t="shared" si="102"/>
        <v>#DIV/0!</v>
      </c>
      <c r="AS423" s="47" t="e">
        <f t="shared" si="103"/>
        <v>#DIV/0!</v>
      </c>
      <c r="AT423" s="47" t="e">
        <f t="shared" si="104"/>
        <v>#DIV/0!</v>
      </c>
      <c r="AU423" s="47">
        <f t="shared" si="105"/>
        <v>-1</v>
      </c>
    </row>
    <row r="424" spans="1:47" x14ac:dyDescent="0.25">
      <c r="A424" s="44">
        <v>2023</v>
      </c>
      <c r="B424" s="54">
        <v>30201020103</v>
      </c>
      <c r="C424" s="46" t="s">
        <v>665</v>
      </c>
      <c r="D424" s="47">
        <v>860816750</v>
      </c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>
        <v>860816750</v>
      </c>
      <c r="R424" s="47">
        <v>0</v>
      </c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>
        <f t="shared" si="92"/>
        <v>0</v>
      </c>
      <c r="AF424" s="30">
        <v>30201020103</v>
      </c>
      <c r="AG424" s="25" t="s">
        <v>665</v>
      </c>
      <c r="AH424" s="26">
        <v>0</v>
      </c>
      <c r="AI424" s="47">
        <f t="shared" si="93"/>
        <v>-1</v>
      </c>
      <c r="AJ424" s="47" t="e">
        <f t="shared" si="94"/>
        <v>#DIV/0!</v>
      </c>
      <c r="AK424" s="47" t="e">
        <f t="shared" si="95"/>
        <v>#DIV/0!</v>
      </c>
      <c r="AL424" s="47" t="e">
        <f t="shared" si="96"/>
        <v>#DIV/0!</v>
      </c>
      <c r="AM424" s="47" t="e">
        <f t="shared" si="97"/>
        <v>#DIV/0!</v>
      </c>
      <c r="AN424" s="47" t="e">
        <f t="shared" si="98"/>
        <v>#DIV/0!</v>
      </c>
      <c r="AO424" s="47" t="e">
        <f t="shared" si="99"/>
        <v>#DIV/0!</v>
      </c>
      <c r="AP424" s="47" t="e">
        <f t="shared" si="100"/>
        <v>#DIV/0!</v>
      </c>
      <c r="AQ424" s="47" t="e">
        <f t="shared" si="101"/>
        <v>#DIV/0!</v>
      </c>
      <c r="AR424" s="47" t="e">
        <f t="shared" si="102"/>
        <v>#DIV/0!</v>
      </c>
      <c r="AS424" s="47" t="e">
        <f t="shared" si="103"/>
        <v>#DIV/0!</v>
      </c>
      <c r="AT424" s="47" t="e">
        <f t="shared" si="104"/>
        <v>#DIV/0!</v>
      </c>
      <c r="AU424" s="47">
        <f t="shared" si="105"/>
        <v>-1</v>
      </c>
    </row>
    <row r="425" spans="1:47" x14ac:dyDescent="0.25">
      <c r="A425" s="41">
        <v>2023</v>
      </c>
      <c r="B425" s="42">
        <v>302010202</v>
      </c>
      <c r="C425" s="43" t="s">
        <v>666</v>
      </c>
      <c r="D425" s="40">
        <v>0</v>
      </c>
      <c r="E425" s="40">
        <v>0</v>
      </c>
      <c r="F425" s="40">
        <v>100000000</v>
      </c>
      <c r="G425" s="40">
        <v>4732727</v>
      </c>
      <c r="H425" s="40">
        <v>0</v>
      </c>
      <c r="I425" s="40">
        <v>0</v>
      </c>
      <c r="J425" s="40">
        <v>0</v>
      </c>
      <c r="K425" s="40">
        <v>0</v>
      </c>
      <c r="L425" s="40">
        <v>10000000</v>
      </c>
      <c r="M425" s="40">
        <v>0</v>
      </c>
      <c r="N425" s="40">
        <v>0</v>
      </c>
      <c r="O425" s="40">
        <v>0</v>
      </c>
      <c r="P425" s="40">
        <v>114732727</v>
      </c>
      <c r="R425" s="40">
        <v>0</v>
      </c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>
        <f t="shared" ref="AD425:AD482" si="106">SUM(R425:AC425)</f>
        <v>0</v>
      </c>
      <c r="AF425" s="14">
        <v>302010202</v>
      </c>
      <c r="AG425" s="9" t="s">
        <v>666</v>
      </c>
      <c r="AH425" s="10">
        <f>+AH426+AH427+AH428</f>
        <v>0</v>
      </c>
      <c r="AI425" s="40" t="e">
        <f t="shared" si="93"/>
        <v>#DIV/0!</v>
      </c>
      <c r="AJ425" s="40" t="e">
        <f t="shared" si="94"/>
        <v>#DIV/0!</v>
      </c>
      <c r="AK425" s="40">
        <f t="shared" si="95"/>
        <v>-1</v>
      </c>
      <c r="AL425" s="40">
        <f t="shared" si="96"/>
        <v>-1</v>
      </c>
      <c r="AM425" s="40" t="e">
        <f t="shared" si="97"/>
        <v>#DIV/0!</v>
      </c>
      <c r="AN425" s="40" t="e">
        <f t="shared" si="98"/>
        <v>#DIV/0!</v>
      </c>
      <c r="AO425" s="40" t="e">
        <f t="shared" si="99"/>
        <v>#DIV/0!</v>
      </c>
      <c r="AP425" s="40" t="e">
        <f t="shared" si="100"/>
        <v>#DIV/0!</v>
      </c>
      <c r="AQ425" s="40">
        <f t="shared" si="101"/>
        <v>-1</v>
      </c>
      <c r="AR425" s="40" t="e">
        <f t="shared" si="102"/>
        <v>#DIV/0!</v>
      </c>
      <c r="AS425" s="40" t="e">
        <f t="shared" si="103"/>
        <v>#DIV/0!</v>
      </c>
      <c r="AT425" s="40" t="e">
        <f t="shared" si="104"/>
        <v>#DIV/0!</v>
      </c>
      <c r="AU425" s="40">
        <f t="shared" si="105"/>
        <v>-1</v>
      </c>
    </row>
    <row r="426" spans="1:47" x14ac:dyDescent="0.25">
      <c r="A426" s="44">
        <v>2023</v>
      </c>
      <c r="B426" s="52">
        <v>30201020201</v>
      </c>
      <c r="C426" s="46" t="s">
        <v>667</v>
      </c>
      <c r="D426" s="47"/>
      <c r="E426" s="47"/>
      <c r="F426" s="47"/>
      <c r="G426" s="47"/>
      <c r="H426" s="47"/>
      <c r="I426" s="47"/>
      <c r="J426" s="47"/>
      <c r="K426" s="47"/>
      <c r="L426" s="47">
        <v>10000000</v>
      </c>
      <c r="M426" s="47"/>
      <c r="N426" s="47"/>
      <c r="O426" s="47"/>
      <c r="P426" s="47">
        <v>10000000</v>
      </c>
      <c r="R426" s="47">
        <v>0</v>
      </c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>
        <f t="shared" si="106"/>
        <v>0</v>
      </c>
      <c r="AF426" s="28">
        <v>30201020201</v>
      </c>
      <c r="AG426" s="25" t="s">
        <v>667</v>
      </c>
      <c r="AH426" s="26">
        <v>0</v>
      </c>
      <c r="AI426" s="47" t="e">
        <f t="shared" si="93"/>
        <v>#DIV/0!</v>
      </c>
      <c r="AJ426" s="47" t="e">
        <f t="shared" si="94"/>
        <v>#DIV/0!</v>
      </c>
      <c r="AK426" s="47" t="e">
        <f t="shared" si="95"/>
        <v>#DIV/0!</v>
      </c>
      <c r="AL426" s="47" t="e">
        <f t="shared" si="96"/>
        <v>#DIV/0!</v>
      </c>
      <c r="AM426" s="47" t="e">
        <f t="shared" si="97"/>
        <v>#DIV/0!</v>
      </c>
      <c r="AN426" s="47" t="e">
        <f t="shared" si="98"/>
        <v>#DIV/0!</v>
      </c>
      <c r="AO426" s="47" t="e">
        <f t="shared" si="99"/>
        <v>#DIV/0!</v>
      </c>
      <c r="AP426" s="47" t="e">
        <f t="shared" si="100"/>
        <v>#DIV/0!</v>
      </c>
      <c r="AQ426" s="47">
        <f t="shared" si="101"/>
        <v>-1</v>
      </c>
      <c r="AR426" s="47" t="e">
        <f t="shared" si="102"/>
        <v>#DIV/0!</v>
      </c>
      <c r="AS426" s="47" t="e">
        <f t="shared" si="103"/>
        <v>#DIV/0!</v>
      </c>
      <c r="AT426" s="47" t="e">
        <f t="shared" si="104"/>
        <v>#DIV/0!</v>
      </c>
      <c r="AU426" s="47">
        <f t="shared" si="105"/>
        <v>-1</v>
      </c>
    </row>
    <row r="427" spans="1:47" x14ac:dyDescent="0.25">
      <c r="A427" s="44">
        <v>2023</v>
      </c>
      <c r="B427" s="53">
        <v>30201020202</v>
      </c>
      <c r="C427" s="46" t="s">
        <v>668</v>
      </c>
      <c r="D427" s="47"/>
      <c r="E427" s="47"/>
      <c r="F427" s="47"/>
      <c r="G427" s="47">
        <v>4732727</v>
      </c>
      <c r="H427" s="47"/>
      <c r="I427" s="47"/>
      <c r="J427" s="47"/>
      <c r="K427" s="47"/>
      <c r="L427" s="47">
        <v>0</v>
      </c>
      <c r="M427" s="47"/>
      <c r="N427" s="47"/>
      <c r="O427" s="47"/>
      <c r="P427" s="47">
        <v>4732727</v>
      </c>
      <c r="R427" s="47">
        <v>0</v>
      </c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>
        <f t="shared" si="106"/>
        <v>0</v>
      </c>
      <c r="AF427" s="29">
        <v>30201020202</v>
      </c>
      <c r="AG427" s="25" t="s">
        <v>668</v>
      </c>
      <c r="AH427" s="26">
        <v>0</v>
      </c>
      <c r="AI427" s="47" t="e">
        <f t="shared" si="93"/>
        <v>#DIV/0!</v>
      </c>
      <c r="AJ427" s="47" t="e">
        <f t="shared" si="94"/>
        <v>#DIV/0!</v>
      </c>
      <c r="AK427" s="47" t="e">
        <f t="shared" si="95"/>
        <v>#DIV/0!</v>
      </c>
      <c r="AL427" s="47">
        <f t="shared" si="96"/>
        <v>-1</v>
      </c>
      <c r="AM427" s="47" t="e">
        <f t="shared" si="97"/>
        <v>#DIV/0!</v>
      </c>
      <c r="AN427" s="47" t="e">
        <f t="shared" si="98"/>
        <v>#DIV/0!</v>
      </c>
      <c r="AO427" s="47" t="e">
        <f t="shared" si="99"/>
        <v>#DIV/0!</v>
      </c>
      <c r="AP427" s="47" t="e">
        <f t="shared" si="100"/>
        <v>#DIV/0!</v>
      </c>
      <c r="AQ427" s="47" t="e">
        <f t="shared" si="101"/>
        <v>#DIV/0!</v>
      </c>
      <c r="AR427" s="47" t="e">
        <f t="shared" si="102"/>
        <v>#DIV/0!</v>
      </c>
      <c r="AS427" s="47" t="e">
        <f t="shared" si="103"/>
        <v>#DIV/0!</v>
      </c>
      <c r="AT427" s="47" t="e">
        <f t="shared" si="104"/>
        <v>#DIV/0!</v>
      </c>
      <c r="AU427" s="47">
        <f t="shared" si="105"/>
        <v>-1</v>
      </c>
    </row>
    <row r="428" spans="1:47" x14ac:dyDescent="0.25">
      <c r="A428" s="44">
        <v>2023</v>
      </c>
      <c r="B428" s="54">
        <v>30201020203</v>
      </c>
      <c r="C428" s="46" t="s">
        <v>669</v>
      </c>
      <c r="D428" s="47"/>
      <c r="E428" s="47"/>
      <c r="F428" s="47">
        <v>100000000</v>
      </c>
      <c r="G428" s="47">
        <v>0</v>
      </c>
      <c r="H428" s="47"/>
      <c r="I428" s="47"/>
      <c r="J428" s="47"/>
      <c r="K428" s="47"/>
      <c r="L428" s="47"/>
      <c r="M428" s="47"/>
      <c r="N428" s="47"/>
      <c r="O428" s="47"/>
      <c r="P428" s="47">
        <v>100000000</v>
      </c>
      <c r="R428" s="47">
        <v>0</v>
      </c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>
        <f t="shared" si="106"/>
        <v>0</v>
      </c>
      <c r="AF428" s="30">
        <v>30201020203</v>
      </c>
      <c r="AG428" s="25" t="s">
        <v>669</v>
      </c>
      <c r="AH428" s="26">
        <v>0</v>
      </c>
      <c r="AI428" s="47" t="e">
        <f t="shared" si="93"/>
        <v>#DIV/0!</v>
      </c>
      <c r="AJ428" s="47" t="e">
        <f t="shared" si="94"/>
        <v>#DIV/0!</v>
      </c>
      <c r="AK428" s="47">
        <f t="shared" si="95"/>
        <v>-1</v>
      </c>
      <c r="AL428" s="47" t="e">
        <f t="shared" si="96"/>
        <v>#DIV/0!</v>
      </c>
      <c r="AM428" s="47" t="e">
        <f t="shared" si="97"/>
        <v>#DIV/0!</v>
      </c>
      <c r="AN428" s="47" t="e">
        <f t="shared" si="98"/>
        <v>#DIV/0!</v>
      </c>
      <c r="AO428" s="47" t="e">
        <f t="shared" si="99"/>
        <v>#DIV/0!</v>
      </c>
      <c r="AP428" s="47" t="e">
        <f t="shared" si="100"/>
        <v>#DIV/0!</v>
      </c>
      <c r="AQ428" s="47" t="e">
        <f t="shared" si="101"/>
        <v>#DIV/0!</v>
      </c>
      <c r="AR428" s="47" t="e">
        <f t="shared" si="102"/>
        <v>#DIV/0!</v>
      </c>
      <c r="AS428" s="47" t="e">
        <f t="shared" si="103"/>
        <v>#DIV/0!</v>
      </c>
      <c r="AT428" s="47" t="e">
        <f t="shared" si="104"/>
        <v>#DIV/0!</v>
      </c>
      <c r="AU428" s="47">
        <f t="shared" si="105"/>
        <v>-1</v>
      </c>
    </row>
    <row r="429" spans="1:47" x14ac:dyDescent="0.25">
      <c r="A429" s="41">
        <v>2023</v>
      </c>
      <c r="B429" s="42">
        <v>302010203</v>
      </c>
      <c r="C429" s="43" t="s">
        <v>670</v>
      </c>
      <c r="D429" s="40">
        <v>0</v>
      </c>
      <c r="E429" s="40">
        <v>0</v>
      </c>
      <c r="F429" s="40">
        <v>0</v>
      </c>
      <c r="G429" s="40">
        <v>16936311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16936311</v>
      </c>
      <c r="R429" s="40">
        <v>0</v>
      </c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>
        <f t="shared" si="106"/>
        <v>0</v>
      </c>
      <c r="AF429" s="14">
        <v>302010203</v>
      </c>
      <c r="AG429" s="9" t="s">
        <v>670</v>
      </c>
      <c r="AH429" s="10">
        <f>+AH430</f>
        <v>0</v>
      </c>
      <c r="AI429" s="40" t="e">
        <f t="shared" si="93"/>
        <v>#DIV/0!</v>
      </c>
      <c r="AJ429" s="40" t="e">
        <f t="shared" si="94"/>
        <v>#DIV/0!</v>
      </c>
      <c r="AK429" s="40" t="e">
        <f t="shared" si="95"/>
        <v>#DIV/0!</v>
      </c>
      <c r="AL429" s="40">
        <f t="shared" si="96"/>
        <v>-1</v>
      </c>
      <c r="AM429" s="40" t="e">
        <f t="shared" si="97"/>
        <v>#DIV/0!</v>
      </c>
      <c r="AN429" s="40" t="e">
        <f t="shared" si="98"/>
        <v>#DIV/0!</v>
      </c>
      <c r="AO429" s="40" t="e">
        <f t="shared" si="99"/>
        <v>#DIV/0!</v>
      </c>
      <c r="AP429" s="40" t="e">
        <f t="shared" si="100"/>
        <v>#DIV/0!</v>
      </c>
      <c r="AQ429" s="40" t="e">
        <f t="shared" si="101"/>
        <v>#DIV/0!</v>
      </c>
      <c r="AR429" s="40" t="e">
        <f t="shared" si="102"/>
        <v>#DIV/0!</v>
      </c>
      <c r="AS429" s="40" t="e">
        <f t="shared" si="103"/>
        <v>#DIV/0!</v>
      </c>
      <c r="AT429" s="40" t="e">
        <f t="shared" si="104"/>
        <v>#DIV/0!</v>
      </c>
      <c r="AU429" s="40">
        <f t="shared" si="105"/>
        <v>-1</v>
      </c>
    </row>
    <row r="430" spans="1:47" x14ac:dyDescent="0.25">
      <c r="A430" s="44">
        <v>2023</v>
      </c>
      <c r="B430" s="53">
        <v>30201020302</v>
      </c>
      <c r="C430" s="46" t="s">
        <v>671</v>
      </c>
      <c r="D430" s="47"/>
      <c r="E430" s="47"/>
      <c r="F430" s="47"/>
      <c r="G430" s="47">
        <v>16936311</v>
      </c>
      <c r="H430" s="47"/>
      <c r="I430" s="47"/>
      <c r="J430" s="47"/>
      <c r="K430" s="47"/>
      <c r="L430" s="47"/>
      <c r="M430" s="47"/>
      <c r="N430" s="47"/>
      <c r="O430" s="47"/>
      <c r="P430" s="47">
        <v>16936311</v>
      </c>
      <c r="R430" s="47">
        <v>0</v>
      </c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>
        <f t="shared" si="106"/>
        <v>0</v>
      </c>
      <c r="AF430" s="29">
        <v>30201020302</v>
      </c>
      <c r="AG430" s="25" t="s">
        <v>671</v>
      </c>
      <c r="AH430" s="26">
        <v>0</v>
      </c>
      <c r="AI430" s="47" t="e">
        <f t="shared" si="93"/>
        <v>#DIV/0!</v>
      </c>
      <c r="AJ430" s="47" t="e">
        <f t="shared" si="94"/>
        <v>#DIV/0!</v>
      </c>
      <c r="AK430" s="47" t="e">
        <f t="shared" si="95"/>
        <v>#DIV/0!</v>
      </c>
      <c r="AL430" s="47">
        <f t="shared" si="96"/>
        <v>-1</v>
      </c>
      <c r="AM430" s="47" t="e">
        <f t="shared" si="97"/>
        <v>#DIV/0!</v>
      </c>
      <c r="AN430" s="47" t="e">
        <f t="shared" si="98"/>
        <v>#DIV/0!</v>
      </c>
      <c r="AO430" s="47" t="e">
        <f t="shared" si="99"/>
        <v>#DIV/0!</v>
      </c>
      <c r="AP430" s="47" t="e">
        <f t="shared" si="100"/>
        <v>#DIV/0!</v>
      </c>
      <c r="AQ430" s="47" t="e">
        <f t="shared" si="101"/>
        <v>#DIV/0!</v>
      </c>
      <c r="AR430" s="47" t="e">
        <f t="shared" si="102"/>
        <v>#DIV/0!</v>
      </c>
      <c r="AS430" s="47" t="e">
        <f t="shared" si="103"/>
        <v>#DIV/0!</v>
      </c>
      <c r="AT430" s="47" t="e">
        <f t="shared" si="104"/>
        <v>#DIV/0!</v>
      </c>
      <c r="AU430" s="47">
        <f t="shared" si="105"/>
        <v>-1</v>
      </c>
    </row>
    <row r="431" spans="1:47" x14ac:dyDescent="0.25">
      <c r="A431" s="41">
        <v>2023</v>
      </c>
      <c r="B431" s="42">
        <v>3020103</v>
      </c>
      <c r="C431" s="43" t="s">
        <v>672</v>
      </c>
      <c r="D431" s="40">
        <v>0</v>
      </c>
      <c r="E431" s="40">
        <v>350000000</v>
      </c>
      <c r="F431" s="40">
        <v>235000000</v>
      </c>
      <c r="G431" s="40">
        <v>48000000</v>
      </c>
      <c r="H431" s="40">
        <v>0</v>
      </c>
      <c r="I431" s="40">
        <v>0</v>
      </c>
      <c r="J431" s="40">
        <v>0</v>
      </c>
      <c r="K431" s="40">
        <v>0</v>
      </c>
      <c r="L431" s="40">
        <v>45014212</v>
      </c>
      <c r="M431" s="40">
        <v>0</v>
      </c>
      <c r="N431" s="40">
        <v>0</v>
      </c>
      <c r="O431" s="40">
        <v>0</v>
      </c>
      <c r="P431" s="40">
        <v>678014212</v>
      </c>
      <c r="R431" s="40">
        <v>0</v>
      </c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>
        <f t="shared" si="106"/>
        <v>0</v>
      </c>
      <c r="AF431" s="11">
        <v>3020103</v>
      </c>
      <c r="AG431" s="5" t="s">
        <v>672</v>
      </c>
      <c r="AH431" s="6">
        <f>+AH432+AH436+AH440+AH444+AH448</f>
        <v>0</v>
      </c>
      <c r="AI431" s="40" t="e">
        <f t="shared" si="93"/>
        <v>#DIV/0!</v>
      </c>
      <c r="AJ431" s="40">
        <f t="shared" si="94"/>
        <v>-1</v>
      </c>
      <c r="AK431" s="40">
        <f t="shared" si="95"/>
        <v>-1</v>
      </c>
      <c r="AL431" s="40">
        <f t="shared" si="96"/>
        <v>-1</v>
      </c>
      <c r="AM431" s="40" t="e">
        <f t="shared" si="97"/>
        <v>#DIV/0!</v>
      </c>
      <c r="AN431" s="40" t="e">
        <f t="shared" si="98"/>
        <v>#DIV/0!</v>
      </c>
      <c r="AO431" s="40" t="e">
        <f t="shared" si="99"/>
        <v>#DIV/0!</v>
      </c>
      <c r="AP431" s="40" t="e">
        <f t="shared" si="100"/>
        <v>#DIV/0!</v>
      </c>
      <c r="AQ431" s="40">
        <f t="shared" si="101"/>
        <v>-1</v>
      </c>
      <c r="AR431" s="40" t="e">
        <f t="shared" si="102"/>
        <v>#DIV/0!</v>
      </c>
      <c r="AS431" s="40" t="e">
        <f t="shared" si="103"/>
        <v>#DIV/0!</v>
      </c>
      <c r="AT431" s="40" t="e">
        <f t="shared" si="104"/>
        <v>#DIV/0!</v>
      </c>
      <c r="AU431" s="40">
        <f t="shared" si="105"/>
        <v>-1</v>
      </c>
    </row>
    <row r="432" spans="1:47" x14ac:dyDescent="0.25">
      <c r="A432" s="41">
        <v>2023</v>
      </c>
      <c r="B432" s="42">
        <v>302010301</v>
      </c>
      <c r="C432" s="43" t="s">
        <v>673</v>
      </c>
      <c r="D432" s="40">
        <v>0</v>
      </c>
      <c r="E432" s="40">
        <v>155000000</v>
      </c>
      <c r="F432" s="40">
        <v>0</v>
      </c>
      <c r="G432" s="40">
        <v>25000000</v>
      </c>
      <c r="H432" s="40">
        <v>0</v>
      </c>
      <c r="I432" s="40">
        <v>0</v>
      </c>
      <c r="J432" s="40">
        <v>0</v>
      </c>
      <c r="K432" s="40">
        <v>0</v>
      </c>
      <c r="L432" s="40">
        <v>20000000</v>
      </c>
      <c r="M432" s="40">
        <v>0</v>
      </c>
      <c r="N432" s="40">
        <v>0</v>
      </c>
      <c r="O432" s="40">
        <v>0</v>
      </c>
      <c r="P432" s="40">
        <v>200000000</v>
      </c>
      <c r="R432" s="40">
        <v>0</v>
      </c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>
        <f t="shared" si="106"/>
        <v>0</v>
      </c>
      <c r="AF432" s="14">
        <v>302010301</v>
      </c>
      <c r="AG432" s="9" t="s">
        <v>673</v>
      </c>
      <c r="AH432" s="10">
        <f>+AH433+AH434+AH435</f>
        <v>0</v>
      </c>
      <c r="AI432" s="40" t="e">
        <f t="shared" si="93"/>
        <v>#DIV/0!</v>
      </c>
      <c r="AJ432" s="40">
        <f t="shared" si="94"/>
        <v>-1</v>
      </c>
      <c r="AK432" s="40" t="e">
        <f t="shared" si="95"/>
        <v>#DIV/0!</v>
      </c>
      <c r="AL432" s="40">
        <f t="shared" si="96"/>
        <v>-1</v>
      </c>
      <c r="AM432" s="40" t="e">
        <f t="shared" si="97"/>
        <v>#DIV/0!</v>
      </c>
      <c r="AN432" s="40" t="e">
        <f t="shared" si="98"/>
        <v>#DIV/0!</v>
      </c>
      <c r="AO432" s="40" t="e">
        <f t="shared" si="99"/>
        <v>#DIV/0!</v>
      </c>
      <c r="AP432" s="40" t="e">
        <f t="shared" si="100"/>
        <v>#DIV/0!</v>
      </c>
      <c r="AQ432" s="40">
        <f t="shared" si="101"/>
        <v>-1</v>
      </c>
      <c r="AR432" s="40" t="e">
        <f t="shared" si="102"/>
        <v>#DIV/0!</v>
      </c>
      <c r="AS432" s="40" t="e">
        <f t="shared" si="103"/>
        <v>#DIV/0!</v>
      </c>
      <c r="AT432" s="40" t="e">
        <f t="shared" si="104"/>
        <v>#DIV/0!</v>
      </c>
      <c r="AU432" s="40">
        <f t="shared" si="105"/>
        <v>-1</v>
      </c>
    </row>
    <row r="433" spans="1:47" x14ac:dyDescent="0.25">
      <c r="A433" s="44">
        <v>2023</v>
      </c>
      <c r="B433" s="52">
        <v>30201030101</v>
      </c>
      <c r="C433" s="46" t="s">
        <v>674</v>
      </c>
      <c r="D433" s="47"/>
      <c r="E433" s="47"/>
      <c r="F433" s="47"/>
      <c r="G433" s="47"/>
      <c r="H433" s="47"/>
      <c r="I433" s="47"/>
      <c r="J433" s="47"/>
      <c r="K433" s="47"/>
      <c r="L433" s="47">
        <v>20000000</v>
      </c>
      <c r="M433" s="47"/>
      <c r="N433" s="47"/>
      <c r="O433" s="47"/>
      <c r="P433" s="47">
        <v>20000000</v>
      </c>
      <c r="R433" s="47">
        <v>0</v>
      </c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>
        <f t="shared" si="106"/>
        <v>0</v>
      </c>
      <c r="AF433" s="28">
        <v>30201030101</v>
      </c>
      <c r="AG433" s="25" t="s">
        <v>674</v>
      </c>
      <c r="AH433" s="26">
        <v>0</v>
      </c>
      <c r="AI433" s="47" t="e">
        <f t="shared" si="93"/>
        <v>#DIV/0!</v>
      </c>
      <c r="AJ433" s="47" t="e">
        <f t="shared" si="94"/>
        <v>#DIV/0!</v>
      </c>
      <c r="AK433" s="47" t="e">
        <f t="shared" si="95"/>
        <v>#DIV/0!</v>
      </c>
      <c r="AL433" s="47" t="e">
        <f t="shared" si="96"/>
        <v>#DIV/0!</v>
      </c>
      <c r="AM433" s="47" t="e">
        <f t="shared" si="97"/>
        <v>#DIV/0!</v>
      </c>
      <c r="AN433" s="47" t="e">
        <f t="shared" si="98"/>
        <v>#DIV/0!</v>
      </c>
      <c r="AO433" s="47" t="e">
        <f t="shared" si="99"/>
        <v>#DIV/0!</v>
      </c>
      <c r="AP433" s="47" t="e">
        <f t="shared" si="100"/>
        <v>#DIV/0!</v>
      </c>
      <c r="AQ433" s="47">
        <f t="shared" si="101"/>
        <v>-1</v>
      </c>
      <c r="AR433" s="47" t="e">
        <f t="shared" si="102"/>
        <v>#DIV/0!</v>
      </c>
      <c r="AS433" s="47" t="e">
        <f t="shared" si="103"/>
        <v>#DIV/0!</v>
      </c>
      <c r="AT433" s="47" t="e">
        <f t="shared" si="104"/>
        <v>#DIV/0!</v>
      </c>
      <c r="AU433" s="47">
        <f t="shared" si="105"/>
        <v>-1</v>
      </c>
    </row>
    <row r="434" spans="1:47" x14ac:dyDescent="0.25">
      <c r="A434" s="44">
        <v>2023</v>
      </c>
      <c r="B434" s="53">
        <v>30201030102</v>
      </c>
      <c r="C434" s="46" t="s">
        <v>675</v>
      </c>
      <c r="D434" s="47"/>
      <c r="E434" s="47"/>
      <c r="F434" s="47"/>
      <c r="G434" s="47">
        <v>25000000</v>
      </c>
      <c r="H434" s="47"/>
      <c r="I434" s="47"/>
      <c r="J434" s="47"/>
      <c r="K434" s="47"/>
      <c r="L434" s="47"/>
      <c r="M434" s="47"/>
      <c r="N434" s="47"/>
      <c r="O434" s="47"/>
      <c r="P434" s="47">
        <v>25000000</v>
      </c>
      <c r="R434" s="47">
        <v>0</v>
      </c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>
        <f t="shared" si="106"/>
        <v>0</v>
      </c>
      <c r="AF434" s="29">
        <v>30201030102</v>
      </c>
      <c r="AG434" s="25" t="s">
        <v>675</v>
      </c>
      <c r="AH434" s="26">
        <v>0</v>
      </c>
      <c r="AI434" s="47" t="e">
        <f t="shared" si="93"/>
        <v>#DIV/0!</v>
      </c>
      <c r="AJ434" s="47" t="e">
        <f t="shared" si="94"/>
        <v>#DIV/0!</v>
      </c>
      <c r="AK434" s="47" t="e">
        <f t="shared" si="95"/>
        <v>#DIV/0!</v>
      </c>
      <c r="AL434" s="47">
        <f t="shared" si="96"/>
        <v>-1</v>
      </c>
      <c r="AM434" s="47" t="e">
        <f t="shared" si="97"/>
        <v>#DIV/0!</v>
      </c>
      <c r="AN434" s="47" t="e">
        <f t="shared" si="98"/>
        <v>#DIV/0!</v>
      </c>
      <c r="AO434" s="47" t="e">
        <f t="shared" si="99"/>
        <v>#DIV/0!</v>
      </c>
      <c r="AP434" s="47" t="e">
        <f t="shared" si="100"/>
        <v>#DIV/0!</v>
      </c>
      <c r="AQ434" s="47" t="e">
        <f t="shared" si="101"/>
        <v>#DIV/0!</v>
      </c>
      <c r="AR434" s="47" t="e">
        <f t="shared" si="102"/>
        <v>#DIV/0!</v>
      </c>
      <c r="AS434" s="47" t="e">
        <f t="shared" si="103"/>
        <v>#DIV/0!</v>
      </c>
      <c r="AT434" s="47" t="e">
        <f t="shared" si="104"/>
        <v>#DIV/0!</v>
      </c>
      <c r="AU434" s="47">
        <f t="shared" si="105"/>
        <v>-1</v>
      </c>
    </row>
    <row r="435" spans="1:47" x14ac:dyDescent="0.25">
      <c r="A435" s="44">
        <v>2023</v>
      </c>
      <c r="B435" s="54">
        <v>30201030103</v>
      </c>
      <c r="C435" s="46" t="s">
        <v>676</v>
      </c>
      <c r="D435" s="47"/>
      <c r="E435" s="47">
        <v>155000000</v>
      </c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>
        <v>155000000</v>
      </c>
      <c r="R435" s="47">
        <v>0</v>
      </c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>
        <f t="shared" si="106"/>
        <v>0</v>
      </c>
      <c r="AF435" s="30">
        <v>30201030103</v>
      </c>
      <c r="AG435" s="25" t="s">
        <v>676</v>
      </c>
      <c r="AH435" s="26">
        <v>0</v>
      </c>
      <c r="AI435" s="47" t="e">
        <f t="shared" si="93"/>
        <v>#DIV/0!</v>
      </c>
      <c r="AJ435" s="47">
        <f t="shared" si="94"/>
        <v>-1</v>
      </c>
      <c r="AK435" s="47" t="e">
        <f t="shared" si="95"/>
        <v>#DIV/0!</v>
      </c>
      <c r="AL435" s="47" t="e">
        <f t="shared" si="96"/>
        <v>#DIV/0!</v>
      </c>
      <c r="AM435" s="47" t="e">
        <f t="shared" si="97"/>
        <v>#DIV/0!</v>
      </c>
      <c r="AN435" s="47" t="e">
        <f t="shared" si="98"/>
        <v>#DIV/0!</v>
      </c>
      <c r="AO435" s="47" t="e">
        <f t="shared" si="99"/>
        <v>#DIV/0!</v>
      </c>
      <c r="AP435" s="47" t="e">
        <f t="shared" si="100"/>
        <v>#DIV/0!</v>
      </c>
      <c r="AQ435" s="47" t="e">
        <f t="shared" si="101"/>
        <v>#DIV/0!</v>
      </c>
      <c r="AR435" s="47" t="e">
        <f t="shared" si="102"/>
        <v>#DIV/0!</v>
      </c>
      <c r="AS435" s="47" t="e">
        <f t="shared" si="103"/>
        <v>#DIV/0!</v>
      </c>
      <c r="AT435" s="47" t="e">
        <f t="shared" si="104"/>
        <v>#DIV/0!</v>
      </c>
      <c r="AU435" s="47">
        <f t="shared" si="105"/>
        <v>-1</v>
      </c>
    </row>
    <row r="436" spans="1:47" x14ac:dyDescent="0.25">
      <c r="A436" s="41">
        <v>2023</v>
      </c>
      <c r="B436" s="42">
        <v>302010302</v>
      </c>
      <c r="C436" s="43" t="s">
        <v>677</v>
      </c>
      <c r="D436" s="40">
        <v>0</v>
      </c>
      <c r="E436" s="40">
        <v>175000000</v>
      </c>
      <c r="F436" s="40">
        <v>0</v>
      </c>
      <c r="G436" s="40">
        <v>10000000</v>
      </c>
      <c r="H436" s="40">
        <v>0</v>
      </c>
      <c r="I436" s="40">
        <v>0</v>
      </c>
      <c r="J436" s="40">
        <v>0</v>
      </c>
      <c r="K436" s="40">
        <v>0</v>
      </c>
      <c r="L436" s="40">
        <v>15000000</v>
      </c>
      <c r="M436" s="40">
        <v>0</v>
      </c>
      <c r="N436" s="40">
        <v>0</v>
      </c>
      <c r="O436" s="40">
        <v>0</v>
      </c>
      <c r="P436" s="40">
        <v>200000000</v>
      </c>
      <c r="R436" s="40">
        <v>0</v>
      </c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>
        <f t="shared" si="106"/>
        <v>0</v>
      </c>
      <c r="AF436" s="14">
        <v>302010302</v>
      </c>
      <c r="AG436" s="9" t="s">
        <v>677</v>
      </c>
      <c r="AH436" s="10">
        <f>+AH437+AH438+AH439</f>
        <v>0</v>
      </c>
      <c r="AI436" s="40" t="e">
        <f t="shared" si="93"/>
        <v>#DIV/0!</v>
      </c>
      <c r="AJ436" s="40">
        <f t="shared" si="94"/>
        <v>-1</v>
      </c>
      <c r="AK436" s="40" t="e">
        <f t="shared" si="95"/>
        <v>#DIV/0!</v>
      </c>
      <c r="AL436" s="40">
        <f t="shared" si="96"/>
        <v>-1</v>
      </c>
      <c r="AM436" s="40" t="e">
        <f t="shared" si="97"/>
        <v>#DIV/0!</v>
      </c>
      <c r="AN436" s="40" t="e">
        <f t="shared" si="98"/>
        <v>#DIV/0!</v>
      </c>
      <c r="AO436" s="40" t="e">
        <f t="shared" si="99"/>
        <v>#DIV/0!</v>
      </c>
      <c r="AP436" s="40" t="e">
        <f t="shared" si="100"/>
        <v>#DIV/0!</v>
      </c>
      <c r="AQ436" s="40">
        <f t="shared" si="101"/>
        <v>-1</v>
      </c>
      <c r="AR436" s="40" t="e">
        <f t="shared" si="102"/>
        <v>#DIV/0!</v>
      </c>
      <c r="AS436" s="40" t="e">
        <f t="shared" si="103"/>
        <v>#DIV/0!</v>
      </c>
      <c r="AT436" s="40" t="e">
        <f t="shared" si="104"/>
        <v>#DIV/0!</v>
      </c>
      <c r="AU436" s="40">
        <f t="shared" si="105"/>
        <v>-1</v>
      </c>
    </row>
    <row r="437" spans="1:47" x14ac:dyDescent="0.25">
      <c r="A437" s="44">
        <v>2023</v>
      </c>
      <c r="B437" s="52">
        <v>30201030201</v>
      </c>
      <c r="C437" s="46" t="s">
        <v>678</v>
      </c>
      <c r="D437" s="47"/>
      <c r="E437" s="47"/>
      <c r="F437" s="47"/>
      <c r="G437" s="47"/>
      <c r="H437" s="47"/>
      <c r="I437" s="47"/>
      <c r="J437" s="47"/>
      <c r="K437" s="47"/>
      <c r="L437" s="47">
        <v>15000000</v>
      </c>
      <c r="M437" s="47"/>
      <c r="N437" s="47"/>
      <c r="O437" s="47"/>
      <c r="P437" s="47">
        <v>15000000</v>
      </c>
      <c r="R437" s="47">
        <v>0</v>
      </c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>
        <f t="shared" si="106"/>
        <v>0</v>
      </c>
      <c r="AF437" s="28">
        <v>30201030201</v>
      </c>
      <c r="AG437" s="25" t="s">
        <v>678</v>
      </c>
      <c r="AH437" s="26">
        <v>0</v>
      </c>
      <c r="AI437" s="47" t="e">
        <f t="shared" si="93"/>
        <v>#DIV/0!</v>
      </c>
      <c r="AJ437" s="47" t="e">
        <f t="shared" si="94"/>
        <v>#DIV/0!</v>
      </c>
      <c r="AK437" s="47" t="e">
        <f t="shared" si="95"/>
        <v>#DIV/0!</v>
      </c>
      <c r="AL437" s="47" t="e">
        <f t="shared" si="96"/>
        <v>#DIV/0!</v>
      </c>
      <c r="AM437" s="47" t="e">
        <f t="shared" si="97"/>
        <v>#DIV/0!</v>
      </c>
      <c r="AN437" s="47" t="e">
        <f t="shared" si="98"/>
        <v>#DIV/0!</v>
      </c>
      <c r="AO437" s="47" t="e">
        <f t="shared" si="99"/>
        <v>#DIV/0!</v>
      </c>
      <c r="AP437" s="47" t="e">
        <f t="shared" si="100"/>
        <v>#DIV/0!</v>
      </c>
      <c r="AQ437" s="47">
        <f t="shared" si="101"/>
        <v>-1</v>
      </c>
      <c r="AR437" s="47" t="e">
        <f t="shared" si="102"/>
        <v>#DIV/0!</v>
      </c>
      <c r="AS437" s="47" t="e">
        <f t="shared" si="103"/>
        <v>#DIV/0!</v>
      </c>
      <c r="AT437" s="47" t="e">
        <f t="shared" si="104"/>
        <v>#DIV/0!</v>
      </c>
      <c r="AU437" s="47">
        <f t="shared" si="105"/>
        <v>-1</v>
      </c>
    </row>
    <row r="438" spans="1:47" x14ac:dyDescent="0.25">
      <c r="A438" s="44">
        <v>2023</v>
      </c>
      <c r="B438" s="53">
        <v>30201030202</v>
      </c>
      <c r="C438" s="46" t="s">
        <v>679</v>
      </c>
      <c r="D438" s="47"/>
      <c r="E438" s="47"/>
      <c r="F438" s="47"/>
      <c r="G438" s="47">
        <v>10000000</v>
      </c>
      <c r="H438" s="47"/>
      <c r="I438" s="47"/>
      <c r="J438" s="47"/>
      <c r="K438" s="47"/>
      <c r="L438" s="47"/>
      <c r="M438" s="47"/>
      <c r="N438" s="47"/>
      <c r="O438" s="47"/>
      <c r="P438" s="47">
        <v>10000000</v>
      </c>
      <c r="R438" s="47">
        <v>0</v>
      </c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>
        <f t="shared" si="106"/>
        <v>0</v>
      </c>
      <c r="AF438" s="29">
        <v>30201030202</v>
      </c>
      <c r="AG438" s="25" t="s">
        <v>679</v>
      </c>
      <c r="AH438" s="26">
        <v>0</v>
      </c>
      <c r="AI438" s="47" t="e">
        <f t="shared" si="93"/>
        <v>#DIV/0!</v>
      </c>
      <c r="AJ438" s="47" t="e">
        <f t="shared" si="94"/>
        <v>#DIV/0!</v>
      </c>
      <c r="AK438" s="47" t="e">
        <f t="shared" si="95"/>
        <v>#DIV/0!</v>
      </c>
      <c r="AL438" s="47">
        <f t="shared" si="96"/>
        <v>-1</v>
      </c>
      <c r="AM438" s="47" t="e">
        <f t="shared" si="97"/>
        <v>#DIV/0!</v>
      </c>
      <c r="AN438" s="47" t="e">
        <f t="shared" si="98"/>
        <v>#DIV/0!</v>
      </c>
      <c r="AO438" s="47" t="e">
        <f t="shared" si="99"/>
        <v>#DIV/0!</v>
      </c>
      <c r="AP438" s="47" t="e">
        <f t="shared" si="100"/>
        <v>#DIV/0!</v>
      </c>
      <c r="AQ438" s="47" t="e">
        <f t="shared" si="101"/>
        <v>#DIV/0!</v>
      </c>
      <c r="AR438" s="47" t="e">
        <f t="shared" si="102"/>
        <v>#DIV/0!</v>
      </c>
      <c r="AS438" s="47" t="e">
        <f t="shared" si="103"/>
        <v>#DIV/0!</v>
      </c>
      <c r="AT438" s="47" t="e">
        <f t="shared" si="104"/>
        <v>#DIV/0!</v>
      </c>
      <c r="AU438" s="47">
        <f t="shared" si="105"/>
        <v>-1</v>
      </c>
    </row>
    <row r="439" spans="1:47" x14ac:dyDescent="0.25">
      <c r="A439" s="44">
        <v>2023</v>
      </c>
      <c r="B439" s="54">
        <v>30201030203</v>
      </c>
      <c r="C439" s="46" t="s">
        <v>680</v>
      </c>
      <c r="D439" s="47"/>
      <c r="E439" s="47">
        <v>175000000</v>
      </c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>
        <v>175000000</v>
      </c>
      <c r="R439" s="47">
        <v>0</v>
      </c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>
        <f t="shared" si="106"/>
        <v>0</v>
      </c>
      <c r="AF439" s="30">
        <v>30201030203</v>
      </c>
      <c r="AG439" s="25" t="s">
        <v>680</v>
      </c>
      <c r="AH439" s="26">
        <v>0</v>
      </c>
      <c r="AI439" s="47" t="e">
        <f t="shared" si="93"/>
        <v>#DIV/0!</v>
      </c>
      <c r="AJ439" s="47">
        <f t="shared" si="94"/>
        <v>-1</v>
      </c>
      <c r="AK439" s="47" t="e">
        <f t="shared" si="95"/>
        <v>#DIV/0!</v>
      </c>
      <c r="AL439" s="47" t="e">
        <f t="shared" si="96"/>
        <v>#DIV/0!</v>
      </c>
      <c r="AM439" s="47" t="e">
        <f t="shared" si="97"/>
        <v>#DIV/0!</v>
      </c>
      <c r="AN439" s="47" t="e">
        <f t="shared" si="98"/>
        <v>#DIV/0!</v>
      </c>
      <c r="AO439" s="47" t="e">
        <f t="shared" si="99"/>
        <v>#DIV/0!</v>
      </c>
      <c r="AP439" s="47" t="e">
        <f t="shared" si="100"/>
        <v>#DIV/0!</v>
      </c>
      <c r="AQ439" s="47" t="e">
        <f t="shared" si="101"/>
        <v>#DIV/0!</v>
      </c>
      <c r="AR439" s="47" t="e">
        <f t="shared" si="102"/>
        <v>#DIV/0!</v>
      </c>
      <c r="AS439" s="47" t="e">
        <f t="shared" si="103"/>
        <v>#DIV/0!</v>
      </c>
      <c r="AT439" s="47" t="e">
        <f t="shared" si="104"/>
        <v>#DIV/0!</v>
      </c>
      <c r="AU439" s="47">
        <f t="shared" si="105"/>
        <v>-1</v>
      </c>
    </row>
    <row r="440" spans="1:47" x14ac:dyDescent="0.25">
      <c r="A440" s="41">
        <v>2023</v>
      </c>
      <c r="B440" s="42">
        <v>302010303</v>
      </c>
      <c r="C440" s="43" t="s">
        <v>681</v>
      </c>
      <c r="D440" s="40">
        <v>0</v>
      </c>
      <c r="E440" s="40">
        <v>20000000</v>
      </c>
      <c r="F440" s="40">
        <v>0</v>
      </c>
      <c r="G440" s="40">
        <v>3000000</v>
      </c>
      <c r="H440" s="40">
        <v>0</v>
      </c>
      <c r="I440" s="40">
        <v>0</v>
      </c>
      <c r="J440" s="40">
        <v>0</v>
      </c>
      <c r="K440" s="40">
        <v>0</v>
      </c>
      <c r="L440" s="40">
        <v>5014212</v>
      </c>
      <c r="M440" s="40">
        <v>0</v>
      </c>
      <c r="N440" s="40">
        <v>0</v>
      </c>
      <c r="O440" s="40">
        <v>0</v>
      </c>
      <c r="P440" s="40">
        <v>28014212</v>
      </c>
      <c r="R440" s="40">
        <v>0</v>
      </c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>
        <f t="shared" si="106"/>
        <v>0</v>
      </c>
      <c r="AF440" s="14">
        <v>302010303</v>
      </c>
      <c r="AG440" s="9" t="s">
        <v>681</v>
      </c>
      <c r="AH440" s="10">
        <f>+AH441+AH442+AH443</f>
        <v>0</v>
      </c>
      <c r="AI440" s="40" t="e">
        <f t="shared" si="93"/>
        <v>#DIV/0!</v>
      </c>
      <c r="AJ440" s="40">
        <f t="shared" si="94"/>
        <v>-1</v>
      </c>
      <c r="AK440" s="40" t="e">
        <f t="shared" si="95"/>
        <v>#DIV/0!</v>
      </c>
      <c r="AL440" s="40">
        <f t="shared" si="96"/>
        <v>-1</v>
      </c>
      <c r="AM440" s="40" t="e">
        <f t="shared" si="97"/>
        <v>#DIV/0!</v>
      </c>
      <c r="AN440" s="40" t="e">
        <f t="shared" si="98"/>
        <v>#DIV/0!</v>
      </c>
      <c r="AO440" s="40" t="e">
        <f t="shared" si="99"/>
        <v>#DIV/0!</v>
      </c>
      <c r="AP440" s="40" t="e">
        <f t="shared" si="100"/>
        <v>#DIV/0!</v>
      </c>
      <c r="AQ440" s="40">
        <f t="shared" si="101"/>
        <v>-1</v>
      </c>
      <c r="AR440" s="40" t="e">
        <f t="shared" si="102"/>
        <v>#DIV/0!</v>
      </c>
      <c r="AS440" s="40" t="e">
        <f t="shared" si="103"/>
        <v>#DIV/0!</v>
      </c>
      <c r="AT440" s="40" t="e">
        <f t="shared" si="104"/>
        <v>#DIV/0!</v>
      </c>
      <c r="AU440" s="40">
        <f t="shared" si="105"/>
        <v>-1</v>
      </c>
    </row>
    <row r="441" spans="1:47" x14ac:dyDescent="0.25">
      <c r="A441" s="44">
        <v>2023</v>
      </c>
      <c r="B441" s="52">
        <v>30201030301</v>
      </c>
      <c r="C441" s="46" t="s">
        <v>682</v>
      </c>
      <c r="D441" s="47"/>
      <c r="E441" s="47"/>
      <c r="F441" s="47"/>
      <c r="G441" s="47"/>
      <c r="H441" s="47"/>
      <c r="I441" s="47"/>
      <c r="J441" s="47"/>
      <c r="K441" s="47"/>
      <c r="L441" s="47">
        <v>5014212</v>
      </c>
      <c r="M441" s="47"/>
      <c r="N441" s="47"/>
      <c r="O441" s="47"/>
      <c r="P441" s="47">
        <v>5014212</v>
      </c>
      <c r="R441" s="47">
        <v>0</v>
      </c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>
        <f t="shared" si="106"/>
        <v>0</v>
      </c>
      <c r="AF441" s="28">
        <v>30201030301</v>
      </c>
      <c r="AG441" s="25" t="s">
        <v>682</v>
      </c>
      <c r="AH441" s="26">
        <v>0</v>
      </c>
      <c r="AI441" s="47" t="e">
        <f t="shared" si="93"/>
        <v>#DIV/0!</v>
      </c>
      <c r="AJ441" s="47" t="e">
        <f t="shared" si="94"/>
        <v>#DIV/0!</v>
      </c>
      <c r="AK441" s="47" t="e">
        <f t="shared" si="95"/>
        <v>#DIV/0!</v>
      </c>
      <c r="AL441" s="47" t="e">
        <f t="shared" si="96"/>
        <v>#DIV/0!</v>
      </c>
      <c r="AM441" s="47" t="e">
        <f t="shared" si="97"/>
        <v>#DIV/0!</v>
      </c>
      <c r="AN441" s="47" t="e">
        <f t="shared" si="98"/>
        <v>#DIV/0!</v>
      </c>
      <c r="AO441" s="47" t="e">
        <f t="shared" si="99"/>
        <v>#DIV/0!</v>
      </c>
      <c r="AP441" s="47" t="e">
        <f t="shared" si="100"/>
        <v>#DIV/0!</v>
      </c>
      <c r="AQ441" s="47">
        <f t="shared" si="101"/>
        <v>-1</v>
      </c>
      <c r="AR441" s="47" t="e">
        <f t="shared" si="102"/>
        <v>#DIV/0!</v>
      </c>
      <c r="AS441" s="47" t="e">
        <f t="shared" si="103"/>
        <v>#DIV/0!</v>
      </c>
      <c r="AT441" s="47" t="e">
        <f t="shared" si="104"/>
        <v>#DIV/0!</v>
      </c>
      <c r="AU441" s="47">
        <f t="shared" si="105"/>
        <v>-1</v>
      </c>
    </row>
    <row r="442" spans="1:47" x14ac:dyDescent="0.25">
      <c r="A442" s="44">
        <v>2023</v>
      </c>
      <c r="B442" s="53">
        <v>30201030302</v>
      </c>
      <c r="C442" s="46" t="s">
        <v>683</v>
      </c>
      <c r="D442" s="47"/>
      <c r="E442" s="47"/>
      <c r="F442" s="47"/>
      <c r="G442" s="47">
        <v>3000000</v>
      </c>
      <c r="H442" s="47"/>
      <c r="I442" s="47"/>
      <c r="J442" s="47"/>
      <c r="K442" s="47"/>
      <c r="L442" s="47"/>
      <c r="M442" s="47"/>
      <c r="N442" s="47"/>
      <c r="O442" s="47"/>
      <c r="P442" s="47">
        <v>3000000</v>
      </c>
      <c r="R442" s="47">
        <v>0</v>
      </c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>
        <f t="shared" si="106"/>
        <v>0</v>
      </c>
      <c r="AF442" s="29">
        <v>30201030302</v>
      </c>
      <c r="AG442" s="25" t="s">
        <v>683</v>
      </c>
      <c r="AH442" s="26">
        <v>0</v>
      </c>
      <c r="AI442" s="47" t="e">
        <f t="shared" si="93"/>
        <v>#DIV/0!</v>
      </c>
      <c r="AJ442" s="47" t="e">
        <f t="shared" si="94"/>
        <v>#DIV/0!</v>
      </c>
      <c r="AK442" s="47" t="e">
        <f t="shared" si="95"/>
        <v>#DIV/0!</v>
      </c>
      <c r="AL442" s="47">
        <f t="shared" si="96"/>
        <v>-1</v>
      </c>
      <c r="AM442" s="47" t="e">
        <f t="shared" si="97"/>
        <v>#DIV/0!</v>
      </c>
      <c r="AN442" s="47" t="e">
        <f t="shared" si="98"/>
        <v>#DIV/0!</v>
      </c>
      <c r="AO442" s="47" t="e">
        <f t="shared" si="99"/>
        <v>#DIV/0!</v>
      </c>
      <c r="AP442" s="47" t="e">
        <f t="shared" si="100"/>
        <v>#DIV/0!</v>
      </c>
      <c r="AQ442" s="47" t="e">
        <f t="shared" si="101"/>
        <v>#DIV/0!</v>
      </c>
      <c r="AR442" s="47" t="e">
        <f t="shared" si="102"/>
        <v>#DIV/0!</v>
      </c>
      <c r="AS442" s="47" t="e">
        <f t="shared" si="103"/>
        <v>#DIV/0!</v>
      </c>
      <c r="AT442" s="47" t="e">
        <f t="shared" si="104"/>
        <v>#DIV/0!</v>
      </c>
      <c r="AU442" s="47">
        <f t="shared" si="105"/>
        <v>-1</v>
      </c>
    </row>
    <row r="443" spans="1:47" x14ac:dyDescent="0.25">
      <c r="A443" s="44">
        <v>2023</v>
      </c>
      <c r="B443" s="54">
        <v>30201030303</v>
      </c>
      <c r="C443" s="46" t="s">
        <v>684</v>
      </c>
      <c r="D443" s="47"/>
      <c r="E443" s="47">
        <v>20000000</v>
      </c>
      <c r="F443" s="47"/>
      <c r="G443" s="47">
        <v>0</v>
      </c>
      <c r="H443" s="47"/>
      <c r="I443" s="47"/>
      <c r="J443" s="47"/>
      <c r="K443" s="47"/>
      <c r="L443" s="47"/>
      <c r="M443" s="47"/>
      <c r="N443" s="47"/>
      <c r="O443" s="47"/>
      <c r="P443" s="47">
        <v>20000000</v>
      </c>
      <c r="R443" s="47">
        <v>0</v>
      </c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>
        <f t="shared" si="106"/>
        <v>0</v>
      </c>
      <c r="AF443" s="30">
        <v>30201030303</v>
      </c>
      <c r="AG443" s="25" t="s">
        <v>684</v>
      </c>
      <c r="AH443" s="26">
        <v>0</v>
      </c>
      <c r="AI443" s="47" t="e">
        <f t="shared" si="93"/>
        <v>#DIV/0!</v>
      </c>
      <c r="AJ443" s="47">
        <f t="shared" si="94"/>
        <v>-1</v>
      </c>
      <c r="AK443" s="47" t="e">
        <f t="shared" si="95"/>
        <v>#DIV/0!</v>
      </c>
      <c r="AL443" s="47" t="e">
        <f t="shared" si="96"/>
        <v>#DIV/0!</v>
      </c>
      <c r="AM443" s="47" t="e">
        <f t="shared" si="97"/>
        <v>#DIV/0!</v>
      </c>
      <c r="AN443" s="47" t="e">
        <f t="shared" si="98"/>
        <v>#DIV/0!</v>
      </c>
      <c r="AO443" s="47" t="e">
        <f t="shared" si="99"/>
        <v>#DIV/0!</v>
      </c>
      <c r="AP443" s="47" t="e">
        <f t="shared" si="100"/>
        <v>#DIV/0!</v>
      </c>
      <c r="AQ443" s="47" t="e">
        <f t="shared" si="101"/>
        <v>#DIV/0!</v>
      </c>
      <c r="AR443" s="47" t="e">
        <f t="shared" si="102"/>
        <v>#DIV/0!</v>
      </c>
      <c r="AS443" s="47" t="e">
        <f t="shared" si="103"/>
        <v>#DIV/0!</v>
      </c>
      <c r="AT443" s="47" t="e">
        <f t="shared" si="104"/>
        <v>#DIV/0!</v>
      </c>
      <c r="AU443" s="47">
        <f t="shared" si="105"/>
        <v>-1</v>
      </c>
    </row>
    <row r="444" spans="1:47" x14ac:dyDescent="0.25">
      <c r="A444" s="41">
        <v>2023</v>
      </c>
      <c r="B444" s="42">
        <v>302010304</v>
      </c>
      <c r="C444" s="43" t="s">
        <v>685</v>
      </c>
      <c r="D444" s="40">
        <v>0</v>
      </c>
      <c r="E444" s="40">
        <v>0</v>
      </c>
      <c r="F444" s="40">
        <v>85000000</v>
      </c>
      <c r="G444" s="40">
        <v>10000000</v>
      </c>
      <c r="H444" s="40">
        <v>0</v>
      </c>
      <c r="I444" s="40">
        <v>0</v>
      </c>
      <c r="J444" s="40">
        <v>0</v>
      </c>
      <c r="K444" s="40">
        <v>0</v>
      </c>
      <c r="L444" s="40">
        <v>5000000</v>
      </c>
      <c r="M444" s="40">
        <v>0</v>
      </c>
      <c r="N444" s="40">
        <v>0</v>
      </c>
      <c r="O444" s="40">
        <v>0</v>
      </c>
      <c r="P444" s="40">
        <v>100000000</v>
      </c>
      <c r="R444" s="40">
        <v>0</v>
      </c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>
        <f t="shared" si="106"/>
        <v>0</v>
      </c>
      <c r="AF444" s="14">
        <v>302010304</v>
      </c>
      <c r="AG444" s="9" t="s">
        <v>685</v>
      </c>
      <c r="AH444" s="10">
        <f>+AH445+AH446+AH447</f>
        <v>0</v>
      </c>
      <c r="AI444" s="40" t="e">
        <f t="shared" si="93"/>
        <v>#DIV/0!</v>
      </c>
      <c r="AJ444" s="40" t="e">
        <f t="shared" si="94"/>
        <v>#DIV/0!</v>
      </c>
      <c r="AK444" s="40">
        <f t="shared" si="95"/>
        <v>-1</v>
      </c>
      <c r="AL444" s="40">
        <f t="shared" si="96"/>
        <v>-1</v>
      </c>
      <c r="AM444" s="40" t="e">
        <f t="shared" si="97"/>
        <v>#DIV/0!</v>
      </c>
      <c r="AN444" s="40" t="e">
        <f t="shared" si="98"/>
        <v>#DIV/0!</v>
      </c>
      <c r="AO444" s="40" t="e">
        <f t="shared" si="99"/>
        <v>#DIV/0!</v>
      </c>
      <c r="AP444" s="40" t="e">
        <f t="shared" si="100"/>
        <v>#DIV/0!</v>
      </c>
      <c r="AQ444" s="40">
        <f t="shared" si="101"/>
        <v>-1</v>
      </c>
      <c r="AR444" s="40" t="e">
        <f t="shared" si="102"/>
        <v>#DIV/0!</v>
      </c>
      <c r="AS444" s="40" t="e">
        <f t="shared" si="103"/>
        <v>#DIV/0!</v>
      </c>
      <c r="AT444" s="40" t="e">
        <f t="shared" si="104"/>
        <v>#DIV/0!</v>
      </c>
      <c r="AU444" s="40">
        <f t="shared" si="105"/>
        <v>-1</v>
      </c>
    </row>
    <row r="445" spans="1:47" x14ac:dyDescent="0.25">
      <c r="A445" s="44">
        <v>2023</v>
      </c>
      <c r="B445" s="52">
        <v>30201030401</v>
      </c>
      <c r="C445" s="46" t="s">
        <v>686</v>
      </c>
      <c r="D445" s="47"/>
      <c r="E445" s="47"/>
      <c r="F445" s="47"/>
      <c r="G445" s="47"/>
      <c r="H445" s="47"/>
      <c r="I445" s="47"/>
      <c r="J445" s="47"/>
      <c r="K445" s="47"/>
      <c r="L445" s="47">
        <v>5000000</v>
      </c>
      <c r="M445" s="47"/>
      <c r="N445" s="47"/>
      <c r="O445" s="47"/>
      <c r="P445" s="47">
        <v>5000000</v>
      </c>
      <c r="R445" s="47">
        <v>0</v>
      </c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>
        <f t="shared" si="106"/>
        <v>0</v>
      </c>
      <c r="AF445" s="28">
        <v>30201030401</v>
      </c>
      <c r="AG445" s="25" t="s">
        <v>686</v>
      </c>
      <c r="AH445" s="26">
        <v>0</v>
      </c>
      <c r="AI445" s="47" t="e">
        <f t="shared" si="93"/>
        <v>#DIV/0!</v>
      </c>
      <c r="AJ445" s="47" t="e">
        <f t="shared" si="94"/>
        <v>#DIV/0!</v>
      </c>
      <c r="AK445" s="47" t="e">
        <f t="shared" si="95"/>
        <v>#DIV/0!</v>
      </c>
      <c r="AL445" s="47" t="e">
        <f t="shared" si="96"/>
        <v>#DIV/0!</v>
      </c>
      <c r="AM445" s="47" t="e">
        <f t="shared" si="97"/>
        <v>#DIV/0!</v>
      </c>
      <c r="AN445" s="47" t="e">
        <f t="shared" si="98"/>
        <v>#DIV/0!</v>
      </c>
      <c r="AO445" s="47" t="e">
        <f t="shared" si="99"/>
        <v>#DIV/0!</v>
      </c>
      <c r="AP445" s="47" t="e">
        <f t="shared" si="100"/>
        <v>#DIV/0!</v>
      </c>
      <c r="AQ445" s="47">
        <f t="shared" si="101"/>
        <v>-1</v>
      </c>
      <c r="AR445" s="47" t="e">
        <f t="shared" si="102"/>
        <v>#DIV/0!</v>
      </c>
      <c r="AS445" s="47" t="e">
        <f t="shared" si="103"/>
        <v>#DIV/0!</v>
      </c>
      <c r="AT445" s="47" t="e">
        <f t="shared" si="104"/>
        <v>#DIV/0!</v>
      </c>
      <c r="AU445" s="47">
        <f t="shared" si="105"/>
        <v>-1</v>
      </c>
    </row>
    <row r="446" spans="1:47" x14ac:dyDescent="0.25">
      <c r="A446" s="44">
        <v>2023</v>
      </c>
      <c r="B446" s="53">
        <v>30201030402</v>
      </c>
      <c r="C446" s="46" t="s">
        <v>687</v>
      </c>
      <c r="D446" s="47"/>
      <c r="E446" s="47"/>
      <c r="F446" s="47"/>
      <c r="G446" s="47">
        <v>10000000</v>
      </c>
      <c r="H446" s="47"/>
      <c r="I446" s="47"/>
      <c r="J446" s="47"/>
      <c r="K446" s="47"/>
      <c r="L446" s="47"/>
      <c r="M446" s="47"/>
      <c r="N446" s="47"/>
      <c r="O446" s="47"/>
      <c r="P446" s="47">
        <v>10000000</v>
      </c>
      <c r="R446" s="47">
        <v>0</v>
      </c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>
        <f t="shared" si="106"/>
        <v>0</v>
      </c>
      <c r="AF446" s="29">
        <v>30201030402</v>
      </c>
      <c r="AG446" s="25" t="s">
        <v>687</v>
      </c>
      <c r="AH446" s="26">
        <v>0</v>
      </c>
      <c r="AI446" s="47" t="e">
        <f t="shared" si="93"/>
        <v>#DIV/0!</v>
      </c>
      <c r="AJ446" s="47" t="e">
        <f t="shared" si="94"/>
        <v>#DIV/0!</v>
      </c>
      <c r="AK446" s="47" t="e">
        <f t="shared" si="95"/>
        <v>#DIV/0!</v>
      </c>
      <c r="AL446" s="47">
        <f t="shared" si="96"/>
        <v>-1</v>
      </c>
      <c r="AM446" s="47" t="e">
        <f t="shared" si="97"/>
        <v>#DIV/0!</v>
      </c>
      <c r="AN446" s="47" t="e">
        <f t="shared" si="98"/>
        <v>#DIV/0!</v>
      </c>
      <c r="AO446" s="47" t="e">
        <f t="shared" si="99"/>
        <v>#DIV/0!</v>
      </c>
      <c r="AP446" s="47" t="e">
        <f t="shared" si="100"/>
        <v>#DIV/0!</v>
      </c>
      <c r="AQ446" s="47" t="e">
        <f t="shared" si="101"/>
        <v>#DIV/0!</v>
      </c>
      <c r="AR446" s="47" t="e">
        <f t="shared" si="102"/>
        <v>#DIV/0!</v>
      </c>
      <c r="AS446" s="47" t="e">
        <f t="shared" si="103"/>
        <v>#DIV/0!</v>
      </c>
      <c r="AT446" s="47" t="e">
        <f t="shared" si="104"/>
        <v>#DIV/0!</v>
      </c>
      <c r="AU446" s="47">
        <f t="shared" si="105"/>
        <v>-1</v>
      </c>
    </row>
    <row r="447" spans="1:47" x14ac:dyDescent="0.25">
      <c r="A447" s="44">
        <v>2023</v>
      </c>
      <c r="B447" s="54">
        <v>30201030403</v>
      </c>
      <c r="C447" s="46" t="s">
        <v>688</v>
      </c>
      <c r="D447" s="47"/>
      <c r="E447" s="47"/>
      <c r="F447" s="47">
        <v>85000000</v>
      </c>
      <c r="G447" s="47"/>
      <c r="H447" s="47"/>
      <c r="I447" s="47"/>
      <c r="J447" s="47"/>
      <c r="K447" s="47"/>
      <c r="L447" s="47"/>
      <c r="M447" s="47"/>
      <c r="N447" s="47"/>
      <c r="O447" s="47"/>
      <c r="P447" s="47">
        <v>85000000</v>
      </c>
      <c r="R447" s="47">
        <v>0</v>
      </c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>
        <f t="shared" si="106"/>
        <v>0</v>
      </c>
      <c r="AF447" s="30">
        <v>30201030403</v>
      </c>
      <c r="AG447" s="25" t="s">
        <v>688</v>
      </c>
      <c r="AH447" s="26">
        <v>0</v>
      </c>
      <c r="AI447" s="47" t="e">
        <f t="shared" si="93"/>
        <v>#DIV/0!</v>
      </c>
      <c r="AJ447" s="47" t="e">
        <f t="shared" si="94"/>
        <v>#DIV/0!</v>
      </c>
      <c r="AK447" s="47">
        <f t="shared" si="95"/>
        <v>-1</v>
      </c>
      <c r="AL447" s="47" t="e">
        <f t="shared" si="96"/>
        <v>#DIV/0!</v>
      </c>
      <c r="AM447" s="47" t="e">
        <f t="shared" si="97"/>
        <v>#DIV/0!</v>
      </c>
      <c r="AN447" s="47" t="e">
        <f t="shared" si="98"/>
        <v>#DIV/0!</v>
      </c>
      <c r="AO447" s="47" t="e">
        <f t="shared" si="99"/>
        <v>#DIV/0!</v>
      </c>
      <c r="AP447" s="47" t="e">
        <f t="shared" si="100"/>
        <v>#DIV/0!</v>
      </c>
      <c r="AQ447" s="47" t="e">
        <f t="shared" si="101"/>
        <v>#DIV/0!</v>
      </c>
      <c r="AR447" s="47" t="e">
        <f t="shared" si="102"/>
        <v>#DIV/0!</v>
      </c>
      <c r="AS447" s="47" t="e">
        <f t="shared" si="103"/>
        <v>#DIV/0!</v>
      </c>
      <c r="AT447" s="47" t="e">
        <f t="shared" si="104"/>
        <v>#DIV/0!</v>
      </c>
      <c r="AU447" s="47">
        <f t="shared" si="105"/>
        <v>-1</v>
      </c>
    </row>
    <row r="448" spans="1:47" x14ac:dyDescent="0.25">
      <c r="A448" s="41">
        <v>2023</v>
      </c>
      <c r="B448" s="42">
        <v>302010304</v>
      </c>
      <c r="C448" s="43" t="s">
        <v>689</v>
      </c>
      <c r="D448" s="40">
        <v>0</v>
      </c>
      <c r="E448" s="40">
        <v>0</v>
      </c>
      <c r="F448" s="40">
        <v>150000000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150000000</v>
      </c>
      <c r="R448" s="40">
        <v>0</v>
      </c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>
        <f t="shared" si="106"/>
        <v>0</v>
      </c>
      <c r="AF448" s="14">
        <v>302010305</v>
      </c>
      <c r="AG448" s="9" t="s">
        <v>689</v>
      </c>
      <c r="AH448" s="10">
        <f>+AH449</f>
        <v>0</v>
      </c>
      <c r="AI448" s="40" t="e">
        <f t="shared" si="93"/>
        <v>#DIV/0!</v>
      </c>
      <c r="AJ448" s="40" t="e">
        <f t="shared" si="94"/>
        <v>#DIV/0!</v>
      </c>
      <c r="AK448" s="40">
        <f t="shared" si="95"/>
        <v>-1</v>
      </c>
      <c r="AL448" s="40" t="e">
        <f t="shared" si="96"/>
        <v>#DIV/0!</v>
      </c>
      <c r="AM448" s="40" t="e">
        <f t="shared" si="97"/>
        <v>#DIV/0!</v>
      </c>
      <c r="AN448" s="40" t="e">
        <f t="shared" si="98"/>
        <v>#DIV/0!</v>
      </c>
      <c r="AO448" s="40" t="e">
        <f t="shared" si="99"/>
        <v>#DIV/0!</v>
      </c>
      <c r="AP448" s="40" t="e">
        <f t="shared" si="100"/>
        <v>#DIV/0!</v>
      </c>
      <c r="AQ448" s="40" t="e">
        <f t="shared" si="101"/>
        <v>#DIV/0!</v>
      </c>
      <c r="AR448" s="40" t="e">
        <f t="shared" si="102"/>
        <v>#DIV/0!</v>
      </c>
      <c r="AS448" s="40" t="e">
        <f t="shared" si="103"/>
        <v>#DIV/0!</v>
      </c>
      <c r="AT448" s="40" t="e">
        <f t="shared" si="104"/>
        <v>#DIV/0!</v>
      </c>
      <c r="AU448" s="40">
        <f t="shared" si="105"/>
        <v>-1</v>
      </c>
    </row>
    <row r="449" spans="1:47" x14ac:dyDescent="0.25">
      <c r="A449" s="44">
        <v>2023</v>
      </c>
      <c r="B449" s="54">
        <v>30201030403</v>
      </c>
      <c r="C449" s="46" t="s">
        <v>690</v>
      </c>
      <c r="D449" s="47"/>
      <c r="E449" s="47"/>
      <c r="F449" s="47">
        <v>150000000</v>
      </c>
      <c r="G449" s="47"/>
      <c r="H449" s="47"/>
      <c r="I449" s="47"/>
      <c r="J449" s="47"/>
      <c r="K449" s="47"/>
      <c r="L449" s="47">
        <v>0</v>
      </c>
      <c r="M449" s="47"/>
      <c r="N449" s="47"/>
      <c r="O449" s="47"/>
      <c r="P449" s="47">
        <v>150000000</v>
      </c>
      <c r="R449" s="47">
        <v>0</v>
      </c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>
        <f t="shared" si="106"/>
        <v>0</v>
      </c>
      <c r="AF449" s="30">
        <v>30201030503</v>
      </c>
      <c r="AG449" s="25" t="s">
        <v>690</v>
      </c>
      <c r="AH449" s="26">
        <v>0</v>
      </c>
      <c r="AI449" s="47" t="e">
        <f t="shared" si="93"/>
        <v>#DIV/0!</v>
      </c>
      <c r="AJ449" s="47" t="e">
        <f t="shared" si="94"/>
        <v>#DIV/0!</v>
      </c>
      <c r="AK449" s="47">
        <f t="shared" si="95"/>
        <v>-1</v>
      </c>
      <c r="AL449" s="47" t="e">
        <f t="shared" si="96"/>
        <v>#DIV/0!</v>
      </c>
      <c r="AM449" s="47" t="e">
        <f t="shared" si="97"/>
        <v>#DIV/0!</v>
      </c>
      <c r="AN449" s="47" t="e">
        <f t="shared" si="98"/>
        <v>#DIV/0!</v>
      </c>
      <c r="AO449" s="47" t="e">
        <f t="shared" si="99"/>
        <v>#DIV/0!</v>
      </c>
      <c r="AP449" s="47" t="e">
        <f t="shared" si="100"/>
        <v>#DIV/0!</v>
      </c>
      <c r="AQ449" s="47" t="e">
        <f t="shared" si="101"/>
        <v>#DIV/0!</v>
      </c>
      <c r="AR449" s="47" t="e">
        <f t="shared" si="102"/>
        <v>#DIV/0!</v>
      </c>
      <c r="AS449" s="47" t="e">
        <f t="shared" si="103"/>
        <v>#DIV/0!</v>
      </c>
      <c r="AT449" s="47" t="e">
        <f t="shared" si="104"/>
        <v>#DIV/0!</v>
      </c>
      <c r="AU449" s="47">
        <f t="shared" si="105"/>
        <v>-1</v>
      </c>
    </row>
    <row r="450" spans="1:47" x14ac:dyDescent="0.25">
      <c r="A450" s="41">
        <v>2023</v>
      </c>
      <c r="B450" s="42">
        <v>3020104</v>
      </c>
      <c r="C450" s="43" t="s">
        <v>691</v>
      </c>
      <c r="D450" s="40">
        <v>460000000</v>
      </c>
      <c r="E450" s="40">
        <v>130000000</v>
      </c>
      <c r="F450" s="40">
        <v>0</v>
      </c>
      <c r="G450" s="40">
        <v>85000000</v>
      </c>
      <c r="H450" s="40">
        <v>0</v>
      </c>
      <c r="I450" s="40">
        <v>0</v>
      </c>
      <c r="J450" s="40">
        <v>0</v>
      </c>
      <c r="K450" s="40">
        <v>0</v>
      </c>
      <c r="L450" s="40">
        <v>120000000</v>
      </c>
      <c r="M450" s="40">
        <v>0</v>
      </c>
      <c r="N450" s="40">
        <v>0</v>
      </c>
      <c r="O450" s="40">
        <v>0</v>
      </c>
      <c r="P450" s="40">
        <v>795000000</v>
      </c>
      <c r="R450" s="40">
        <v>0</v>
      </c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>
        <f t="shared" si="106"/>
        <v>0</v>
      </c>
      <c r="AF450" s="11">
        <v>3020104</v>
      </c>
      <c r="AG450" s="5" t="s">
        <v>691</v>
      </c>
      <c r="AH450" s="6">
        <f>+AH451+AH455+AH459+AH462</f>
        <v>0</v>
      </c>
      <c r="AI450" s="40">
        <f t="shared" si="93"/>
        <v>-1</v>
      </c>
      <c r="AJ450" s="40">
        <f t="shared" si="94"/>
        <v>-1</v>
      </c>
      <c r="AK450" s="40" t="e">
        <f t="shared" si="95"/>
        <v>#DIV/0!</v>
      </c>
      <c r="AL450" s="40">
        <f t="shared" si="96"/>
        <v>-1</v>
      </c>
      <c r="AM450" s="40" t="e">
        <f t="shared" si="97"/>
        <v>#DIV/0!</v>
      </c>
      <c r="AN450" s="40" t="e">
        <f t="shared" si="98"/>
        <v>#DIV/0!</v>
      </c>
      <c r="AO450" s="40" t="e">
        <f t="shared" si="99"/>
        <v>#DIV/0!</v>
      </c>
      <c r="AP450" s="40" t="e">
        <f t="shared" si="100"/>
        <v>#DIV/0!</v>
      </c>
      <c r="AQ450" s="40">
        <f t="shared" si="101"/>
        <v>-1</v>
      </c>
      <c r="AR450" s="40" t="e">
        <f t="shared" si="102"/>
        <v>#DIV/0!</v>
      </c>
      <c r="AS450" s="40" t="e">
        <f t="shared" si="103"/>
        <v>#DIV/0!</v>
      </c>
      <c r="AT450" s="40" t="e">
        <f t="shared" si="104"/>
        <v>#DIV/0!</v>
      </c>
      <c r="AU450" s="40">
        <f t="shared" si="105"/>
        <v>-1</v>
      </c>
    </row>
    <row r="451" spans="1:47" x14ac:dyDescent="0.25">
      <c r="A451" s="41">
        <v>2023</v>
      </c>
      <c r="B451" s="42">
        <v>302010401</v>
      </c>
      <c r="C451" s="43" t="s">
        <v>692</v>
      </c>
      <c r="D451" s="40">
        <v>430000000</v>
      </c>
      <c r="E451" s="40">
        <v>0</v>
      </c>
      <c r="F451" s="40">
        <v>0</v>
      </c>
      <c r="G451" s="40">
        <v>30000000</v>
      </c>
      <c r="H451" s="40">
        <v>0</v>
      </c>
      <c r="I451" s="40">
        <v>0</v>
      </c>
      <c r="J451" s="40">
        <v>0</v>
      </c>
      <c r="K451" s="40">
        <v>0</v>
      </c>
      <c r="L451" s="40">
        <v>100000000</v>
      </c>
      <c r="M451" s="40">
        <v>0</v>
      </c>
      <c r="N451" s="40">
        <v>0</v>
      </c>
      <c r="O451" s="40">
        <v>0</v>
      </c>
      <c r="P451" s="40">
        <v>560000000</v>
      </c>
      <c r="R451" s="40">
        <v>0</v>
      </c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>
        <f t="shared" si="106"/>
        <v>0</v>
      </c>
      <c r="AF451" s="14">
        <v>302010401</v>
      </c>
      <c r="AG451" s="9" t="s">
        <v>692</v>
      </c>
      <c r="AH451" s="10">
        <f>+AH452+AH453+AH454</f>
        <v>0</v>
      </c>
      <c r="AI451" s="40">
        <f t="shared" si="93"/>
        <v>-1</v>
      </c>
      <c r="AJ451" s="40" t="e">
        <f t="shared" si="94"/>
        <v>#DIV/0!</v>
      </c>
      <c r="AK451" s="40" t="e">
        <f t="shared" si="95"/>
        <v>#DIV/0!</v>
      </c>
      <c r="AL451" s="40">
        <f t="shared" si="96"/>
        <v>-1</v>
      </c>
      <c r="AM451" s="40" t="e">
        <f t="shared" si="97"/>
        <v>#DIV/0!</v>
      </c>
      <c r="AN451" s="40" t="e">
        <f t="shared" si="98"/>
        <v>#DIV/0!</v>
      </c>
      <c r="AO451" s="40" t="e">
        <f t="shared" si="99"/>
        <v>#DIV/0!</v>
      </c>
      <c r="AP451" s="40" t="e">
        <f t="shared" si="100"/>
        <v>#DIV/0!</v>
      </c>
      <c r="AQ451" s="40">
        <f t="shared" si="101"/>
        <v>-1</v>
      </c>
      <c r="AR451" s="40" t="e">
        <f t="shared" si="102"/>
        <v>#DIV/0!</v>
      </c>
      <c r="AS451" s="40" t="e">
        <f t="shared" si="103"/>
        <v>#DIV/0!</v>
      </c>
      <c r="AT451" s="40" t="e">
        <f t="shared" si="104"/>
        <v>#DIV/0!</v>
      </c>
      <c r="AU451" s="40">
        <f t="shared" si="105"/>
        <v>-1</v>
      </c>
    </row>
    <row r="452" spans="1:47" x14ac:dyDescent="0.25">
      <c r="A452" s="44">
        <v>2023</v>
      </c>
      <c r="B452" s="52">
        <v>30201040101</v>
      </c>
      <c r="C452" s="46" t="s">
        <v>693</v>
      </c>
      <c r="D452" s="47"/>
      <c r="E452" s="47"/>
      <c r="F452" s="47"/>
      <c r="G452" s="47"/>
      <c r="H452" s="47"/>
      <c r="I452" s="47"/>
      <c r="J452" s="47"/>
      <c r="K452" s="47"/>
      <c r="L452" s="47">
        <v>100000000</v>
      </c>
      <c r="M452" s="47"/>
      <c r="N452" s="47"/>
      <c r="O452" s="47"/>
      <c r="P452" s="47">
        <v>100000000</v>
      </c>
      <c r="R452" s="47">
        <v>0</v>
      </c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>
        <f t="shared" si="106"/>
        <v>0</v>
      </c>
      <c r="AF452" s="28">
        <v>30201040101</v>
      </c>
      <c r="AG452" s="25" t="s">
        <v>693</v>
      </c>
      <c r="AH452" s="26">
        <v>0</v>
      </c>
      <c r="AI452" s="47" t="e">
        <f t="shared" si="93"/>
        <v>#DIV/0!</v>
      </c>
      <c r="AJ452" s="47" t="e">
        <f t="shared" si="94"/>
        <v>#DIV/0!</v>
      </c>
      <c r="AK452" s="47" t="e">
        <f t="shared" si="95"/>
        <v>#DIV/0!</v>
      </c>
      <c r="AL452" s="47" t="e">
        <f t="shared" si="96"/>
        <v>#DIV/0!</v>
      </c>
      <c r="AM452" s="47" t="e">
        <f t="shared" si="97"/>
        <v>#DIV/0!</v>
      </c>
      <c r="AN452" s="47" t="e">
        <f t="shared" si="98"/>
        <v>#DIV/0!</v>
      </c>
      <c r="AO452" s="47" t="e">
        <f t="shared" si="99"/>
        <v>#DIV/0!</v>
      </c>
      <c r="AP452" s="47" t="e">
        <f t="shared" si="100"/>
        <v>#DIV/0!</v>
      </c>
      <c r="AQ452" s="47">
        <f t="shared" si="101"/>
        <v>-1</v>
      </c>
      <c r="AR452" s="47" t="e">
        <f t="shared" si="102"/>
        <v>#DIV/0!</v>
      </c>
      <c r="AS452" s="47" t="e">
        <f t="shared" si="103"/>
        <v>#DIV/0!</v>
      </c>
      <c r="AT452" s="47" t="e">
        <f t="shared" si="104"/>
        <v>#DIV/0!</v>
      </c>
      <c r="AU452" s="47">
        <f t="shared" si="105"/>
        <v>-1</v>
      </c>
    </row>
    <row r="453" spans="1:47" x14ac:dyDescent="0.25">
      <c r="A453" s="44">
        <v>2023</v>
      </c>
      <c r="B453" s="53">
        <v>30201040102</v>
      </c>
      <c r="C453" s="46" t="s">
        <v>694</v>
      </c>
      <c r="D453" s="47"/>
      <c r="E453" s="47"/>
      <c r="F453" s="47"/>
      <c r="G453" s="47">
        <v>30000000</v>
      </c>
      <c r="H453" s="47"/>
      <c r="I453" s="47"/>
      <c r="J453" s="47"/>
      <c r="K453" s="47"/>
      <c r="L453" s="47"/>
      <c r="M453" s="47"/>
      <c r="N453" s="47"/>
      <c r="O453" s="47"/>
      <c r="P453" s="47">
        <v>30000000</v>
      </c>
      <c r="R453" s="47">
        <v>0</v>
      </c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>
        <f t="shared" si="106"/>
        <v>0</v>
      </c>
      <c r="AF453" s="29">
        <v>30201040102</v>
      </c>
      <c r="AG453" s="25" t="s">
        <v>694</v>
      </c>
      <c r="AH453" s="26">
        <v>0</v>
      </c>
      <c r="AI453" s="47" t="e">
        <f t="shared" si="93"/>
        <v>#DIV/0!</v>
      </c>
      <c r="AJ453" s="47" t="e">
        <f t="shared" si="94"/>
        <v>#DIV/0!</v>
      </c>
      <c r="AK453" s="47" t="e">
        <f t="shared" si="95"/>
        <v>#DIV/0!</v>
      </c>
      <c r="AL453" s="47">
        <f t="shared" si="96"/>
        <v>-1</v>
      </c>
      <c r="AM453" s="47" t="e">
        <f t="shared" si="97"/>
        <v>#DIV/0!</v>
      </c>
      <c r="AN453" s="47" t="e">
        <f t="shared" si="98"/>
        <v>#DIV/0!</v>
      </c>
      <c r="AO453" s="47" t="e">
        <f t="shared" si="99"/>
        <v>#DIV/0!</v>
      </c>
      <c r="AP453" s="47" t="e">
        <f t="shared" si="100"/>
        <v>#DIV/0!</v>
      </c>
      <c r="AQ453" s="47" t="e">
        <f t="shared" si="101"/>
        <v>#DIV/0!</v>
      </c>
      <c r="AR453" s="47" t="e">
        <f t="shared" si="102"/>
        <v>#DIV/0!</v>
      </c>
      <c r="AS453" s="47" t="e">
        <f t="shared" si="103"/>
        <v>#DIV/0!</v>
      </c>
      <c r="AT453" s="47" t="e">
        <f t="shared" si="104"/>
        <v>#DIV/0!</v>
      </c>
      <c r="AU453" s="47">
        <f t="shared" si="105"/>
        <v>-1</v>
      </c>
    </row>
    <row r="454" spans="1:47" x14ac:dyDescent="0.25">
      <c r="A454" s="44">
        <v>2023</v>
      </c>
      <c r="B454" s="54">
        <v>30201040103</v>
      </c>
      <c r="C454" s="46" t="s">
        <v>695</v>
      </c>
      <c r="D454" s="47">
        <v>430000000</v>
      </c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>
        <v>430000000</v>
      </c>
      <c r="R454" s="47">
        <v>0</v>
      </c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>
        <f t="shared" si="106"/>
        <v>0</v>
      </c>
      <c r="AF454" s="30">
        <v>30201040103</v>
      </c>
      <c r="AG454" s="25" t="s">
        <v>695</v>
      </c>
      <c r="AH454" s="26">
        <v>0</v>
      </c>
      <c r="AI454" s="47">
        <f t="shared" si="93"/>
        <v>-1</v>
      </c>
      <c r="AJ454" s="47" t="e">
        <f t="shared" si="94"/>
        <v>#DIV/0!</v>
      </c>
      <c r="AK454" s="47" t="e">
        <f t="shared" si="95"/>
        <v>#DIV/0!</v>
      </c>
      <c r="AL454" s="47" t="e">
        <f t="shared" si="96"/>
        <v>#DIV/0!</v>
      </c>
      <c r="AM454" s="47" t="e">
        <f t="shared" si="97"/>
        <v>#DIV/0!</v>
      </c>
      <c r="AN454" s="47" t="e">
        <f t="shared" si="98"/>
        <v>#DIV/0!</v>
      </c>
      <c r="AO454" s="47" t="e">
        <f t="shared" si="99"/>
        <v>#DIV/0!</v>
      </c>
      <c r="AP454" s="47" t="e">
        <f t="shared" si="100"/>
        <v>#DIV/0!</v>
      </c>
      <c r="AQ454" s="47" t="e">
        <f t="shared" si="101"/>
        <v>#DIV/0!</v>
      </c>
      <c r="AR454" s="47" t="e">
        <f t="shared" si="102"/>
        <v>#DIV/0!</v>
      </c>
      <c r="AS454" s="47" t="e">
        <f t="shared" si="103"/>
        <v>#DIV/0!</v>
      </c>
      <c r="AT454" s="47" t="e">
        <f t="shared" si="104"/>
        <v>#DIV/0!</v>
      </c>
      <c r="AU454" s="47">
        <f t="shared" si="105"/>
        <v>-1</v>
      </c>
    </row>
    <row r="455" spans="1:47" x14ac:dyDescent="0.25">
      <c r="A455" s="41">
        <v>2023</v>
      </c>
      <c r="B455" s="42">
        <v>302010402</v>
      </c>
      <c r="C455" s="43" t="s">
        <v>696</v>
      </c>
      <c r="D455" s="40">
        <v>0</v>
      </c>
      <c r="E455" s="40">
        <v>100000000</v>
      </c>
      <c r="F455" s="40">
        <v>0</v>
      </c>
      <c r="G455" s="40">
        <v>25000000</v>
      </c>
      <c r="H455" s="40">
        <v>0</v>
      </c>
      <c r="I455" s="40">
        <v>0</v>
      </c>
      <c r="J455" s="40">
        <v>0</v>
      </c>
      <c r="K455" s="40">
        <v>0</v>
      </c>
      <c r="L455" s="40">
        <v>15000000</v>
      </c>
      <c r="M455" s="40">
        <v>0</v>
      </c>
      <c r="N455" s="40">
        <v>0</v>
      </c>
      <c r="O455" s="40">
        <v>0</v>
      </c>
      <c r="P455" s="40">
        <v>140000000</v>
      </c>
      <c r="R455" s="40">
        <v>0</v>
      </c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>
        <f t="shared" si="106"/>
        <v>0</v>
      </c>
      <c r="AF455" s="14">
        <v>302010402</v>
      </c>
      <c r="AG455" s="9" t="s">
        <v>696</v>
      </c>
      <c r="AH455" s="10">
        <f>+AH456+AH457+AH458</f>
        <v>0</v>
      </c>
      <c r="AI455" s="40" t="e">
        <f t="shared" si="93"/>
        <v>#DIV/0!</v>
      </c>
      <c r="AJ455" s="40">
        <f t="shared" si="94"/>
        <v>-1</v>
      </c>
      <c r="AK455" s="40" t="e">
        <f t="shared" si="95"/>
        <v>#DIV/0!</v>
      </c>
      <c r="AL455" s="40">
        <f t="shared" si="96"/>
        <v>-1</v>
      </c>
      <c r="AM455" s="40" t="e">
        <f t="shared" si="97"/>
        <v>#DIV/0!</v>
      </c>
      <c r="AN455" s="40" t="e">
        <f t="shared" si="98"/>
        <v>#DIV/0!</v>
      </c>
      <c r="AO455" s="40" t="e">
        <f t="shared" si="99"/>
        <v>#DIV/0!</v>
      </c>
      <c r="AP455" s="40" t="e">
        <f t="shared" si="100"/>
        <v>#DIV/0!</v>
      </c>
      <c r="AQ455" s="40">
        <f t="shared" si="101"/>
        <v>-1</v>
      </c>
      <c r="AR455" s="40" t="e">
        <f t="shared" si="102"/>
        <v>#DIV/0!</v>
      </c>
      <c r="AS455" s="40" t="e">
        <f t="shared" si="103"/>
        <v>#DIV/0!</v>
      </c>
      <c r="AT455" s="40" t="e">
        <f t="shared" si="104"/>
        <v>#DIV/0!</v>
      </c>
      <c r="AU455" s="40">
        <f t="shared" si="105"/>
        <v>-1</v>
      </c>
    </row>
    <row r="456" spans="1:47" x14ac:dyDescent="0.25">
      <c r="A456" s="44">
        <v>2023</v>
      </c>
      <c r="B456" s="52">
        <v>30201040201</v>
      </c>
      <c r="C456" s="46" t="s">
        <v>697</v>
      </c>
      <c r="D456" s="47"/>
      <c r="E456" s="47"/>
      <c r="F456" s="47"/>
      <c r="G456" s="47"/>
      <c r="H456" s="47"/>
      <c r="I456" s="47"/>
      <c r="J456" s="47"/>
      <c r="K456" s="47"/>
      <c r="L456" s="47">
        <v>15000000</v>
      </c>
      <c r="M456" s="47"/>
      <c r="N456" s="47"/>
      <c r="O456" s="47"/>
      <c r="P456" s="47">
        <v>15000000</v>
      </c>
      <c r="R456" s="47">
        <v>0</v>
      </c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>
        <f t="shared" si="106"/>
        <v>0</v>
      </c>
      <c r="AF456" s="28">
        <v>30201040201</v>
      </c>
      <c r="AG456" s="25" t="s">
        <v>697</v>
      </c>
      <c r="AH456" s="26">
        <v>0</v>
      </c>
      <c r="AI456" s="47" t="e">
        <f t="shared" si="93"/>
        <v>#DIV/0!</v>
      </c>
      <c r="AJ456" s="47" t="e">
        <f t="shared" si="94"/>
        <v>#DIV/0!</v>
      </c>
      <c r="AK456" s="47" t="e">
        <f t="shared" si="95"/>
        <v>#DIV/0!</v>
      </c>
      <c r="AL456" s="47" t="e">
        <f t="shared" si="96"/>
        <v>#DIV/0!</v>
      </c>
      <c r="AM456" s="47" t="e">
        <f t="shared" si="97"/>
        <v>#DIV/0!</v>
      </c>
      <c r="AN456" s="47" t="e">
        <f t="shared" si="98"/>
        <v>#DIV/0!</v>
      </c>
      <c r="AO456" s="47" t="e">
        <f t="shared" si="99"/>
        <v>#DIV/0!</v>
      </c>
      <c r="AP456" s="47" t="e">
        <f t="shared" si="100"/>
        <v>#DIV/0!</v>
      </c>
      <c r="AQ456" s="47">
        <f t="shared" si="101"/>
        <v>-1</v>
      </c>
      <c r="AR456" s="47" t="e">
        <f t="shared" si="102"/>
        <v>#DIV/0!</v>
      </c>
      <c r="AS456" s="47" t="e">
        <f t="shared" si="103"/>
        <v>#DIV/0!</v>
      </c>
      <c r="AT456" s="47" t="e">
        <f t="shared" si="104"/>
        <v>#DIV/0!</v>
      </c>
      <c r="AU456" s="47">
        <f t="shared" si="105"/>
        <v>-1</v>
      </c>
    </row>
    <row r="457" spans="1:47" x14ac:dyDescent="0.25">
      <c r="A457" s="44">
        <v>2023</v>
      </c>
      <c r="B457" s="53">
        <v>30201040202</v>
      </c>
      <c r="C457" s="46" t="s">
        <v>698</v>
      </c>
      <c r="D457" s="47"/>
      <c r="E457" s="47"/>
      <c r="F457" s="47"/>
      <c r="G457" s="47">
        <v>25000000</v>
      </c>
      <c r="H457" s="47"/>
      <c r="I457" s="47"/>
      <c r="J457" s="47"/>
      <c r="K457" s="47"/>
      <c r="L457" s="47"/>
      <c r="M457" s="47"/>
      <c r="N457" s="47"/>
      <c r="O457" s="47"/>
      <c r="P457" s="47">
        <v>25000000</v>
      </c>
      <c r="R457" s="47">
        <v>0</v>
      </c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>
        <f t="shared" si="106"/>
        <v>0</v>
      </c>
      <c r="AF457" s="29">
        <v>30201040202</v>
      </c>
      <c r="AG457" s="25" t="s">
        <v>698</v>
      </c>
      <c r="AH457" s="26">
        <v>0</v>
      </c>
      <c r="AI457" s="47" t="e">
        <f t="shared" ref="AI457:AI512" si="107">+(R457-D457)/D457</f>
        <v>#DIV/0!</v>
      </c>
      <c r="AJ457" s="47" t="e">
        <f t="shared" si="94"/>
        <v>#DIV/0!</v>
      </c>
      <c r="AK457" s="47" t="e">
        <f t="shared" si="95"/>
        <v>#DIV/0!</v>
      </c>
      <c r="AL457" s="47">
        <f t="shared" si="96"/>
        <v>-1</v>
      </c>
      <c r="AM457" s="47" t="e">
        <f t="shared" si="97"/>
        <v>#DIV/0!</v>
      </c>
      <c r="AN457" s="47" t="e">
        <f t="shared" si="98"/>
        <v>#DIV/0!</v>
      </c>
      <c r="AO457" s="47" t="e">
        <f t="shared" si="99"/>
        <v>#DIV/0!</v>
      </c>
      <c r="AP457" s="47" t="e">
        <f t="shared" si="100"/>
        <v>#DIV/0!</v>
      </c>
      <c r="AQ457" s="47" t="e">
        <f t="shared" si="101"/>
        <v>#DIV/0!</v>
      </c>
      <c r="AR457" s="47" t="e">
        <f t="shared" si="102"/>
        <v>#DIV/0!</v>
      </c>
      <c r="AS457" s="47" t="e">
        <f t="shared" si="103"/>
        <v>#DIV/0!</v>
      </c>
      <c r="AT457" s="47" t="e">
        <f t="shared" si="104"/>
        <v>#DIV/0!</v>
      </c>
      <c r="AU457" s="47">
        <f t="shared" si="105"/>
        <v>-1</v>
      </c>
    </row>
    <row r="458" spans="1:47" x14ac:dyDescent="0.25">
      <c r="A458" s="44">
        <v>2023</v>
      </c>
      <c r="B458" s="54">
        <v>30201040203</v>
      </c>
      <c r="C458" s="46" t="s">
        <v>699</v>
      </c>
      <c r="D458" s="47"/>
      <c r="E458" s="47">
        <v>100000000</v>
      </c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>
        <v>100000000</v>
      </c>
      <c r="R458" s="47">
        <v>0</v>
      </c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>
        <f t="shared" si="106"/>
        <v>0</v>
      </c>
      <c r="AF458" s="30">
        <v>30201040203</v>
      </c>
      <c r="AG458" s="25" t="s">
        <v>699</v>
      </c>
      <c r="AH458" s="26">
        <v>0</v>
      </c>
      <c r="AI458" s="47" t="e">
        <f t="shared" si="107"/>
        <v>#DIV/0!</v>
      </c>
      <c r="AJ458" s="47">
        <f t="shared" si="94"/>
        <v>-1</v>
      </c>
      <c r="AK458" s="47" t="e">
        <f t="shared" si="95"/>
        <v>#DIV/0!</v>
      </c>
      <c r="AL458" s="47" t="e">
        <f t="shared" si="96"/>
        <v>#DIV/0!</v>
      </c>
      <c r="AM458" s="47" t="e">
        <f t="shared" si="97"/>
        <v>#DIV/0!</v>
      </c>
      <c r="AN458" s="47" t="e">
        <f t="shared" si="98"/>
        <v>#DIV/0!</v>
      </c>
      <c r="AO458" s="47" t="e">
        <f t="shared" si="99"/>
        <v>#DIV/0!</v>
      </c>
      <c r="AP458" s="47" t="e">
        <f t="shared" si="100"/>
        <v>#DIV/0!</v>
      </c>
      <c r="AQ458" s="47" t="e">
        <f t="shared" si="101"/>
        <v>#DIV/0!</v>
      </c>
      <c r="AR458" s="47" t="e">
        <f t="shared" si="102"/>
        <v>#DIV/0!</v>
      </c>
      <c r="AS458" s="47" t="e">
        <f t="shared" si="103"/>
        <v>#DIV/0!</v>
      </c>
      <c r="AT458" s="47" t="e">
        <f t="shared" si="104"/>
        <v>#DIV/0!</v>
      </c>
      <c r="AU458" s="47">
        <f t="shared" si="105"/>
        <v>-1</v>
      </c>
    </row>
    <row r="459" spans="1:47" x14ac:dyDescent="0.25">
      <c r="A459" s="41">
        <v>2023</v>
      </c>
      <c r="B459" s="42">
        <v>302010403</v>
      </c>
      <c r="C459" s="43" t="s">
        <v>700</v>
      </c>
      <c r="D459" s="40">
        <v>30000000</v>
      </c>
      <c r="E459" s="40">
        <v>0</v>
      </c>
      <c r="F459" s="40">
        <v>0</v>
      </c>
      <c r="G459" s="40">
        <v>10000000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40000000</v>
      </c>
      <c r="R459" s="40">
        <v>0</v>
      </c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>
        <f t="shared" si="106"/>
        <v>0</v>
      </c>
      <c r="AF459" s="14">
        <v>302010403</v>
      </c>
      <c r="AG459" s="9" t="s">
        <v>700</v>
      </c>
      <c r="AH459" s="10">
        <f>+AH460+AH461</f>
        <v>0</v>
      </c>
      <c r="AI459" s="40">
        <f t="shared" si="107"/>
        <v>-1</v>
      </c>
      <c r="AJ459" s="40" t="e">
        <f t="shared" si="94"/>
        <v>#DIV/0!</v>
      </c>
      <c r="AK459" s="40" t="e">
        <f t="shared" si="95"/>
        <v>#DIV/0!</v>
      </c>
      <c r="AL459" s="40">
        <f t="shared" si="96"/>
        <v>-1</v>
      </c>
      <c r="AM459" s="40" t="e">
        <f t="shared" si="97"/>
        <v>#DIV/0!</v>
      </c>
      <c r="AN459" s="40" t="e">
        <f t="shared" si="98"/>
        <v>#DIV/0!</v>
      </c>
      <c r="AO459" s="40" t="e">
        <f t="shared" si="99"/>
        <v>#DIV/0!</v>
      </c>
      <c r="AP459" s="40" t="e">
        <f t="shared" si="100"/>
        <v>#DIV/0!</v>
      </c>
      <c r="AQ459" s="40" t="e">
        <f t="shared" si="101"/>
        <v>#DIV/0!</v>
      </c>
      <c r="AR459" s="40" t="e">
        <f t="shared" si="102"/>
        <v>#DIV/0!</v>
      </c>
      <c r="AS459" s="40" t="e">
        <f t="shared" si="103"/>
        <v>#DIV/0!</v>
      </c>
      <c r="AT459" s="40" t="e">
        <f t="shared" si="104"/>
        <v>#DIV/0!</v>
      </c>
      <c r="AU459" s="40">
        <f t="shared" si="105"/>
        <v>-1</v>
      </c>
    </row>
    <row r="460" spans="1:47" x14ac:dyDescent="0.25">
      <c r="A460" s="44">
        <v>2023</v>
      </c>
      <c r="B460" s="53">
        <v>30201040302</v>
      </c>
      <c r="C460" s="46" t="s">
        <v>701</v>
      </c>
      <c r="D460" s="47"/>
      <c r="E460" s="47"/>
      <c r="F460" s="47"/>
      <c r="G460" s="47">
        <v>10000000</v>
      </c>
      <c r="H460" s="47"/>
      <c r="I460" s="47"/>
      <c r="J460" s="47"/>
      <c r="K460" s="47"/>
      <c r="L460" s="47"/>
      <c r="M460" s="47"/>
      <c r="N460" s="47"/>
      <c r="O460" s="47"/>
      <c r="P460" s="47">
        <v>10000000</v>
      </c>
      <c r="R460" s="47">
        <v>0</v>
      </c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>
        <f t="shared" si="106"/>
        <v>0</v>
      </c>
      <c r="AF460" s="29">
        <v>30201040302</v>
      </c>
      <c r="AG460" s="25" t="s">
        <v>701</v>
      </c>
      <c r="AH460" s="26">
        <v>0</v>
      </c>
      <c r="AI460" s="47" t="e">
        <f t="shared" si="107"/>
        <v>#DIV/0!</v>
      </c>
      <c r="AJ460" s="47" t="e">
        <f t="shared" si="94"/>
        <v>#DIV/0!</v>
      </c>
      <c r="AK460" s="47" t="e">
        <f t="shared" si="95"/>
        <v>#DIV/0!</v>
      </c>
      <c r="AL460" s="47">
        <f t="shared" si="96"/>
        <v>-1</v>
      </c>
      <c r="AM460" s="47" t="e">
        <f t="shared" si="97"/>
        <v>#DIV/0!</v>
      </c>
      <c r="AN460" s="47" t="e">
        <f t="shared" si="98"/>
        <v>#DIV/0!</v>
      </c>
      <c r="AO460" s="47" t="e">
        <f t="shared" si="99"/>
        <v>#DIV/0!</v>
      </c>
      <c r="AP460" s="47" t="e">
        <f t="shared" si="100"/>
        <v>#DIV/0!</v>
      </c>
      <c r="AQ460" s="47" t="e">
        <f t="shared" si="101"/>
        <v>#DIV/0!</v>
      </c>
      <c r="AR460" s="47" t="e">
        <f t="shared" si="102"/>
        <v>#DIV/0!</v>
      </c>
      <c r="AS460" s="47" t="e">
        <f t="shared" si="103"/>
        <v>#DIV/0!</v>
      </c>
      <c r="AT460" s="47" t="e">
        <f t="shared" si="104"/>
        <v>#DIV/0!</v>
      </c>
      <c r="AU460" s="47">
        <f t="shared" si="105"/>
        <v>-1</v>
      </c>
    </row>
    <row r="461" spans="1:47" x14ac:dyDescent="0.25">
      <c r="A461" s="44">
        <v>2023</v>
      </c>
      <c r="B461" s="54">
        <v>30201040303</v>
      </c>
      <c r="C461" s="46" t="s">
        <v>702</v>
      </c>
      <c r="D461" s="47">
        <v>30000000</v>
      </c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>
        <v>30000000</v>
      </c>
      <c r="R461" s="47">
        <v>0</v>
      </c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>
        <f t="shared" si="106"/>
        <v>0</v>
      </c>
      <c r="AF461" s="30">
        <v>30201040303</v>
      </c>
      <c r="AG461" s="25" t="s">
        <v>702</v>
      </c>
      <c r="AH461" s="26">
        <v>0</v>
      </c>
      <c r="AI461" s="47">
        <f t="shared" si="107"/>
        <v>-1</v>
      </c>
      <c r="AJ461" s="47" t="e">
        <f t="shared" si="94"/>
        <v>#DIV/0!</v>
      </c>
      <c r="AK461" s="47" t="e">
        <f t="shared" si="95"/>
        <v>#DIV/0!</v>
      </c>
      <c r="AL461" s="47" t="e">
        <f t="shared" si="96"/>
        <v>#DIV/0!</v>
      </c>
      <c r="AM461" s="47" t="e">
        <f t="shared" si="97"/>
        <v>#DIV/0!</v>
      </c>
      <c r="AN461" s="47" t="e">
        <f t="shared" si="98"/>
        <v>#DIV/0!</v>
      </c>
      <c r="AO461" s="47" t="e">
        <f t="shared" si="99"/>
        <v>#DIV/0!</v>
      </c>
      <c r="AP461" s="47" t="e">
        <f t="shared" si="100"/>
        <v>#DIV/0!</v>
      </c>
      <c r="AQ461" s="47" t="e">
        <f t="shared" si="101"/>
        <v>#DIV/0!</v>
      </c>
      <c r="AR461" s="47" t="e">
        <f t="shared" si="102"/>
        <v>#DIV/0!</v>
      </c>
      <c r="AS461" s="47" t="e">
        <f t="shared" si="103"/>
        <v>#DIV/0!</v>
      </c>
      <c r="AT461" s="47" t="e">
        <f t="shared" si="104"/>
        <v>#DIV/0!</v>
      </c>
      <c r="AU461" s="47">
        <f t="shared" si="105"/>
        <v>-1</v>
      </c>
    </row>
    <row r="462" spans="1:47" x14ac:dyDescent="0.25">
      <c r="A462" s="41">
        <v>2023</v>
      </c>
      <c r="B462" s="42">
        <v>302010404</v>
      </c>
      <c r="C462" s="43" t="s">
        <v>703</v>
      </c>
      <c r="D462" s="40">
        <v>0</v>
      </c>
      <c r="E462" s="40">
        <v>30000000</v>
      </c>
      <c r="F462" s="40">
        <v>0</v>
      </c>
      <c r="G462" s="40">
        <v>20000000</v>
      </c>
      <c r="H462" s="40">
        <v>0</v>
      </c>
      <c r="I462" s="40">
        <v>0</v>
      </c>
      <c r="J462" s="40">
        <v>0</v>
      </c>
      <c r="K462" s="40">
        <v>0</v>
      </c>
      <c r="L462" s="40">
        <v>5000000</v>
      </c>
      <c r="M462" s="40">
        <v>0</v>
      </c>
      <c r="N462" s="40">
        <v>0</v>
      </c>
      <c r="O462" s="40">
        <v>0</v>
      </c>
      <c r="P462" s="40">
        <v>55000000</v>
      </c>
      <c r="R462" s="40">
        <v>0</v>
      </c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>
        <f t="shared" si="106"/>
        <v>0</v>
      </c>
      <c r="AF462" s="14">
        <v>302010404</v>
      </c>
      <c r="AG462" s="9" t="s">
        <v>703</v>
      </c>
      <c r="AH462" s="10">
        <f>+AH463+AH464+AH465</f>
        <v>0</v>
      </c>
      <c r="AI462" s="40" t="e">
        <f t="shared" si="107"/>
        <v>#DIV/0!</v>
      </c>
      <c r="AJ462" s="40">
        <f t="shared" si="94"/>
        <v>-1</v>
      </c>
      <c r="AK462" s="40" t="e">
        <f t="shared" si="95"/>
        <v>#DIV/0!</v>
      </c>
      <c r="AL462" s="40">
        <f t="shared" si="96"/>
        <v>-1</v>
      </c>
      <c r="AM462" s="40" t="e">
        <f t="shared" si="97"/>
        <v>#DIV/0!</v>
      </c>
      <c r="AN462" s="40" t="e">
        <f t="shared" si="98"/>
        <v>#DIV/0!</v>
      </c>
      <c r="AO462" s="40" t="e">
        <f t="shared" si="99"/>
        <v>#DIV/0!</v>
      </c>
      <c r="AP462" s="40" t="e">
        <f t="shared" si="100"/>
        <v>#DIV/0!</v>
      </c>
      <c r="AQ462" s="40">
        <f t="shared" si="101"/>
        <v>-1</v>
      </c>
      <c r="AR462" s="40" t="e">
        <f t="shared" si="102"/>
        <v>#DIV/0!</v>
      </c>
      <c r="AS462" s="40" t="e">
        <f t="shared" si="103"/>
        <v>#DIV/0!</v>
      </c>
      <c r="AT462" s="40" t="e">
        <f t="shared" si="104"/>
        <v>#DIV/0!</v>
      </c>
      <c r="AU462" s="40">
        <f t="shared" si="105"/>
        <v>-1</v>
      </c>
    </row>
    <row r="463" spans="1:47" x14ac:dyDescent="0.25">
      <c r="A463" s="44">
        <v>2023</v>
      </c>
      <c r="B463" s="52">
        <v>30201040401</v>
      </c>
      <c r="C463" s="46" t="s">
        <v>704</v>
      </c>
      <c r="D463" s="47"/>
      <c r="E463" s="47"/>
      <c r="F463" s="47"/>
      <c r="G463" s="47"/>
      <c r="H463" s="47"/>
      <c r="I463" s="47"/>
      <c r="J463" s="47"/>
      <c r="K463" s="47"/>
      <c r="L463" s="47">
        <v>5000000</v>
      </c>
      <c r="M463" s="47"/>
      <c r="N463" s="47"/>
      <c r="O463" s="47"/>
      <c r="P463" s="47">
        <v>5000000</v>
      </c>
      <c r="R463" s="47">
        <v>0</v>
      </c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>
        <f t="shared" si="106"/>
        <v>0</v>
      </c>
      <c r="AF463" s="28">
        <v>30201040401</v>
      </c>
      <c r="AG463" s="25" t="s">
        <v>704</v>
      </c>
      <c r="AH463" s="26">
        <v>0</v>
      </c>
      <c r="AI463" s="47" t="e">
        <f t="shared" si="107"/>
        <v>#DIV/0!</v>
      </c>
      <c r="AJ463" s="47" t="e">
        <f t="shared" si="94"/>
        <v>#DIV/0!</v>
      </c>
      <c r="AK463" s="47" t="e">
        <f t="shared" si="95"/>
        <v>#DIV/0!</v>
      </c>
      <c r="AL463" s="47" t="e">
        <f t="shared" si="96"/>
        <v>#DIV/0!</v>
      </c>
      <c r="AM463" s="47" t="e">
        <f t="shared" si="97"/>
        <v>#DIV/0!</v>
      </c>
      <c r="AN463" s="47" t="e">
        <f t="shared" si="98"/>
        <v>#DIV/0!</v>
      </c>
      <c r="AO463" s="47" t="e">
        <f t="shared" si="99"/>
        <v>#DIV/0!</v>
      </c>
      <c r="AP463" s="47" t="e">
        <f t="shared" si="100"/>
        <v>#DIV/0!</v>
      </c>
      <c r="AQ463" s="47">
        <f t="shared" si="101"/>
        <v>-1</v>
      </c>
      <c r="AR463" s="47" t="e">
        <f t="shared" si="102"/>
        <v>#DIV/0!</v>
      </c>
      <c r="AS463" s="47" t="e">
        <f t="shared" si="103"/>
        <v>#DIV/0!</v>
      </c>
      <c r="AT463" s="47" t="e">
        <f t="shared" si="104"/>
        <v>#DIV/0!</v>
      </c>
      <c r="AU463" s="47">
        <f t="shared" si="105"/>
        <v>-1</v>
      </c>
    </row>
    <row r="464" spans="1:47" x14ac:dyDescent="0.25">
      <c r="A464" s="44">
        <v>2023</v>
      </c>
      <c r="B464" s="53">
        <v>30201040402</v>
      </c>
      <c r="C464" s="46" t="s">
        <v>705</v>
      </c>
      <c r="D464" s="47"/>
      <c r="E464" s="47"/>
      <c r="F464" s="47"/>
      <c r="G464" s="47">
        <v>20000000</v>
      </c>
      <c r="H464" s="47"/>
      <c r="I464" s="47"/>
      <c r="J464" s="47"/>
      <c r="K464" s="47"/>
      <c r="L464" s="47"/>
      <c r="M464" s="47"/>
      <c r="N464" s="47"/>
      <c r="O464" s="47"/>
      <c r="P464" s="47">
        <v>20000000</v>
      </c>
      <c r="R464" s="47">
        <v>0</v>
      </c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>
        <f t="shared" si="106"/>
        <v>0</v>
      </c>
      <c r="AF464" s="29">
        <v>30201040402</v>
      </c>
      <c r="AG464" s="25" t="s">
        <v>705</v>
      </c>
      <c r="AH464" s="26">
        <v>0</v>
      </c>
      <c r="AI464" s="47" t="e">
        <f t="shared" si="107"/>
        <v>#DIV/0!</v>
      </c>
      <c r="AJ464" s="47" t="e">
        <f t="shared" si="94"/>
        <v>#DIV/0!</v>
      </c>
      <c r="AK464" s="47" t="e">
        <f t="shared" si="95"/>
        <v>#DIV/0!</v>
      </c>
      <c r="AL464" s="47">
        <f t="shared" si="96"/>
        <v>-1</v>
      </c>
      <c r="AM464" s="47" t="e">
        <f t="shared" si="97"/>
        <v>#DIV/0!</v>
      </c>
      <c r="AN464" s="47" t="e">
        <f t="shared" si="98"/>
        <v>#DIV/0!</v>
      </c>
      <c r="AO464" s="47" t="e">
        <f t="shared" si="99"/>
        <v>#DIV/0!</v>
      </c>
      <c r="AP464" s="47" t="e">
        <f t="shared" si="100"/>
        <v>#DIV/0!</v>
      </c>
      <c r="AQ464" s="47" t="e">
        <f t="shared" si="101"/>
        <v>#DIV/0!</v>
      </c>
      <c r="AR464" s="47" t="e">
        <f t="shared" si="102"/>
        <v>#DIV/0!</v>
      </c>
      <c r="AS464" s="47" t="e">
        <f t="shared" si="103"/>
        <v>#DIV/0!</v>
      </c>
      <c r="AT464" s="47" t="e">
        <f t="shared" si="104"/>
        <v>#DIV/0!</v>
      </c>
      <c r="AU464" s="47">
        <f t="shared" si="105"/>
        <v>-1</v>
      </c>
    </row>
    <row r="465" spans="1:47" x14ac:dyDescent="0.25">
      <c r="A465" s="44">
        <v>2023</v>
      </c>
      <c r="B465" s="54">
        <v>30201040403</v>
      </c>
      <c r="C465" s="46" t="s">
        <v>706</v>
      </c>
      <c r="D465" s="47"/>
      <c r="E465" s="47">
        <v>30000000</v>
      </c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>
        <v>30000000</v>
      </c>
      <c r="R465" s="47">
        <v>0</v>
      </c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>
        <f t="shared" si="106"/>
        <v>0</v>
      </c>
      <c r="AF465" s="30">
        <v>30201040403</v>
      </c>
      <c r="AG465" s="25" t="s">
        <v>706</v>
      </c>
      <c r="AH465" s="26">
        <v>0</v>
      </c>
      <c r="AI465" s="47" t="e">
        <f t="shared" si="107"/>
        <v>#DIV/0!</v>
      </c>
      <c r="AJ465" s="47">
        <f t="shared" si="94"/>
        <v>-1</v>
      </c>
      <c r="AK465" s="47" t="e">
        <f t="shared" si="95"/>
        <v>#DIV/0!</v>
      </c>
      <c r="AL465" s="47" t="e">
        <f t="shared" si="96"/>
        <v>#DIV/0!</v>
      </c>
      <c r="AM465" s="47" t="e">
        <f t="shared" si="97"/>
        <v>#DIV/0!</v>
      </c>
      <c r="AN465" s="47" t="e">
        <f t="shared" si="98"/>
        <v>#DIV/0!</v>
      </c>
      <c r="AO465" s="47" t="e">
        <f t="shared" si="99"/>
        <v>#DIV/0!</v>
      </c>
      <c r="AP465" s="47" t="e">
        <f t="shared" si="100"/>
        <v>#DIV/0!</v>
      </c>
      <c r="AQ465" s="47" t="e">
        <f t="shared" si="101"/>
        <v>#DIV/0!</v>
      </c>
      <c r="AR465" s="47" t="e">
        <f t="shared" si="102"/>
        <v>#DIV/0!</v>
      </c>
      <c r="AS465" s="47" t="e">
        <f t="shared" si="103"/>
        <v>#DIV/0!</v>
      </c>
      <c r="AT465" s="47" t="e">
        <f t="shared" si="104"/>
        <v>#DIV/0!</v>
      </c>
      <c r="AU465" s="47">
        <f t="shared" si="105"/>
        <v>-1</v>
      </c>
    </row>
    <row r="466" spans="1:47" x14ac:dyDescent="0.25">
      <c r="A466" s="41">
        <v>2023</v>
      </c>
      <c r="B466" s="42">
        <v>30202</v>
      </c>
      <c r="C466" s="43" t="s">
        <v>707</v>
      </c>
      <c r="D466" s="40">
        <v>0</v>
      </c>
      <c r="E466" s="40">
        <v>225000000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75000000</v>
      </c>
      <c r="M466" s="40">
        <v>0</v>
      </c>
      <c r="N466" s="40">
        <v>0</v>
      </c>
      <c r="O466" s="40">
        <v>0</v>
      </c>
      <c r="P466" s="40">
        <v>300000000</v>
      </c>
      <c r="R466" s="40">
        <v>0</v>
      </c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>
        <f t="shared" si="106"/>
        <v>0</v>
      </c>
      <c r="AF466" s="11">
        <v>30202</v>
      </c>
      <c r="AG466" s="5" t="s">
        <v>707</v>
      </c>
      <c r="AH466" s="6">
        <f>+AH467</f>
        <v>0</v>
      </c>
      <c r="AI466" s="40" t="e">
        <f t="shared" si="107"/>
        <v>#DIV/0!</v>
      </c>
      <c r="AJ466" s="40">
        <f t="shared" si="94"/>
        <v>-1</v>
      </c>
      <c r="AK466" s="40" t="e">
        <f t="shared" si="95"/>
        <v>#DIV/0!</v>
      </c>
      <c r="AL466" s="40" t="e">
        <f t="shared" si="96"/>
        <v>#DIV/0!</v>
      </c>
      <c r="AM466" s="40" t="e">
        <f t="shared" si="97"/>
        <v>#DIV/0!</v>
      </c>
      <c r="AN466" s="40" t="e">
        <f t="shared" si="98"/>
        <v>#DIV/0!</v>
      </c>
      <c r="AO466" s="40" t="e">
        <f t="shared" si="99"/>
        <v>#DIV/0!</v>
      </c>
      <c r="AP466" s="40" t="e">
        <f t="shared" si="100"/>
        <v>#DIV/0!</v>
      </c>
      <c r="AQ466" s="40">
        <f t="shared" si="101"/>
        <v>-1</v>
      </c>
      <c r="AR466" s="40" t="e">
        <f t="shared" si="102"/>
        <v>#DIV/0!</v>
      </c>
      <c r="AS466" s="40" t="e">
        <f t="shared" si="103"/>
        <v>#DIV/0!</v>
      </c>
      <c r="AT466" s="40" t="e">
        <f t="shared" si="104"/>
        <v>#DIV/0!</v>
      </c>
      <c r="AU466" s="40">
        <f t="shared" si="105"/>
        <v>-1</v>
      </c>
    </row>
    <row r="467" spans="1:47" x14ac:dyDescent="0.25">
      <c r="A467" s="41">
        <v>2023</v>
      </c>
      <c r="B467" s="42">
        <v>3020201</v>
      </c>
      <c r="C467" s="43" t="s">
        <v>708</v>
      </c>
      <c r="D467" s="40">
        <v>0</v>
      </c>
      <c r="E467" s="40">
        <v>225000000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75000000</v>
      </c>
      <c r="M467" s="40">
        <v>0</v>
      </c>
      <c r="N467" s="40">
        <v>0</v>
      </c>
      <c r="O467" s="40">
        <v>0</v>
      </c>
      <c r="P467" s="40">
        <v>300000000</v>
      </c>
      <c r="R467" s="40">
        <v>0</v>
      </c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>
        <f t="shared" si="106"/>
        <v>0</v>
      </c>
      <c r="AF467" s="11">
        <v>3020201</v>
      </c>
      <c r="AG467" s="5" t="s">
        <v>708</v>
      </c>
      <c r="AH467" s="6">
        <f>+AH468+AH471</f>
        <v>0</v>
      </c>
      <c r="AI467" s="40" t="e">
        <f t="shared" si="107"/>
        <v>#DIV/0!</v>
      </c>
      <c r="AJ467" s="40">
        <f t="shared" si="94"/>
        <v>-1</v>
      </c>
      <c r="AK467" s="40" t="e">
        <f t="shared" si="95"/>
        <v>#DIV/0!</v>
      </c>
      <c r="AL467" s="40" t="e">
        <f t="shared" si="96"/>
        <v>#DIV/0!</v>
      </c>
      <c r="AM467" s="40" t="e">
        <f t="shared" si="97"/>
        <v>#DIV/0!</v>
      </c>
      <c r="AN467" s="40" t="e">
        <f t="shared" si="98"/>
        <v>#DIV/0!</v>
      </c>
      <c r="AO467" s="40" t="e">
        <f t="shared" si="99"/>
        <v>#DIV/0!</v>
      </c>
      <c r="AP467" s="40" t="e">
        <f t="shared" si="100"/>
        <v>#DIV/0!</v>
      </c>
      <c r="AQ467" s="40">
        <f t="shared" si="101"/>
        <v>-1</v>
      </c>
      <c r="AR467" s="40" t="e">
        <f t="shared" si="102"/>
        <v>#DIV/0!</v>
      </c>
      <c r="AS467" s="40" t="e">
        <f t="shared" si="103"/>
        <v>#DIV/0!</v>
      </c>
      <c r="AT467" s="40" t="e">
        <f t="shared" si="104"/>
        <v>#DIV/0!</v>
      </c>
      <c r="AU467" s="40">
        <f t="shared" si="105"/>
        <v>-1</v>
      </c>
    </row>
    <row r="468" spans="1:47" x14ac:dyDescent="0.25">
      <c r="A468" s="41">
        <v>2023</v>
      </c>
      <c r="B468" s="42">
        <v>302020101</v>
      </c>
      <c r="C468" s="43" t="s">
        <v>709</v>
      </c>
      <c r="D468" s="40">
        <v>0</v>
      </c>
      <c r="E468" s="40">
        <v>150000000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50000000</v>
      </c>
      <c r="M468" s="40">
        <v>0</v>
      </c>
      <c r="N468" s="40">
        <v>0</v>
      </c>
      <c r="O468" s="40">
        <v>0</v>
      </c>
      <c r="P468" s="40">
        <v>200000000</v>
      </c>
      <c r="R468" s="40">
        <v>0</v>
      </c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>
        <f t="shared" si="106"/>
        <v>0</v>
      </c>
      <c r="AF468" s="14">
        <v>302020101</v>
      </c>
      <c r="AG468" s="9" t="s">
        <v>709</v>
      </c>
      <c r="AH468" s="10">
        <f>+AH469+AH470</f>
        <v>0</v>
      </c>
      <c r="AI468" s="40" t="e">
        <f t="shared" si="107"/>
        <v>#DIV/0!</v>
      </c>
      <c r="AJ468" s="40">
        <f t="shared" si="94"/>
        <v>-1</v>
      </c>
      <c r="AK468" s="40" t="e">
        <f t="shared" si="95"/>
        <v>#DIV/0!</v>
      </c>
      <c r="AL468" s="40" t="e">
        <f t="shared" si="96"/>
        <v>#DIV/0!</v>
      </c>
      <c r="AM468" s="40" t="e">
        <f t="shared" si="97"/>
        <v>#DIV/0!</v>
      </c>
      <c r="AN468" s="40" t="e">
        <f t="shared" si="98"/>
        <v>#DIV/0!</v>
      </c>
      <c r="AO468" s="40" t="e">
        <f t="shared" si="99"/>
        <v>#DIV/0!</v>
      </c>
      <c r="AP468" s="40" t="e">
        <f t="shared" si="100"/>
        <v>#DIV/0!</v>
      </c>
      <c r="AQ468" s="40">
        <f t="shared" si="101"/>
        <v>-1</v>
      </c>
      <c r="AR468" s="40" t="e">
        <f t="shared" si="102"/>
        <v>#DIV/0!</v>
      </c>
      <c r="AS468" s="40" t="e">
        <f t="shared" si="103"/>
        <v>#DIV/0!</v>
      </c>
      <c r="AT468" s="40" t="e">
        <f t="shared" si="104"/>
        <v>#DIV/0!</v>
      </c>
      <c r="AU468" s="40">
        <f t="shared" si="105"/>
        <v>-1</v>
      </c>
    </row>
    <row r="469" spans="1:47" x14ac:dyDescent="0.25">
      <c r="A469" s="44">
        <v>2023</v>
      </c>
      <c r="B469" s="52">
        <v>30202010101</v>
      </c>
      <c r="C469" s="46" t="s">
        <v>710</v>
      </c>
      <c r="D469" s="47"/>
      <c r="E469" s="47"/>
      <c r="F469" s="47"/>
      <c r="G469" s="47"/>
      <c r="H469" s="47"/>
      <c r="I469" s="47"/>
      <c r="J469" s="47"/>
      <c r="K469" s="47"/>
      <c r="L469" s="47">
        <v>50000000</v>
      </c>
      <c r="M469" s="47"/>
      <c r="N469" s="47"/>
      <c r="O469" s="47"/>
      <c r="P469" s="47">
        <v>50000000</v>
      </c>
      <c r="R469" s="47">
        <v>0</v>
      </c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>
        <f t="shared" si="106"/>
        <v>0</v>
      </c>
      <c r="AF469" s="28">
        <v>30202010101</v>
      </c>
      <c r="AG469" s="25" t="s">
        <v>710</v>
      </c>
      <c r="AH469" s="26">
        <v>0</v>
      </c>
      <c r="AI469" s="47" t="e">
        <f t="shared" si="107"/>
        <v>#DIV/0!</v>
      </c>
      <c r="AJ469" s="47" t="e">
        <f t="shared" si="94"/>
        <v>#DIV/0!</v>
      </c>
      <c r="AK469" s="47" t="e">
        <f t="shared" si="95"/>
        <v>#DIV/0!</v>
      </c>
      <c r="AL469" s="47" t="e">
        <f t="shared" si="96"/>
        <v>#DIV/0!</v>
      </c>
      <c r="AM469" s="47" t="e">
        <f t="shared" si="97"/>
        <v>#DIV/0!</v>
      </c>
      <c r="AN469" s="47" t="e">
        <f t="shared" si="98"/>
        <v>#DIV/0!</v>
      </c>
      <c r="AO469" s="47" t="e">
        <f t="shared" si="99"/>
        <v>#DIV/0!</v>
      </c>
      <c r="AP469" s="47" t="e">
        <f t="shared" si="100"/>
        <v>#DIV/0!</v>
      </c>
      <c r="AQ469" s="47">
        <f t="shared" si="101"/>
        <v>-1</v>
      </c>
      <c r="AR469" s="47" t="e">
        <f t="shared" si="102"/>
        <v>#DIV/0!</v>
      </c>
      <c r="AS469" s="47" t="e">
        <f t="shared" si="103"/>
        <v>#DIV/0!</v>
      </c>
      <c r="AT469" s="47" t="e">
        <f t="shared" si="104"/>
        <v>#DIV/0!</v>
      </c>
      <c r="AU469" s="47">
        <f t="shared" si="105"/>
        <v>-1</v>
      </c>
    </row>
    <row r="470" spans="1:47" x14ac:dyDescent="0.25">
      <c r="A470" s="44">
        <v>2023</v>
      </c>
      <c r="B470" s="54">
        <v>30202010103</v>
      </c>
      <c r="C470" s="46" t="s">
        <v>711</v>
      </c>
      <c r="D470" s="47"/>
      <c r="E470" s="47">
        <v>150000000</v>
      </c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>
        <v>150000000</v>
      </c>
      <c r="R470" s="47">
        <v>0</v>
      </c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>
        <f t="shared" si="106"/>
        <v>0</v>
      </c>
      <c r="AF470" s="30">
        <v>30202010103</v>
      </c>
      <c r="AG470" s="25" t="s">
        <v>711</v>
      </c>
      <c r="AH470" s="26">
        <v>0</v>
      </c>
      <c r="AI470" s="47" t="e">
        <f t="shared" si="107"/>
        <v>#DIV/0!</v>
      </c>
      <c r="AJ470" s="47">
        <f t="shared" si="94"/>
        <v>-1</v>
      </c>
      <c r="AK470" s="47" t="e">
        <f t="shared" si="95"/>
        <v>#DIV/0!</v>
      </c>
      <c r="AL470" s="47" t="e">
        <f t="shared" si="96"/>
        <v>#DIV/0!</v>
      </c>
      <c r="AM470" s="47" t="e">
        <f t="shared" si="97"/>
        <v>#DIV/0!</v>
      </c>
      <c r="AN470" s="47" t="e">
        <f t="shared" si="98"/>
        <v>#DIV/0!</v>
      </c>
      <c r="AO470" s="47" t="e">
        <f t="shared" si="99"/>
        <v>#DIV/0!</v>
      </c>
      <c r="AP470" s="47" t="e">
        <f t="shared" si="100"/>
        <v>#DIV/0!</v>
      </c>
      <c r="AQ470" s="47" t="e">
        <f t="shared" si="101"/>
        <v>#DIV/0!</v>
      </c>
      <c r="AR470" s="47" t="e">
        <f t="shared" si="102"/>
        <v>#DIV/0!</v>
      </c>
      <c r="AS470" s="47" t="e">
        <f t="shared" si="103"/>
        <v>#DIV/0!</v>
      </c>
      <c r="AT470" s="47" t="e">
        <f t="shared" si="104"/>
        <v>#DIV/0!</v>
      </c>
      <c r="AU470" s="47">
        <f t="shared" si="105"/>
        <v>-1</v>
      </c>
    </row>
    <row r="471" spans="1:47" x14ac:dyDescent="0.25">
      <c r="A471" s="41">
        <v>2023</v>
      </c>
      <c r="B471" s="42">
        <v>302020102</v>
      </c>
      <c r="C471" s="43" t="s">
        <v>712</v>
      </c>
      <c r="D471" s="40">
        <v>0</v>
      </c>
      <c r="E471" s="40">
        <v>75000000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25000000</v>
      </c>
      <c r="M471" s="40">
        <v>0</v>
      </c>
      <c r="N471" s="40">
        <v>0</v>
      </c>
      <c r="O471" s="40">
        <v>0</v>
      </c>
      <c r="P471" s="40">
        <v>100000000</v>
      </c>
      <c r="R471" s="40">
        <v>0</v>
      </c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>
        <f t="shared" si="106"/>
        <v>0</v>
      </c>
      <c r="AF471" s="14">
        <v>302020102</v>
      </c>
      <c r="AG471" s="9" t="s">
        <v>712</v>
      </c>
      <c r="AH471" s="10">
        <v>0</v>
      </c>
      <c r="AI471" s="40" t="e">
        <f t="shared" si="107"/>
        <v>#DIV/0!</v>
      </c>
      <c r="AJ471" s="40">
        <f t="shared" si="94"/>
        <v>-1</v>
      </c>
      <c r="AK471" s="40" t="e">
        <f t="shared" si="95"/>
        <v>#DIV/0!</v>
      </c>
      <c r="AL471" s="40" t="e">
        <f t="shared" si="96"/>
        <v>#DIV/0!</v>
      </c>
      <c r="AM471" s="40" t="e">
        <f t="shared" si="97"/>
        <v>#DIV/0!</v>
      </c>
      <c r="AN471" s="40" t="e">
        <f t="shared" si="98"/>
        <v>#DIV/0!</v>
      </c>
      <c r="AO471" s="40" t="e">
        <f t="shared" si="99"/>
        <v>#DIV/0!</v>
      </c>
      <c r="AP471" s="40" t="e">
        <f t="shared" si="100"/>
        <v>#DIV/0!</v>
      </c>
      <c r="AQ471" s="40">
        <f t="shared" si="101"/>
        <v>-1</v>
      </c>
      <c r="AR471" s="40" t="e">
        <f t="shared" si="102"/>
        <v>#DIV/0!</v>
      </c>
      <c r="AS471" s="40" t="e">
        <f t="shared" si="103"/>
        <v>#DIV/0!</v>
      </c>
      <c r="AT471" s="40" t="e">
        <f t="shared" si="104"/>
        <v>#DIV/0!</v>
      </c>
      <c r="AU471" s="40">
        <f t="shared" si="105"/>
        <v>-1</v>
      </c>
    </row>
    <row r="472" spans="1:47" x14ac:dyDescent="0.25">
      <c r="A472" s="44">
        <v>2023</v>
      </c>
      <c r="B472" s="52">
        <v>30202010201</v>
      </c>
      <c r="C472" s="46" t="s">
        <v>713</v>
      </c>
      <c r="D472" s="47"/>
      <c r="E472" s="47"/>
      <c r="F472" s="47"/>
      <c r="G472" s="47"/>
      <c r="H472" s="47"/>
      <c r="I472" s="47"/>
      <c r="J472" s="47"/>
      <c r="K472" s="47"/>
      <c r="L472" s="47">
        <v>25000000</v>
      </c>
      <c r="M472" s="47"/>
      <c r="N472" s="47"/>
      <c r="O472" s="47"/>
      <c r="P472" s="47">
        <v>25000000</v>
      </c>
      <c r="R472" s="47">
        <v>0</v>
      </c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>
        <f t="shared" si="106"/>
        <v>0</v>
      </c>
      <c r="AF472" s="28">
        <v>30202010201</v>
      </c>
      <c r="AG472" s="25" t="s">
        <v>713</v>
      </c>
      <c r="AH472" s="26">
        <v>0</v>
      </c>
      <c r="AI472" s="47" t="e">
        <f t="shared" si="107"/>
        <v>#DIV/0!</v>
      </c>
      <c r="AJ472" s="47" t="e">
        <f t="shared" ref="AJ472:AJ512" si="108">+(S472-E472)/E472</f>
        <v>#DIV/0!</v>
      </c>
      <c r="AK472" s="47" t="e">
        <f t="shared" ref="AK472:AK512" si="109">+(T472-F472)/F472</f>
        <v>#DIV/0!</v>
      </c>
      <c r="AL472" s="47" t="e">
        <f t="shared" ref="AL472:AL512" si="110">+(U472-G472)/G472</f>
        <v>#DIV/0!</v>
      </c>
      <c r="AM472" s="47" t="e">
        <f t="shared" ref="AM472:AM512" si="111">+(V472-H472)/H472</f>
        <v>#DIV/0!</v>
      </c>
      <c r="AN472" s="47" t="e">
        <f t="shared" ref="AN472:AN512" si="112">+(W472-I472)/I472</f>
        <v>#DIV/0!</v>
      </c>
      <c r="AO472" s="47" t="e">
        <f t="shared" ref="AO472:AO512" si="113">+(X472-J472)/J472</f>
        <v>#DIV/0!</v>
      </c>
      <c r="AP472" s="47" t="e">
        <f t="shared" ref="AP472:AP512" si="114">+(Y472-K472)/K472</f>
        <v>#DIV/0!</v>
      </c>
      <c r="AQ472" s="47">
        <f t="shared" ref="AQ472:AQ512" si="115">+(Z472-L472)/L472</f>
        <v>-1</v>
      </c>
      <c r="AR472" s="47" t="e">
        <f t="shared" ref="AR472:AR512" si="116">+(AA472-M472)/M472</f>
        <v>#DIV/0!</v>
      </c>
      <c r="AS472" s="47" t="e">
        <f t="shared" ref="AS472:AS512" si="117">+(AB472-N472)/N472</f>
        <v>#DIV/0!</v>
      </c>
      <c r="AT472" s="47" t="e">
        <f t="shared" ref="AT472:AT512" si="118">+(AC472-O472)/O472</f>
        <v>#DIV/0!</v>
      </c>
      <c r="AU472" s="47">
        <f t="shared" ref="AU472:AU512" si="119">+(AD472-P472)/P472</f>
        <v>-1</v>
      </c>
    </row>
    <row r="473" spans="1:47" x14ac:dyDescent="0.25">
      <c r="A473" s="44">
        <v>2023</v>
      </c>
      <c r="B473" s="54">
        <v>30202010203</v>
      </c>
      <c r="C473" s="46" t="s">
        <v>714</v>
      </c>
      <c r="D473" s="47"/>
      <c r="E473" s="47">
        <v>75000000</v>
      </c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>
        <v>75000000</v>
      </c>
      <c r="R473" s="47">
        <v>0</v>
      </c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>
        <f t="shared" si="106"/>
        <v>0</v>
      </c>
      <c r="AF473" s="30">
        <v>30202010203</v>
      </c>
      <c r="AG473" s="25" t="s">
        <v>714</v>
      </c>
      <c r="AH473" s="26">
        <v>0</v>
      </c>
      <c r="AI473" s="47" t="e">
        <f t="shared" si="107"/>
        <v>#DIV/0!</v>
      </c>
      <c r="AJ473" s="47">
        <f t="shared" si="108"/>
        <v>-1</v>
      </c>
      <c r="AK473" s="47" t="e">
        <f t="shared" si="109"/>
        <v>#DIV/0!</v>
      </c>
      <c r="AL473" s="47" t="e">
        <f t="shared" si="110"/>
        <v>#DIV/0!</v>
      </c>
      <c r="AM473" s="47" t="e">
        <f t="shared" si="111"/>
        <v>#DIV/0!</v>
      </c>
      <c r="AN473" s="47" t="e">
        <f t="shared" si="112"/>
        <v>#DIV/0!</v>
      </c>
      <c r="AO473" s="47" t="e">
        <f t="shared" si="113"/>
        <v>#DIV/0!</v>
      </c>
      <c r="AP473" s="47" t="e">
        <f t="shared" si="114"/>
        <v>#DIV/0!</v>
      </c>
      <c r="AQ473" s="47" t="e">
        <f t="shared" si="115"/>
        <v>#DIV/0!</v>
      </c>
      <c r="AR473" s="47" t="e">
        <f t="shared" si="116"/>
        <v>#DIV/0!</v>
      </c>
      <c r="AS473" s="47" t="e">
        <f t="shared" si="117"/>
        <v>#DIV/0!</v>
      </c>
      <c r="AT473" s="47" t="e">
        <f t="shared" si="118"/>
        <v>#DIV/0!</v>
      </c>
      <c r="AU473" s="47">
        <f t="shared" si="119"/>
        <v>-1</v>
      </c>
    </row>
    <row r="474" spans="1:47" x14ac:dyDescent="0.25">
      <c r="A474" s="41">
        <v>2023</v>
      </c>
      <c r="B474" s="42">
        <v>30203</v>
      </c>
      <c r="C474" s="43" t="s">
        <v>715</v>
      </c>
      <c r="D474" s="40">
        <v>0</v>
      </c>
      <c r="E474" s="40">
        <v>80178280.836975098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15000000</v>
      </c>
      <c r="M474" s="40">
        <v>0</v>
      </c>
      <c r="N474" s="40">
        <v>0</v>
      </c>
      <c r="O474" s="40">
        <v>0</v>
      </c>
      <c r="P474" s="40">
        <v>95178280.836975098</v>
      </c>
      <c r="R474" s="40">
        <v>0</v>
      </c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>
        <f t="shared" si="106"/>
        <v>0</v>
      </c>
      <c r="AF474" s="11">
        <v>30203</v>
      </c>
      <c r="AG474" s="5" t="s">
        <v>715</v>
      </c>
      <c r="AH474" s="6">
        <f>+AH475</f>
        <v>0</v>
      </c>
      <c r="AI474" s="40" t="e">
        <f t="shared" si="107"/>
        <v>#DIV/0!</v>
      </c>
      <c r="AJ474" s="40">
        <f t="shared" si="108"/>
        <v>-1</v>
      </c>
      <c r="AK474" s="40" t="e">
        <f t="shared" si="109"/>
        <v>#DIV/0!</v>
      </c>
      <c r="AL474" s="40" t="e">
        <f t="shared" si="110"/>
        <v>#DIV/0!</v>
      </c>
      <c r="AM474" s="40" t="e">
        <f t="shared" si="111"/>
        <v>#DIV/0!</v>
      </c>
      <c r="AN474" s="40" t="e">
        <f t="shared" si="112"/>
        <v>#DIV/0!</v>
      </c>
      <c r="AO474" s="40" t="e">
        <f t="shared" si="113"/>
        <v>#DIV/0!</v>
      </c>
      <c r="AP474" s="40" t="e">
        <f t="shared" si="114"/>
        <v>#DIV/0!</v>
      </c>
      <c r="AQ474" s="40">
        <f t="shared" si="115"/>
        <v>-1</v>
      </c>
      <c r="AR474" s="40" t="e">
        <f t="shared" si="116"/>
        <v>#DIV/0!</v>
      </c>
      <c r="AS474" s="40" t="e">
        <f t="shared" si="117"/>
        <v>#DIV/0!</v>
      </c>
      <c r="AT474" s="40" t="e">
        <f t="shared" si="118"/>
        <v>#DIV/0!</v>
      </c>
      <c r="AU474" s="40">
        <f t="shared" si="119"/>
        <v>-1</v>
      </c>
    </row>
    <row r="475" spans="1:47" x14ac:dyDescent="0.25">
      <c r="A475" s="41">
        <v>2023</v>
      </c>
      <c r="B475" s="42">
        <v>3020301</v>
      </c>
      <c r="C475" s="43" t="s">
        <v>716</v>
      </c>
      <c r="D475" s="40">
        <v>0</v>
      </c>
      <c r="E475" s="40">
        <v>80178280.836975098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15000000</v>
      </c>
      <c r="M475" s="40">
        <v>0</v>
      </c>
      <c r="N475" s="40">
        <v>0</v>
      </c>
      <c r="O475" s="40">
        <v>0</v>
      </c>
      <c r="P475" s="40">
        <v>95178280.836975098</v>
      </c>
      <c r="R475" s="40">
        <v>0</v>
      </c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>
        <f t="shared" si="106"/>
        <v>0</v>
      </c>
      <c r="AF475" s="11">
        <v>3020301</v>
      </c>
      <c r="AG475" s="5" t="s">
        <v>716</v>
      </c>
      <c r="AH475" s="6">
        <f>+AH476</f>
        <v>0</v>
      </c>
      <c r="AI475" s="40" t="e">
        <f t="shared" si="107"/>
        <v>#DIV/0!</v>
      </c>
      <c r="AJ475" s="40">
        <f t="shared" si="108"/>
        <v>-1</v>
      </c>
      <c r="AK475" s="40" t="e">
        <f t="shared" si="109"/>
        <v>#DIV/0!</v>
      </c>
      <c r="AL475" s="40" t="e">
        <f t="shared" si="110"/>
        <v>#DIV/0!</v>
      </c>
      <c r="AM475" s="40" t="e">
        <f t="shared" si="111"/>
        <v>#DIV/0!</v>
      </c>
      <c r="AN475" s="40" t="e">
        <f t="shared" si="112"/>
        <v>#DIV/0!</v>
      </c>
      <c r="AO475" s="40" t="e">
        <f t="shared" si="113"/>
        <v>#DIV/0!</v>
      </c>
      <c r="AP475" s="40" t="e">
        <f t="shared" si="114"/>
        <v>#DIV/0!</v>
      </c>
      <c r="AQ475" s="40">
        <f t="shared" si="115"/>
        <v>-1</v>
      </c>
      <c r="AR475" s="40" t="e">
        <f t="shared" si="116"/>
        <v>#DIV/0!</v>
      </c>
      <c r="AS475" s="40" t="e">
        <f t="shared" si="117"/>
        <v>#DIV/0!</v>
      </c>
      <c r="AT475" s="40" t="e">
        <f t="shared" si="118"/>
        <v>#DIV/0!</v>
      </c>
      <c r="AU475" s="40">
        <f t="shared" si="119"/>
        <v>-1</v>
      </c>
    </row>
    <row r="476" spans="1:47" x14ac:dyDescent="0.25">
      <c r="A476" s="41">
        <v>2023</v>
      </c>
      <c r="B476" s="42">
        <v>302030101</v>
      </c>
      <c r="C476" s="43" t="s">
        <v>717</v>
      </c>
      <c r="D476" s="40">
        <v>0</v>
      </c>
      <c r="E476" s="40">
        <v>80178280.836975098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15000000</v>
      </c>
      <c r="M476" s="40">
        <v>0</v>
      </c>
      <c r="N476" s="40">
        <v>0</v>
      </c>
      <c r="O476" s="40">
        <v>0</v>
      </c>
      <c r="P476" s="40">
        <v>95178280.836975098</v>
      </c>
      <c r="R476" s="40">
        <v>0</v>
      </c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>
        <f t="shared" si="106"/>
        <v>0</v>
      </c>
      <c r="AF476" s="14">
        <v>302030101</v>
      </c>
      <c r="AG476" s="9" t="s">
        <v>717</v>
      </c>
      <c r="AH476" s="10">
        <f>+AH477+AH478</f>
        <v>0</v>
      </c>
      <c r="AI476" s="40" t="e">
        <f t="shared" si="107"/>
        <v>#DIV/0!</v>
      </c>
      <c r="AJ476" s="40">
        <f t="shared" si="108"/>
        <v>-1</v>
      </c>
      <c r="AK476" s="40" t="e">
        <f t="shared" si="109"/>
        <v>#DIV/0!</v>
      </c>
      <c r="AL476" s="40" t="e">
        <f t="shared" si="110"/>
        <v>#DIV/0!</v>
      </c>
      <c r="AM476" s="40" t="e">
        <f t="shared" si="111"/>
        <v>#DIV/0!</v>
      </c>
      <c r="AN476" s="40" t="e">
        <f t="shared" si="112"/>
        <v>#DIV/0!</v>
      </c>
      <c r="AO476" s="40" t="e">
        <f t="shared" si="113"/>
        <v>#DIV/0!</v>
      </c>
      <c r="AP476" s="40" t="e">
        <f t="shared" si="114"/>
        <v>#DIV/0!</v>
      </c>
      <c r="AQ476" s="40">
        <f t="shared" si="115"/>
        <v>-1</v>
      </c>
      <c r="AR476" s="40" t="e">
        <f t="shared" si="116"/>
        <v>#DIV/0!</v>
      </c>
      <c r="AS476" s="40" t="e">
        <f t="shared" si="117"/>
        <v>#DIV/0!</v>
      </c>
      <c r="AT476" s="40" t="e">
        <f t="shared" si="118"/>
        <v>#DIV/0!</v>
      </c>
      <c r="AU476" s="40">
        <f t="shared" si="119"/>
        <v>-1</v>
      </c>
    </row>
    <row r="477" spans="1:47" x14ac:dyDescent="0.25">
      <c r="A477" s="44">
        <v>2023</v>
      </c>
      <c r="B477" s="52">
        <v>30203010101</v>
      </c>
      <c r="C477" s="46" t="s">
        <v>718</v>
      </c>
      <c r="D477" s="47"/>
      <c r="E477" s="47">
        <v>0</v>
      </c>
      <c r="F477" s="47"/>
      <c r="G477" s="47"/>
      <c r="H477" s="47"/>
      <c r="I477" s="47"/>
      <c r="J477" s="47"/>
      <c r="K477" s="47"/>
      <c r="L477" s="47">
        <v>15000000</v>
      </c>
      <c r="M477" s="47"/>
      <c r="N477" s="47"/>
      <c r="O477" s="47"/>
      <c r="P477" s="47">
        <v>15000000</v>
      </c>
      <c r="R477" s="47">
        <v>0</v>
      </c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>
        <f t="shared" si="106"/>
        <v>0</v>
      </c>
      <c r="AF477" s="28">
        <v>30203010101</v>
      </c>
      <c r="AG477" s="25" t="s">
        <v>718</v>
      </c>
      <c r="AH477" s="26">
        <v>0</v>
      </c>
      <c r="AI477" s="47" t="e">
        <f t="shared" si="107"/>
        <v>#DIV/0!</v>
      </c>
      <c r="AJ477" s="47" t="e">
        <f t="shared" si="108"/>
        <v>#DIV/0!</v>
      </c>
      <c r="AK477" s="47" t="e">
        <f t="shared" si="109"/>
        <v>#DIV/0!</v>
      </c>
      <c r="AL477" s="47" t="e">
        <f t="shared" si="110"/>
        <v>#DIV/0!</v>
      </c>
      <c r="AM477" s="47" t="e">
        <f t="shared" si="111"/>
        <v>#DIV/0!</v>
      </c>
      <c r="AN477" s="47" t="e">
        <f t="shared" si="112"/>
        <v>#DIV/0!</v>
      </c>
      <c r="AO477" s="47" t="e">
        <f t="shared" si="113"/>
        <v>#DIV/0!</v>
      </c>
      <c r="AP477" s="47" t="e">
        <f t="shared" si="114"/>
        <v>#DIV/0!</v>
      </c>
      <c r="AQ477" s="47">
        <f t="shared" si="115"/>
        <v>-1</v>
      </c>
      <c r="AR477" s="47" t="e">
        <f t="shared" si="116"/>
        <v>#DIV/0!</v>
      </c>
      <c r="AS477" s="47" t="e">
        <f t="shared" si="117"/>
        <v>#DIV/0!</v>
      </c>
      <c r="AT477" s="47" t="e">
        <f t="shared" si="118"/>
        <v>#DIV/0!</v>
      </c>
      <c r="AU477" s="47">
        <f t="shared" si="119"/>
        <v>-1</v>
      </c>
    </row>
    <row r="478" spans="1:47" x14ac:dyDescent="0.25">
      <c r="A478" s="44">
        <v>2023</v>
      </c>
      <c r="B478" s="52">
        <v>30203010103</v>
      </c>
      <c r="C478" s="46" t="s">
        <v>719</v>
      </c>
      <c r="D478" s="47"/>
      <c r="E478" s="47">
        <v>80178280.836975098</v>
      </c>
      <c r="F478" s="47"/>
      <c r="G478" s="47"/>
      <c r="H478" s="47"/>
      <c r="I478" s="47"/>
      <c r="J478" s="47"/>
      <c r="K478" s="47"/>
      <c r="L478" s="47">
        <v>0</v>
      </c>
      <c r="M478" s="47"/>
      <c r="N478" s="47"/>
      <c r="O478" s="47"/>
      <c r="P478" s="47">
        <v>80178280.836975098</v>
      </c>
      <c r="R478" s="47">
        <v>0</v>
      </c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>
        <f t="shared" si="106"/>
        <v>0</v>
      </c>
      <c r="AF478" s="30">
        <v>30203010103</v>
      </c>
      <c r="AG478" s="25" t="s">
        <v>719</v>
      </c>
      <c r="AH478" s="26">
        <v>0</v>
      </c>
      <c r="AI478" s="47" t="e">
        <f t="shared" si="107"/>
        <v>#DIV/0!</v>
      </c>
      <c r="AJ478" s="47">
        <f t="shared" si="108"/>
        <v>-1</v>
      </c>
      <c r="AK478" s="47" t="e">
        <f t="shared" si="109"/>
        <v>#DIV/0!</v>
      </c>
      <c r="AL478" s="47" t="e">
        <f t="shared" si="110"/>
        <v>#DIV/0!</v>
      </c>
      <c r="AM478" s="47" t="e">
        <f t="shared" si="111"/>
        <v>#DIV/0!</v>
      </c>
      <c r="AN478" s="47" t="e">
        <f t="shared" si="112"/>
        <v>#DIV/0!</v>
      </c>
      <c r="AO478" s="47" t="e">
        <f t="shared" si="113"/>
        <v>#DIV/0!</v>
      </c>
      <c r="AP478" s="47" t="e">
        <f t="shared" si="114"/>
        <v>#DIV/0!</v>
      </c>
      <c r="AQ478" s="47" t="e">
        <f t="shared" si="115"/>
        <v>#DIV/0!</v>
      </c>
      <c r="AR478" s="47" t="e">
        <f t="shared" si="116"/>
        <v>#DIV/0!</v>
      </c>
      <c r="AS478" s="47" t="e">
        <f t="shared" si="117"/>
        <v>#DIV/0!</v>
      </c>
      <c r="AT478" s="47" t="e">
        <f t="shared" si="118"/>
        <v>#DIV/0!</v>
      </c>
      <c r="AU478" s="47">
        <f t="shared" si="119"/>
        <v>-1</v>
      </c>
    </row>
    <row r="479" spans="1:47" x14ac:dyDescent="0.25">
      <c r="A479" s="41" t="s">
        <v>840</v>
      </c>
      <c r="B479" s="42">
        <v>303</v>
      </c>
      <c r="C479" s="43" t="s">
        <v>720</v>
      </c>
      <c r="D479" s="40">
        <v>0</v>
      </c>
      <c r="E479" s="40">
        <v>235500000</v>
      </c>
      <c r="F479" s="40">
        <v>0</v>
      </c>
      <c r="G479" s="40">
        <v>10000000</v>
      </c>
      <c r="H479" s="40">
        <v>235500000</v>
      </c>
      <c r="I479" s="40">
        <v>0</v>
      </c>
      <c r="J479" s="40">
        <v>0</v>
      </c>
      <c r="K479" s="40">
        <v>235500000</v>
      </c>
      <c r="L479" s="40">
        <v>15500000</v>
      </c>
      <c r="M479" s="40">
        <v>0</v>
      </c>
      <c r="N479" s="40">
        <v>235500000</v>
      </c>
      <c r="O479" s="40">
        <v>0</v>
      </c>
      <c r="P479" s="40">
        <v>967500000</v>
      </c>
      <c r="R479" s="40">
        <v>0</v>
      </c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>
        <f t="shared" si="106"/>
        <v>0</v>
      </c>
      <c r="AF479" s="11">
        <v>303</v>
      </c>
      <c r="AG479" s="5" t="s">
        <v>720</v>
      </c>
      <c r="AH479" s="6">
        <f>+AH480</f>
        <v>0</v>
      </c>
      <c r="AI479" s="40" t="e">
        <f t="shared" si="107"/>
        <v>#DIV/0!</v>
      </c>
      <c r="AJ479" s="40">
        <f t="shared" si="108"/>
        <v>-1</v>
      </c>
      <c r="AK479" s="40" t="e">
        <f t="shared" si="109"/>
        <v>#DIV/0!</v>
      </c>
      <c r="AL479" s="40">
        <f t="shared" si="110"/>
        <v>-1</v>
      </c>
      <c r="AM479" s="40">
        <f t="shared" si="111"/>
        <v>-1</v>
      </c>
      <c r="AN479" s="40" t="e">
        <f t="shared" si="112"/>
        <v>#DIV/0!</v>
      </c>
      <c r="AO479" s="40" t="e">
        <f t="shared" si="113"/>
        <v>#DIV/0!</v>
      </c>
      <c r="AP479" s="40">
        <f t="shared" si="114"/>
        <v>-1</v>
      </c>
      <c r="AQ479" s="40">
        <f t="shared" si="115"/>
        <v>-1</v>
      </c>
      <c r="AR479" s="40" t="e">
        <f t="shared" si="116"/>
        <v>#DIV/0!</v>
      </c>
      <c r="AS479" s="40">
        <f t="shared" si="117"/>
        <v>-1</v>
      </c>
      <c r="AT479" s="40" t="e">
        <f t="shared" si="118"/>
        <v>#DIV/0!</v>
      </c>
      <c r="AU479" s="40">
        <f t="shared" si="119"/>
        <v>-1</v>
      </c>
    </row>
    <row r="480" spans="1:47" x14ac:dyDescent="0.25">
      <c r="A480" s="41">
        <v>2023</v>
      </c>
      <c r="B480" s="42">
        <v>30301</v>
      </c>
      <c r="C480" s="43" t="s">
        <v>721</v>
      </c>
      <c r="D480" s="40">
        <v>0</v>
      </c>
      <c r="E480" s="40">
        <v>235500000</v>
      </c>
      <c r="F480" s="40">
        <v>0</v>
      </c>
      <c r="G480" s="40">
        <v>10000000</v>
      </c>
      <c r="H480" s="40">
        <v>235500000</v>
      </c>
      <c r="I480" s="40">
        <v>0</v>
      </c>
      <c r="J480" s="40">
        <v>0</v>
      </c>
      <c r="K480" s="40">
        <v>235500000</v>
      </c>
      <c r="L480" s="40">
        <v>15500000</v>
      </c>
      <c r="M480" s="40">
        <v>0</v>
      </c>
      <c r="N480" s="40">
        <v>235500000</v>
      </c>
      <c r="O480" s="40">
        <v>0</v>
      </c>
      <c r="P480" s="40">
        <v>967500000</v>
      </c>
      <c r="R480" s="40">
        <v>0</v>
      </c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>
        <f t="shared" si="106"/>
        <v>0</v>
      </c>
      <c r="AF480" s="11">
        <v>30301</v>
      </c>
      <c r="AG480" s="5" t="s">
        <v>721</v>
      </c>
      <c r="AH480" s="6">
        <f>+AH481+AH484</f>
        <v>0</v>
      </c>
      <c r="AI480" s="40" t="e">
        <f t="shared" si="107"/>
        <v>#DIV/0!</v>
      </c>
      <c r="AJ480" s="40">
        <f t="shared" si="108"/>
        <v>-1</v>
      </c>
      <c r="AK480" s="40" t="e">
        <f t="shared" si="109"/>
        <v>#DIV/0!</v>
      </c>
      <c r="AL480" s="40">
        <f t="shared" si="110"/>
        <v>-1</v>
      </c>
      <c r="AM480" s="40">
        <f t="shared" si="111"/>
        <v>-1</v>
      </c>
      <c r="AN480" s="40" t="e">
        <f t="shared" si="112"/>
        <v>#DIV/0!</v>
      </c>
      <c r="AO480" s="40" t="e">
        <f t="shared" si="113"/>
        <v>#DIV/0!</v>
      </c>
      <c r="AP480" s="40">
        <f t="shared" si="114"/>
        <v>-1</v>
      </c>
      <c r="AQ480" s="40">
        <f t="shared" si="115"/>
        <v>-1</v>
      </c>
      <c r="AR480" s="40" t="e">
        <f t="shared" si="116"/>
        <v>#DIV/0!</v>
      </c>
      <c r="AS480" s="40">
        <f t="shared" si="117"/>
        <v>-1</v>
      </c>
      <c r="AT480" s="40" t="e">
        <f t="shared" si="118"/>
        <v>#DIV/0!</v>
      </c>
      <c r="AU480" s="40">
        <f t="shared" si="119"/>
        <v>-1</v>
      </c>
    </row>
    <row r="481" spans="1:47" x14ac:dyDescent="0.25">
      <c r="A481" s="41">
        <v>2023</v>
      </c>
      <c r="B481" s="42">
        <v>3030101</v>
      </c>
      <c r="C481" s="43" t="s">
        <v>722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5500000</v>
      </c>
      <c r="M481" s="40">
        <v>0</v>
      </c>
      <c r="N481" s="40">
        <v>0</v>
      </c>
      <c r="O481" s="40">
        <v>0</v>
      </c>
      <c r="P481" s="40">
        <v>5500000</v>
      </c>
      <c r="R481" s="40">
        <v>0</v>
      </c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>
        <f t="shared" si="106"/>
        <v>0</v>
      </c>
      <c r="AF481" s="11">
        <v>3030101</v>
      </c>
      <c r="AG481" s="5" t="s">
        <v>722</v>
      </c>
      <c r="AH481" s="6">
        <f>+AH482</f>
        <v>0</v>
      </c>
      <c r="AI481" s="40" t="e">
        <f t="shared" si="107"/>
        <v>#DIV/0!</v>
      </c>
      <c r="AJ481" s="40" t="e">
        <f t="shared" si="108"/>
        <v>#DIV/0!</v>
      </c>
      <c r="AK481" s="40" t="e">
        <f t="shared" si="109"/>
        <v>#DIV/0!</v>
      </c>
      <c r="AL481" s="40" t="e">
        <f t="shared" si="110"/>
        <v>#DIV/0!</v>
      </c>
      <c r="AM481" s="40" t="e">
        <f t="shared" si="111"/>
        <v>#DIV/0!</v>
      </c>
      <c r="AN481" s="40" t="e">
        <f t="shared" si="112"/>
        <v>#DIV/0!</v>
      </c>
      <c r="AO481" s="40" t="e">
        <f t="shared" si="113"/>
        <v>#DIV/0!</v>
      </c>
      <c r="AP481" s="40" t="e">
        <f t="shared" si="114"/>
        <v>#DIV/0!</v>
      </c>
      <c r="AQ481" s="40">
        <f t="shared" si="115"/>
        <v>-1</v>
      </c>
      <c r="AR481" s="40" t="e">
        <f t="shared" si="116"/>
        <v>#DIV/0!</v>
      </c>
      <c r="AS481" s="40" t="e">
        <f t="shared" si="117"/>
        <v>#DIV/0!</v>
      </c>
      <c r="AT481" s="40" t="e">
        <f t="shared" si="118"/>
        <v>#DIV/0!</v>
      </c>
      <c r="AU481" s="40">
        <f t="shared" si="119"/>
        <v>-1</v>
      </c>
    </row>
    <row r="482" spans="1:47" x14ac:dyDescent="0.25">
      <c r="A482" s="41">
        <v>2023</v>
      </c>
      <c r="B482" s="42">
        <v>303010101</v>
      </c>
      <c r="C482" s="43" t="s">
        <v>723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5500000</v>
      </c>
      <c r="M482" s="40">
        <v>0</v>
      </c>
      <c r="N482" s="40">
        <v>0</v>
      </c>
      <c r="O482" s="40">
        <v>0</v>
      </c>
      <c r="P482" s="40">
        <v>5500000</v>
      </c>
      <c r="R482" s="40">
        <v>0</v>
      </c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>
        <f t="shared" si="106"/>
        <v>0</v>
      </c>
      <c r="AF482" s="14">
        <v>303010101</v>
      </c>
      <c r="AG482" s="9" t="s">
        <v>723</v>
      </c>
      <c r="AH482" s="10">
        <f>+AH483</f>
        <v>0</v>
      </c>
      <c r="AI482" s="40" t="e">
        <f t="shared" si="107"/>
        <v>#DIV/0!</v>
      </c>
      <c r="AJ482" s="40" t="e">
        <f t="shared" si="108"/>
        <v>#DIV/0!</v>
      </c>
      <c r="AK482" s="40" t="e">
        <f t="shared" si="109"/>
        <v>#DIV/0!</v>
      </c>
      <c r="AL482" s="40" t="e">
        <f t="shared" si="110"/>
        <v>#DIV/0!</v>
      </c>
      <c r="AM482" s="40" t="e">
        <f t="shared" si="111"/>
        <v>#DIV/0!</v>
      </c>
      <c r="AN482" s="40" t="e">
        <f t="shared" si="112"/>
        <v>#DIV/0!</v>
      </c>
      <c r="AO482" s="40" t="e">
        <f t="shared" si="113"/>
        <v>#DIV/0!</v>
      </c>
      <c r="AP482" s="40" t="e">
        <f t="shared" si="114"/>
        <v>#DIV/0!</v>
      </c>
      <c r="AQ482" s="40">
        <f t="shared" si="115"/>
        <v>-1</v>
      </c>
      <c r="AR482" s="40" t="e">
        <f t="shared" si="116"/>
        <v>#DIV/0!</v>
      </c>
      <c r="AS482" s="40" t="e">
        <f t="shared" si="117"/>
        <v>#DIV/0!</v>
      </c>
      <c r="AT482" s="40" t="e">
        <f t="shared" si="118"/>
        <v>#DIV/0!</v>
      </c>
      <c r="AU482" s="40">
        <f t="shared" si="119"/>
        <v>-1</v>
      </c>
    </row>
    <row r="483" spans="1:47" x14ac:dyDescent="0.25">
      <c r="A483" s="44">
        <v>2023</v>
      </c>
      <c r="B483" s="52">
        <v>30301010101</v>
      </c>
      <c r="C483" s="46" t="s">
        <v>724</v>
      </c>
      <c r="D483" s="47"/>
      <c r="E483" s="47"/>
      <c r="F483" s="47"/>
      <c r="G483" s="47"/>
      <c r="H483" s="47"/>
      <c r="I483" s="47"/>
      <c r="J483" s="47"/>
      <c r="K483" s="47"/>
      <c r="L483" s="47">
        <v>5500000</v>
      </c>
      <c r="M483" s="47"/>
      <c r="N483" s="47"/>
      <c r="O483" s="47"/>
      <c r="P483" s="47">
        <v>5500000</v>
      </c>
      <c r="R483" s="47">
        <v>0</v>
      </c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>
        <f t="shared" ref="AD483:AD512" si="120">SUM(R483:AC483)</f>
        <v>0</v>
      </c>
      <c r="AF483" s="28">
        <v>30301010101</v>
      </c>
      <c r="AG483" s="25" t="s">
        <v>724</v>
      </c>
      <c r="AH483" s="26">
        <v>0</v>
      </c>
      <c r="AI483" s="47" t="e">
        <f t="shared" si="107"/>
        <v>#DIV/0!</v>
      </c>
      <c r="AJ483" s="47" t="e">
        <f t="shared" si="108"/>
        <v>#DIV/0!</v>
      </c>
      <c r="AK483" s="47" t="e">
        <f t="shared" si="109"/>
        <v>#DIV/0!</v>
      </c>
      <c r="AL483" s="47" t="e">
        <f t="shared" si="110"/>
        <v>#DIV/0!</v>
      </c>
      <c r="AM483" s="47" t="e">
        <f t="shared" si="111"/>
        <v>#DIV/0!</v>
      </c>
      <c r="AN483" s="47" t="e">
        <f t="shared" si="112"/>
        <v>#DIV/0!</v>
      </c>
      <c r="AO483" s="47" t="e">
        <f t="shared" si="113"/>
        <v>#DIV/0!</v>
      </c>
      <c r="AP483" s="47" t="e">
        <f t="shared" si="114"/>
        <v>#DIV/0!</v>
      </c>
      <c r="AQ483" s="47">
        <f t="shared" si="115"/>
        <v>-1</v>
      </c>
      <c r="AR483" s="47" t="e">
        <f t="shared" si="116"/>
        <v>#DIV/0!</v>
      </c>
      <c r="AS483" s="47" t="e">
        <f t="shared" si="117"/>
        <v>#DIV/0!</v>
      </c>
      <c r="AT483" s="47" t="e">
        <f t="shared" si="118"/>
        <v>#DIV/0!</v>
      </c>
      <c r="AU483" s="47">
        <f t="shared" si="119"/>
        <v>-1</v>
      </c>
    </row>
    <row r="484" spans="1:47" x14ac:dyDescent="0.25">
      <c r="A484" s="41">
        <v>2023</v>
      </c>
      <c r="B484" s="42">
        <v>3030102</v>
      </c>
      <c r="C484" s="43" t="s">
        <v>725</v>
      </c>
      <c r="D484" s="40">
        <v>0</v>
      </c>
      <c r="E484" s="40">
        <v>235500000</v>
      </c>
      <c r="F484" s="40">
        <v>0</v>
      </c>
      <c r="G484" s="40">
        <v>10000000</v>
      </c>
      <c r="H484" s="40">
        <v>235500000</v>
      </c>
      <c r="I484" s="40">
        <v>0</v>
      </c>
      <c r="J484" s="40">
        <v>0</v>
      </c>
      <c r="K484" s="40">
        <v>235500000</v>
      </c>
      <c r="L484" s="40">
        <v>10000000</v>
      </c>
      <c r="M484" s="40">
        <v>0</v>
      </c>
      <c r="N484" s="40">
        <v>235500000</v>
      </c>
      <c r="O484" s="40">
        <v>0</v>
      </c>
      <c r="P484" s="40">
        <v>962000000</v>
      </c>
      <c r="R484" s="40">
        <v>0</v>
      </c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>
        <f t="shared" si="120"/>
        <v>0</v>
      </c>
      <c r="AF484" s="11">
        <v>3030102</v>
      </c>
      <c r="AG484" s="5" t="s">
        <v>725</v>
      </c>
      <c r="AH484" s="6">
        <f>+AH485</f>
        <v>0</v>
      </c>
      <c r="AI484" s="40" t="e">
        <f t="shared" si="107"/>
        <v>#DIV/0!</v>
      </c>
      <c r="AJ484" s="40">
        <f t="shared" si="108"/>
        <v>-1</v>
      </c>
      <c r="AK484" s="40" t="e">
        <f t="shared" si="109"/>
        <v>#DIV/0!</v>
      </c>
      <c r="AL484" s="40">
        <f t="shared" si="110"/>
        <v>-1</v>
      </c>
      <c r="AM484" s="40">
        <f t="shared" si="111"/>
        <v>-1</v>
      </c>
      <c r="AN484" s="40" t="e">
        <f t="shared" si="112"/>
        <v>#DIV/0!</v>
      </c>
      <c r="AO484" s="40" t="e">
        <f t="shared" si="113"/>
        <v>#DIV/0!</v>
      </c>
      <c r="AP484" s="40">
        <f t="shared" si="114"/>
        <v>-1</v>
      </c>
      <c r="AQ484" s="40">
        <f t="shared" si="115"/>
        <v>-1</v>
      </c>
      <c r="AR484" s="40" t="e">
        <f t="shared" si="116"/>
        <v>#DIV/0!</v>
      </c>
      <c r="AS484" s="40">
        <f t="shared" si="117"/>
        <v>-1</v>
      </c>
      <c r="AT484" s="40" t="e">
        <f t="shared" si="118"/>
        <v>#DIV/0!</v>
      </c>
      <c r="AU484" s="40">
        <f t="shared" si="119"/>
        <v>-1</v>
      </c>
    </row>
    <row r="485" spans="1:47" x14ac:dyDescent="0.25">
      <c r="A485" s="41">
        <v>2023</v>
      </c>
      <c r="B485" s="42">
        <v>303010201</v>
      </c>
      <c r="C485" s="43" t="s">
        <v>726</v>
      </c>
      <c r="D485" s="40">
        <v>0</v>
      </c>
      <c r="E485" s="40">
        <v>235500000</v>
      </c>
      <c r="F485" s="40">
        <v>0</v>
      </c>
      <c r="G485" s="40">
        <v>10000000</v>
      </c>
      <c r="H485" s="40">
        <v>235500000</v>
      </c>
      <c r="I485" s="40">
        <v>0</v>
      </c>
      <c r="J485" s="40">
        <v>0</v>
      </c>
      <c r="K485" s="40">
        <v>235500000</v>
      </c>
      <c r="L485" s="40">
        <v>10000000</v>
      </c>
      <c r="M485" s="40">
        <v>0</v>
      </c>
      <c r="N485" s="40">
        <v>235500000</v>
      </c>
      <c r="O485" s="40">
        <v>0</v>
      </c>
      <c r="P485" s="40">
        <v>962000000</v>
      </c>
      <c r="R485" s="40">
        <v>0</v>
      </c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>
        <f t="shared" si="120"/>
        <v>0</v>
      </c>
      <c r="AF485" s="14">
        <v>303010201</v>
      </c>
      <c r="AG485" s="9" t="s">
        <v>726</v>
      </c>
      <c r="AH485" s="10">
        <f>+AH486+AH487+AH488</f>
        <v>0</v>
      </c>
      <c r="AI485" s="40" t="e">
        <f t="shared" si="107"/>
        <v>#DIV/0!</v>
      </c>
      <c r="AJ485" s="40">
        <f t="shared" si="108"/>
        <v>-1</v>
      </c>
      <c r="AK485" s="40" t="e">
        <f t="shared" si="109"/>
        <v>#DIV/0!</v>
      </c>
      <c r="AL485" s="40">
        <f t="shared" si="110"/>
        <v>-1</v>
      </c>
      <c r="AM485" s="40">
        <f t="shared" si="111"/>
        <v>-1</v>
      </c>
      <c r="AN485" s="40" t="e">
        <f t="shared" si="112"/>
        <v>#DIV/0!</v>
      </c>
      <c r="AO485" s="40" t="e">
        <f t="shared" si="113"/>
        <v>#DIV/0!</v>
      </c>
      <c r="AP485" s="40">
        <f t="shared" si="114"/>
        <v>-1</v>
      </c>
      <c r="AQ485" s="40">
        <f t="shared" si="115"/>
        <v>-1</v>
      </c>
      <c r="AR485" s="40" t="e">
        <f t="shared" si="116"/>
        <v>#DIV/0!</v>
      </c>
      <c r="AS485" s="40">
        <f t="shared" si="117"/>
        <v>-1</v>
      </c>
      <c r="AT485" s="40" t="e">
        <f t="shared" si="118"/>
        <v>#DIV/0!</v>
      </c>
      <c r="AU485" s="40">
        <f t="shared" si="119"/>
        <v>-1</v>
      </c>
    </row>
    <row r="486" spans="1:47" x14ac:dyDescent="0.25">
      <c r="A486" s="44">
        <v>2023</v>
      </c>
      <c r="B486" s="52">
        <v>30301020101</v>
      </c>
      <c r="C486" s="46" t="s">
        <v>727</v>
      </c>
      <c r="D486" s="47"/>
      <c r="E486" s="47"/>
      <c r="F486" s="47"/>
      <c r="G486" s="47"/>
      <c r="H486" s="47"/>
      <c r="I486" s="47"/>
      <c r="J486" s="47"/>
      <c r="K486" s="47"/>
      <c r="L486" s="47">
        <v>10000000</v>
      </c>
      <c r="M486" s="47"/>
      <c r="N486" s="47"/>
      <c r="O486" s="47"/>
      <c r="P486" s="47">
        <v>10000000</v>
      </c>
      <c r="R486" s="47">
        <v>0</v>
      </c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>
        <f t="shared" si="120"/>
        <v>0</v>
      </c>
      <c r="AF486" s="28">
        <v>30301020101</v>
      </c>
      <c r="AG486" s="25" t="s">
        <v>727</v>
      </c>
      <c r="AH486" s="26">
        <v>0</v>
      </c>
      <c r="AI486" s="47" t="e">
        <f t="shared" si="107"/>
        <v>#DIV/0!</v>
      </c>
      <c r="AJ486" s="47" t="e">
        <f t="shared" si="108"/>
        <v>#DIV/0!</v>
      </c>
      <c r="AK486" s="47" t="e">
        <f t="shared" si="109"/>
        <v>#DIV/0!</v>
      </c>
      <c r="AL486" s="47" t="e">
        <f t="shared" si="110"/>
        <v>#DIV/0!</v>
      </c>
      <c r="AM486" s="47" t="e">
        <f t="shared" si="111"/>
        <v>#DIV/0!</v>
      </c>
      <c r="AN486" s="47" t="e">
        <f t="shared" si="112"/>
        <v>#DIV/0!</v>
      </c>
      <c r="AO486" s="47" t="e">
        <f t="shared" si="113"/>
        <v>#DIV/0!</v>
      </c>
      <c r="AP486" s="47" t="e">
        <f t="shared" si="114"/>
        <v>#DIV/0!</v>
      </c>
      <c r="AQ486" s="47">
        <f t="shared" si="115"/>
        <v>-1</v>
      </c>
      <c r="AR486" s="47" t="e">
        <f t="shared" si="116"/>
        <v>#DIV/0!</v>
      </c>
      <c r="AS486" s="47" t="e">
        <f t="shared" si="117"/>
        <v>#DIV/0!</v>
      </c>
      <c r="AT486" s="47" t="e">
        <f t="shared" si="118"/>
        <v>#DIV/0!</v>
      </c>
      <c r="AU486" s="47">
        <f t="shared" si="119"/>
        <v>-1</v>
      </c>
    </row>
    <row r="487" spans="1:47" x14ac:dyDescent="0.25">
      <c r="A487" s="44">
        <v>2023</v>
      </c>
      <c r="B487" s="53">
        <v>30301020102</v>
      </c>
      <c r="C487" s="46" t="s">
        <v>728</v>
      </c>
      <c r="D487" s="47"/>
      <c r="E487" s="47"/>
      <c r="F487" s="47"/>
      <c r="G487" s="47">
        <v>10000000</v>
      </c>
      <c r="H487" s="47"/>
      <c r="I487" s="47"/>
      <c r="J487" s="47"/>
      <c r="K487" s="47"/>
      <c r="L487" s="47"/>
      <c r="M487" s="47"/>
      <c r="N487" s="47"/>
      <c r="O487" s="47"/>
      <c r="P487" s="47">
        <v>10000000</v>
      </c>
      <c r="R487" s="47">
        <v>0</v>
      </c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>
        <f t="shared" si="120"/>
        <v>0</v>
      </c>
      <c r="AF487" s="29">
        <v>30301020102</v>
      </c>
      <c r="AG487" s="25" t="s">
        <v>728</v>
      </c>
      <c r="AH487" s="26">
        <v>0</v>
      </c>
      <c r="AI487" s="47" t="e">
        <f t="shared" si="107"/>
        <v>#DIV/0!</v>
      </c>
      <c r="AJ487" s="47" t="e">
        <f t="shared" si="108"/>
        <v>#DIV/0!</v>
      </c>
      <c r="AK487" s="47" t="e">
        <f t="shared" si="109"/>
        <v>#DIV/0!</v>
      </c>
      <c r="AL487" s="47">
        <f t="shared" si="110"/>
        <v>-1</v>
      </c>
      <c r="AM487" s="47" t="e">
        <f t="shared" si="111"/>
        <v>#DIV/0!</v>
      </c>
      <c r="AN487" s="47" t="e">
        <f t="shared" si="112"/>
        <v>#DIV/0!</v>
      </c>
      <c r="AO487" s="47" t="e">
        <f t="shared" si="113"/>
        <v>#DIV/0!</v>
      </c>
      <c r="AP487" s="47" t="e">
        <f t="shared" si="114"/>
        <v>#DIV/0!</v>
      </c>
      <c r="AQ487" s="47" t="e">
        <f t="shared" si="115"/>
        <v>#DIV/0!</v>
      </c>
      <c r="AR487" s="47" t="e">
        <f t="shared" si="116"/>
        <v>#DIV/0!</v>
      </c>
      <c r="AS487" s="47" t="e">
        <f t="shared" si="117"/>
        <v>#DIV/0!</v>
      </c>
      <c r="AT487" s="47" t="e">
        <f t="shared" si="118"/>
        <v>#DIV/0!</v>
      </c>
      <c r="AU487" s="47">
        <f t="shared" si="119"/>
        <v>-1</v>
      </c>
    </row>
    <row r="488" spans="1:47" x14ac:dyDescent="0.25">
      <c r="A488" s="44">
        <v>2023</v>
      </c>
      <c r="B488" s="54">
        <v>30301020103</v>
      </c>
      <c r="C488" s="46" t="s">
        <v>729</v>
      </c>
      <c r="D488" s="47"/>
      <c r="E488" s="47">
        <v>235500000</v>
      </c>
      <c r="F488" s="47"/>
      <c r="G488" s="47"/>
      <c r="H488" s="47">
        <v>235500000</v>
      </c>
      <c r="I488" s="47"/>
      <c r="J488" s="47"/>
      <c r="K488" s="47">
        <v>235500000</v>
      </c>
      <c r="L488" s="47"/>
      <c r="M488" s="47"/>
      <c r="N488" s="47">
        <v>235500000</v>
      </c>
      <c r="O488" s="47"/>
      <c r="P488" s="47">
        <v>942000000</v>
      </c>
      <c r="R488" s="47">
        <v>0</v>
      </c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>
        <f t="shared" si="120"/>
        <v>0</v>
      </c>
      <c r="AF488" s="30">
        <v>30301020103</v>
      </c>
      <c r="AG488" s="25" t="s">
        <v>729</v>
      </c>
      <c r="AH488" s="26">
        <v>0</v>
      </c>
      <c r="AI488" s="47" t="e">
        <f t="shared" si="107"/>
        <v>#DIV/0!</v>
      </c>
      <c r="AJ488" s="47">
        <f t="shared" si="108"/>
        <v>-1</v>
      </c>
      <c r="AK488" s="47" t="e">
        <f t="shared" si="109"/>
        <v>#DIV/0!</v>
      </c>
      <c r="AL488" s="47" t="e">
        <f t="shared" si="110"/>
        <v>#DIV/0!</v>
      </c>
      <c r="AM488" s="47">
        <f t="shared" si="111"/>
        <v>-1</v>
      </c>
      <c r="AN488" s="47" t="e">
        <f t="shared" si="112"/>
        <v>#DIV/0!</v>
      </c>
      <c r="AO488" s="47" t="e">
        <f t="shared" si="113"/>
        <v>#DIV/0!</v>
      </c>
      <c r="AP488" s="47">
        <f t="shared" si="114"/>
        <v>-1</v>
      </c>
      <c r="AQ488" s="47" t="e">
        <f t="shared" si="115"/>
        <v>#DIV/0!</v>
      </c>
      <c r="AR488" s="47" t="e">
        <f t="shared" si="116"/>
        <v>#DIV/0!</v>
      </c>
      <c r="AS488" s="47">
        <f t="shared" si="117"/>
        <v>-1</v>
      </c>
      <c r="AT488" s="47" t="e">
        <f t="shared" si="118"/>
        <v>#DIV/0!</v>
      </c>
      <c r="AU488" s="47">
        <f t="shared" si="119"/>
        <v>-1</v>
      </c>
    </row>
    <row r="489" spans="1:47" x14ac:dyDescent="0.25">
      <c r="A489" s="41">
        <v>2023</v>
      </c>
      <c r="B489" s="42">
        <v>304</v>
      </c>
      <c r="C489" s="43" t="s">
        <v>730</v>
      </c>
      <c r="D489" s="40">
        <v>0</v>
      </c>
      <c r="E489" s="40">
        <v>108611265.10419083</v>
      </c>
      <c r="F489" s="40">
        <v>85000000</v>
      </c>
      <c r="G489" s="40">
        <v>510000000</v>
      </c>
      <c r="H489" s="40">
        <v>0</v>
      </c>
      <c r="I489" s="40">
        <v>545900000</v>
      </c>
      <c r="J489" s="40">
        <v>0</v>
      </c>
      <c r="K489" s="40">
        <v>0</v>
      </c>
      <c r="L489" s="40">
        <v>2816478047</v>
      </c>
      <c r="M489" s="40">
        <v>0</v>
      </c>
      <c r="N489" s="40">
        <v>0</v>
      </c>
      <c r="O489" s="40">
        <v>0</v>
      </c>
      <c r="P489" s="40">
        <v>4065989312.1041908</v>
      </c>
      <c r="R489" s="40">
        <v>0</v>
      </c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>
        <f t="shared" si="120"/>
        <v>0</v>
      </c>
      <c r="AF489" s="11">
        <v>304</v>
      </c>
      <c r="AG489" s="5" t="s">
        <v>730</v>
      </c>
      <c r="AH489" s="6">
        <f>+AH490+AH509</f>
        <v>0</v>
      </c>
      <c r="AI489" s="40" t="e">
        <f t="shared" si="107"/>
        <v>#DIV/0!</v>
      </c>
      <c r="AJ489" s="40">
        <f t="shared" si="108"/>
        <v>-1</v>
      </c>
      <c r="AK489" s="40">
        <f t="shared" si="109"/>
        <v>-1</v>
      </c>
      <c r="AL489" s="40">
        <f t="shared" si="110"/>
        <v>-1</v>
      </c>
      <c r="AM489" s="40" t="e">
        <f t="shared" si="111"/>
        <v>#DIV/0!</v>
      </c>
      <c r="AN489" s="40">
        <f t="shared" si="112"/>
        <v>-1</v>
      </c>
      <c r="AO489" s="40" t="e">
        <f t="shared" si="113"/>
        <v>#DIV/0!</v>
      </c>
      <c r="AP489" s="40" t="e">
        <f t="shared" si="114"/>
        <v>#DIV/0!</v>
      </c>
      <c r="AQ489" s="40">
        <f t="shared" si="115"/>
        <v>-1</v>
      </c>
      <c r="AR489" s="40" t="e">
        <f t="shared" si="116"/>
        <v>#DIV/0!</v>
      </c>
      <c r="AS489" s="40" t="e">
        <f t="shared" si="117"/>
        <v>#DIV/0!</v>
      </c>
      <c r="AT489" s="40" t="e">
        <f t="shared" si="118"/>
        <v>#DIV/0!</v>
      </c>
      <c r="AU489" s="40">
        <f t="shared" si="119"/>
        <v>-1</v>
      </c>
    </row>
    <row r="490" spans="1:47" x14ac:dyDescent="0.25">
      <c r="A490" s="41">
        <v>2023</v>
      </c>
      <c r="B490" s="42">
        <v>30401</v>
      </c>
      <c r="C490" s="43" t="s">
        <v>731</v>
      </c>
      <c r="D490" s="40">
        <v>0</v>
      </c>
      <c r="E490" s="40">
        <v>108611265.10419083</v>
      </c>
      <c r="F490" s="40">
        <v>85000000</v>
      </c>
      <c r="G490" s="40">
        <v>510000000</v>
      </c>
      <c r="H490" s="40">
        <v>0</v>
      </c>
      <c r="I490" s="40">
        <v>0</v>
      </c>
      <c r="J490" s="40">
        <v>0</v>
      </c>
      <c r="K490" s="40">
        <v>0</v>
      </c>
      <c r="L490" s="40">
        <v>2816478047</v>
      </c>
      <c r="M490" s="40">
        <v>0</v>
      </c>
      <c r="N490" s="40">
        <v>0</v>
      </c>
      <c r="O490" s="40">
        <v>0</v>
      </c>
      <c r="P490" s="40">
        <v>3520089312.1041908</v>
      </c>
      <c r="R490" s="40">
        <v>0</v>
      </c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>
        <f t="shared" si="120"/>
        <v>0</v>
      </c>
      <c r="AF490" s="11">
        <v>30401</v>
      </c>
      <c r="AG490" s="5" t="s">
        <v>731</v>
      </c>
      <c r="AH490" s="6">
        <f>+AH491</f>
        <v>0</v>
      </c>
      <c r="AI490" s="40" t="e">
        <f t="shared" si="107"/>
        <v>#DIV/0!</v>
      </c>
      <c r="AJ490" s="40">
        <f t="shared" si="108"/>
        <v>-1</v>
      </c>
      <c r="AK490" s="40">
        <f t="shared" si="109"/>
        <v>-1</v>
      </c>
      <c r="AL490" s="40">
        <f t="shared" si="110"/>
        <v>-1</v>
      </c>
      <c r="AM490" s="40" t="e">
        <f t="shared" si="111"/>
        <v>#DIV/0!</v>
      </c>
      <c r="AN490" s="40" t="e">
        <f t="shared" si="112"/>
        <v>#DIV/0!</v>
      </c>
      <c r="AO490" s="40" t="e">
        <f t="shared" si="113"/>
        <v>#DIV/0!</v>
      </c>
      <c r="AP490" s="40" t="e">
        <f t="shared" si="114"/>
        <v>#DIV/0!</v>
      </c>
      <c r="AQ490" s="40">
        <f t="shared" si="115"/>
        <v>-1</v>
      </c>
      <c r="AR490" s="40" t="e">
        <f t="shared" si="116"/>
        <v>#DIV/0!</v>
      </c>
      <c r="AS490" s="40" t="e">
        <f t="shared" si="117"/>
        <v>#DIV/0!</v>
      </c>
      <c r="AT490" s="40" t="e">
        <f t="shared" si="118"/>
        <v>#DIV/0!</v>
      </c>
      <c r="AU490" s="40">
        <f t="shared" si="119"/>
        <v>-1</v>
      </c>
    </row>
    <row r="491" spans="1:47" x14ac:dyDescent="0.25">
      <c r="A491" s="41">
        <v>2023</v>
      </c>
      <c r="B491" s="42">
        <v>3040101</v>
      </c>
      <c r="C491" s="43" t="s">
        <v>732</v>
      </c>
      <c r="D491" s="40">
        <v>0</v>
      </c>
      <c r="E491" s="40">
        <v>108611265.10419083</v>
      </c>
      <c r="F491" s="40">
        <v>85000000</v>
      </c>
      <c r="G491" s="40">
        <v>510000000</v>
      </c>
      <c r="H491" s="40">
        <v>0</v>
      </c>
      <c r="I491" s="40">
        <v>0</v>
      </c>
      <c r="J491" s="40">
        <v>0</v>
      </c>
      <c r="K491" s="40">
        <v>0</v>
      </c>
      <c r="L491" s="40">
        <v>2816478047</v>
      </c>
      <c r="M491" s="40">
        <v>0</v>
      </c>
      <c r="N491" s="40">
        <v>0</v>
      </c>
      <c r="O491" s="40">
        <v>0</v>
      </c>
      <c r="P491" s="40">
        <v>3520089312.1041908</v>
      </c>
      <c r="R491" s="40">
        <v>0</v>
      </c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>
        <f t="shared" si="120"/>
        <v>0</v>
      </c>
      <c r="AF491" s="11">
        <v>3040101</v>
      </c>
      <c r="AG491" s="5" t="s">
        <v>732</v>
      </c>
      <c r="AH491" s="6">
        <f>+AH492+AH495+AH498+AH500+AH504+AH507</f>
        <v>0</v>
      </c>
      <c r="AI491" s="40" t="e">
        <f t="shared" si="107"/>
        <v>#DIV/0!</v>
      </c>
      <c r="AJ491" s="40">
        <f t="shared" si="108"/>
        <v>-1</v>
      </c>
      <c r="AK491" s="40">
        <f t="shared" si="109"/>
        <v>-1</v>
      </c>
      <c r="AL491" s="40">
        <f t="shared" si="110"/>
        <v>-1</v>
      </c>
      <c r="AM491" s="40" t="e">
        <f t="shared" si="111"/>
        <v>#DIV/0!</v>
      </c>
      <c r="AN491" s="40" t="e">
        <f t="shared" si="112"/>
        <v>#DIV/0!</v>
      </c>
      <c r="AO491" s="40" t="e">
        <f t="shared" si="113"/>
        <v>#DIV/0!</v>
      </c>
      <c r="AP491" s="40" t="e">
        <f t="shared" si="114"/>
        <v>#DIV/0!</v>
      </c>
      <c r="AQ491" s="40">
        <f t="shared" si="115"/>
        <v>-1</v>
      </c>
      <c r="AR491" s="40" t="e">
        <f t="shared" si="116"/>
        <v>#DIV/0!</v>
      </c>
      <c r="AS491" s="40" t="e">
        <f t="shared" si="117"/>
        <v>#DIV/0!</v>
      </c>
      <c r="AT491" s="40" t="e">
        <f t="shared" si="118"/>
        <v>#DIV/0!</v>
      </c>
      <c r="AU491" s="40">
        <f t="shared" si="119"/>
        <v>-1</v>
      </c>
    </row>
    <row r="492" spans="1:47" x14ac:dyDescent="0.25">
      <c r="A492" s="41">
        <v>2023</v>
      </c>
      <c r="B492" s="42">
        <v>304010101</v>
      </c>
      <c r="C492" s="43" t="s">
        <v>733</v>
      </c>
      <c r="D492" s="40">
        <v>0</v>
      </c>
      <c r="E492" s="40">
        <v>0</v>
      </c>
      <c r="F492" s="40">
        <v>5000000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10000000</v>
      </c>
      <c r="M492" s="40">
        <v>0</v>
      </c>
      <c r="N492" s="40">
        <v>0</v>
      </c>
      <c r="O492" s="40">
        <v>0</v>
      </c>
      <c r="P492" s="40">
        <v>15000000</v>
      </c>
      <c r="R492" s="40">
        <v>0</v>
      </c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>
        <f t="shared" si="120"/>
        <v>0</v>
      </c>
      <c r="AF492" s="14">
        <v>304010101</v>
      </c>
      <c r="AG492" s="9" t="s">
        <v>733</v>
      </c>
      <c r="AH492" s="10">
        <f>+AH493+AH494</f>
        <v>0</v>
      </c>
      <c r="AI492" s="40" t="e">
        <f t="shared" si="107"/>
        <v>#DIV/0!</v>
      </c>
      <c r="AJ492" s="40" t="e">
        <f t="shared" si="108"/>
        <v>#DIV/0!</v>
      </c>
      <c r="AK492" s="40">
        <f t="shared" si="109"/>
        <v>-1</v>
      </c>
      <c r="AL492" s="40" t="e">
        <f t="shared" si="110"/>
        <v>#DIV/0!</v>
      </c>
      <c r="AM492" s="40" t="e">
        <f t="shared" si="111"/>
        <v>#DIV/0!</v>
      </c>
      <c r="AN492" s="40" t="e">
        <f t="shared" si="112"/>
        <v>#DIV/0!</v>
      </c>
      <c r="AO492" s="40" t="e">
        <f t="shared" si="113"/>
        <v>#DIV/0!</v>
      </c>
      <c r="AP492" s="40" t="e">
        <f t="shared" si="114"/>
        <v>#DIV/0!</v>
      </c>
      <c r="AQ492" s="40">
        <f t="shared" si="115"/>
        <v>-1</v>
      </c>
      <c r="AR492" s="40" t="e">
        <f t="shared" si="116"/>
        <v>#DIV/0!</v>
      </c>
      <c r="AS492" s="40" t="e">
        <f t="shared" si="117"/>
        <v>#DIV/0!</v>
      </c>
      <c r="AT492" s="40" t="e">
        <f t="shared" si="118"/>
        <v>#DIV/0!</v>
      </c>
      <c r="AU492" s="40">
        <f t="shared" si="119"/>
        <v>-1</v>
      </c>
    </row>
    <row r="493" spans="1:47" x14ac:dyDescent="0.25">
      <c r="A493" s="44">
        <v>2023</v>
      </c>
      <c r="B493" s="52">
        <v>30401010101</v>
      </c>
      <c r="C493" s="46" t="s">
        <v>734</v>
      </c>
      <c r="D493" s="47"/>
      <c r="E493" s="47"/>
      <c r="F493" s="47"/>
      <c r="G493" s="47"/>
      <c r="H493" s="47"/>
      <c r="I493" s="47"/>
      <c r="J493" s="47"/>
      <c r="K493" s="47"/>
      <c r="L493" s="47">
        <v>10000000</v>
      </c>
      <c r="M493" s="47"/>
      <c r="N493" s="47"/>
      <c r="O493" s="47"/>
      <c r="P493" s="47">
        <v>10000000</v>
      </c>
      <c r="R493" s="47">
        <v>0</v>
      </c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>
        <f t="shared" si="120"/>
        <v>0</v>
      </c>
      <c r="AF493" s="28">
        <v>30401010101</v>
      </c>
      <c r="AG493" s="25" t="s">
        <v>734</v>
      </c>
      <c r="AH493" s="26">
        <v>0</v>
      </c>
      <c r="AI493" s="47" t="e">
        <f t="shared" si="107"/>
        <v>#DIV/0!</v>
      </c>
      <c r="AJ493" s="47" t="e">
        <f t="shared" si="108"/>
        <v>#DIV/0!</v>
      </c>
      <c r="AK493" s="47" t="e">
        <f t="shared" si="109"/>
        <v>#DIV/0!</v>
      </c>
      <c r="AL493" s="47" t="e">
        <f t="shared" si="110"/>
        <v>#DIV/0!</v>
      </c>
      <c r="AM493" s="47" t="e">
        <f t="shared" si="111"/>
        <v>#DIV/0!</v>
      </c>
      <c r="AN493" s="47" t="e">
        <f t="shared" si="112"/>
        <v>#DIV/0!</v>
      </c>
      <c r="AO493" s="47" t="e">
        <f t="shared" si="113"/>
        <v>#DIV/0!</v>
      </c>
      <c r="AP493" s="47" t="e">
        <f t="shared" si="114"/>
        <v>#DIV/0!</v>
      </c>
      <c r="AQ493" s="47">
        <f t="shared" si="115"/>
        <v>-1</v>
      </c>
      <c r="AR493" s="47" t="e">
        <f t="shared" si="116"/>
        <v>#DIV/0!</v>
      </c>
      <c r="AS493" s="47" t="e">
        <f t="shared" si="117"/>
        <v>#DIV/0!</v>
      </c>
      <c r="AT493" s="47" t="e">
        <f t="shared" si="118"/>
        <v>#DIV/0!</v>
      </c>
      <c r="AU493" s="47">
        <f t="shared" si="119"/>
        <v>-1</v>
      </c>
    </row>
    <row r="494" spans="1:47" x14ac:dyDescent="0.25">
      <c r="A494" s="44">
        <v>2023</v>
      </c>
      <c r="B494" s="53">
        <v>30401010102</v>
      </c>
      <c r="C494" s="46" t="s">
        <v>735</v>
      </c>
      <c r="D494" s="47"/>
      <c r="E494" s="47"/>
      <c r="F494" s="47">
        <v>5000000</v>
      </c>
      <c r="G494" s="47"/>
      <c r="H494" s="47"/>
      <c r="I494" s="47"/>
      <c r="J494" s="47"/>
      <c r="K494" s="47"/>
      <c r="L494" s="47">
        <v>0</v>
      </c>
      <c r="M494" s="47"/>
      <c r="N494" s="47"/>
      <c r="O494" s="47"/>
      <c r="P494" s="47">
        <v>5000000</v>
      </c>
      <c r="R494" s="47">
        <v>0</v>
      </c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>
        <f t="shared" si="120"/>
        <v>0</v>
      </c>
      <c r="AF494" s="29">
        <v>30401010102</v>
      </c>
      <c r="AG494" s="25" t="s">
        <v>735</v>
      </c>
      <c r="AH494" s="26">
        <v>0</v>
      </c>
      <c r="AI494" s="47" t="e">
        <f t="shared" si="107"/>
        <v>#DIV/0!</v>
      </c>
      <c r="AJ494" s="47" t="e">
        <f t="shared" si="108"/>
        <v>#DIV/0!</v>
      </c>
      <c r="AK494" s="47">
        <f t="shared" si="109"/>
        <v>-1</v>
      </c>
      <c r="AL494" s="47" t="e">
        <f t="shared" si="110"/>
        <v>#DIV/0!</v>
      </c>
      <c r="AM494" s="47" t="e">
        <f t="shared" si="111"/>
        <v>#DIV/0!</v>
      </c>
      <c r="AN494" s="47" t="e">
        <f t="shared" si="112"/>
        <v>#DIV/0!</v>
      </c>
      <c r="AO494" s="47" t="e">
        <f t="shared" si="113"/>
        <v>#DIV/0!</v>
      </c>
      <c r="AP494" s="47" t="e">
        <f t="shared" si="114"/>
        <v>#DIV/0!</v>
      </c>
      <c r="AQ494" s="47" t="e">
        <f t="shared" si="115"/>
        <v>#DIV/0!</v>
      </c>
      <c r="AR494" s="47" t="e">
        <f t="shared" si="116"/>
        <v>#DIV/0!</v>
      </c>
      <c r="AS494" s="47" t="e">
        <f t="shared" si="117"/>
        <v>#DIV/0!</v>
      </c>
      <c r="AT494" s="47" t="e">
        <f t="shared" si="118"/>
        <v>#DIV/0!</v>
      </c>
      <c r="AU494" s="47">
        <f t="shared" si="119"/>
        <v>-1</v>
      </c>
    </row>
    <row r="495" spans="1:47" x14ac:dyDescent="0.25">
      <c r="A495" s="41">
        <v>2023</v>
      </c>
      <c r="B495" s="42">
        <v>304010102</v>
      </c>
      <c r="C495" s="43" t="s">
        <v>736</v>
      </c>
      <c r="D495" s="40">
        <v>0</v>
      </c>
      <c r="E495" s="40">
        <v>0</v>
      </c>
      <c r="F495" s="40">
        <v>80000000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100000000</v>
      </c>
      <c r="M495" s="40">
        <v>0</v>
      </c>
      <c r="N495" s="40">
        <v>0</v>
      </c>
      <c r="O495" s="40">
        <v>0</v>
      </c>
      <c r="P495" s="40">
        <v>180000000</v>
      </c>
      <c r="R495" s="40">
        <v>0</v>
      </c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>
        <f t="shared" si="120"/>
        <v>0</v>
      </c>
      <c r="AF495" s="14">
        <v>304010102</v>
      </c>
      <c r="AG495" s="9" t="s">
        <v>736</v>
      </c>
      <c r="AH495" s="10">
        <f>+AH496+AH497</f>
        <v>0</v>
      </c>
      <c r="AI495" s="40" t="e">
        <f t="shared" si="107"/>
        <v>#DIV/0!</v>
      </c>
      <c r="AJ495" s="40" t="e">
        <f t="shared" si="108"/>
        <v>#DIV/0!</v>
      </c>
      <c r="AK495" s="40">
        <f t="shared" si="109"/>
        <v>-1</v>
      </c>
      <c r="AL495" s="40" t="e">
        <f t="shared" si="110"/>
        <v>#DIV/0!</v>
      </c>
      <c r="AM495" s="40" t="e">
        <f t="shared" si="111"/>
        <v>#DIV/0!</v>
      </c>
      <c r="AN495" s="40" t="e">
        <f t="shared" si="112"/>
        <v>#DIV/0!</v>
      </c>
      <c r="AO495" s="40" t="e">
        <f t="shared" si="113"/>
        <v>#DIV/0!</v>
      </c>
      <c r="AP495" s="40" t="e">
        <f t="shared" si="114"/>
        <v>#DIV/0!</v>
      </c>
      <c r="AQ495" s="40">
        <f t="shared" si="115"/>
        <v>-1</v>
      </c>
      <c r="AR495" s="40" t="e">
        <f t="shared" si="116"/>
        <v>#DIV/0!</v>
      </c>
      <c r="AS495" s="40" t="e">
        <f t="shared" si="117"/>
        <v>#DIV/0!</v>
      </c>
      <c r="AT495" s="40" t="e">
        <f t="shared" si="118"/>
        <v>#DIV/0!</v>
      </c>
      <c r="AU495" s="40">
        <f t="shared" si="119"/>
        <v>-1</v>
      </c>
    </row>
    <row r="496" spans="1:47" x14ac:dyDescent="0.25">
      <c r="A496" s="44">
        <v>2023</v>
      </c>
      <c r="B496" s="52">
        <v>30401010201</v>
      </c>
      <c r="C496" s="46" t="s">
        <v>737</v>
      </c>
      <c r="D496" s="47"/>
      <c r="E496" s="47"/>
      <c r="F496" s="47"/>
      <c r="G496" s="47"/>
      <c r="H496" s="47"/>
      <c r="I496" s="47"/>
      <c r="J496" s="47"/>
      <c r="K496" s="47"/>
      <c r="L496" s="47">
        <v>100000000</v>
      </c>
      <c r="M496" s="47"/>
      <c r="N496" s="47"/>
      <c r="O496" s="47"/>
      <c r="P496" s="47">
        <v>100000000</v>
      </c>
      <c r="R496" s="47">
        <v>0</v>
      </c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>
        <f t="shared" si="120"/>
        <v>0</v>
      </c>
      <c r="AF496" s="28">
        <v>30401010201</v>
      </c>
      <c r="AG496" s="25" t="s">
        <v>737</v>
      </c>
      <c r="AH496" s="26">
        <v>0</v>
      </c>
      <c r="AI496" s="47" t="e">
        <f t="shared" si="107"/>
        <v>#DIV/0!</v>
      </c>
      <c r="AJ496" s="47" t="e">
        <f t="shared" si="108"/>
        <v>#DIV/0!</v>
      </c>
      <c r="AK496" s="47" t="e">
        <f t="shared" si="109"/>
        <v>#DIV/0!</v>
      </c>
      <c r="AL496" s="47" t="e">
        <f t="shared" si="110"/>
        <v>#DIV/0!</v>
      </c>
      <c r="AM496" s="47" t="e">
        <f t="shared" si="111"/>
        <v>#DIV/0!</v>
      </c>
      <c r="AN496" s="47" t="e">
        <f t="shared" si="112"/>
        <v>#DIV/0!</v>
      </c>
      <c r="AO496" s="47" t="e">
        <f t="shared" si="113"/>
        <v>#DIV/0!</v>
      </c>
      <c r="AP496" s="47" t="e">
        <f t="shared" si="114"/>
        <v>#DIV/0!</v>
      </c>
      <c r="AQ496" s="47">
        <f t="shared" si="115"/>
        <v>-1</v>
      </c>
      <c r="AR496" s="47" t="e">
        <f t="shared" si="116"/>
        <v>#DIV/0!</v>
      </c>
      <c r="AS496" s="47" t="e">
        <f t="shared" si="117"/>
        <v>#DIV/0!</v>
      </c>
      <c r="AT496" s="47" t="e">
        <f t="shared" si="118"/>
        <v>#DIV/0!</v>
      </c>
      <c r="AU496" s="47">
        <f t="shared" si="119"/>
        <v>-1</v>
      </c>
    </row>
    <row r="497" spans="1:47" x14ac:dyDescent="0.25">
      <c r="A497" s="44">
        <v>2023</v>
      </c>
      <c r="B497" s="53">
        <v>30401010202</v>
      </c>
      <c r="C497" s="46" t="s">
        <v>738</v>
      </c>
      <c r="D497" s="47"/>
      <c r="E497" s="47"/>
      <c r="F497" s="47">
        <v>80000000</v>
      </c>
      <c r="G497" s="47"/>
      <c r="H497" s="47"/>
      <c r="I497" s="47"/>
      <c r="J497" s="47"/>
      <c r="K497" s="47"/>
      <c r="L497" s="47"/>
      <c r="M497" s="47"/>
      <c r="N497" s="47"/>
      <c r="O497" s="47"/>
      <c r="P497" s="47">
        <v>80000000</v>
      </c>
      <c r="R497" s="47">
        <v>0</v>
      </c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>
        <f t="shared" si="120"/>
        <v>0</v>
      </c>
      <c r="AF497" s="29">
        <v>30401010202</v>
      </c>
      <c r="AG497" s="25" t="s">
        <v>738</v>
      </c>
      <c r="AH497" s="26">
        <v>0</v>
      </c>
      <c r="AI497" s="47" t="e">
        <f t="shared" si="107"/>
        <v>#DIV/0!</v>
      </c>
      <c r="AJ497" s="47" t="e">
        <f t="shared" si="108"/>
        <v>#DIV/0!</v>
      </c>
      <c r="AK497" s="47">
        <f t="shared" si="109"/>
        <v>-1</v>
      </c>
      <c r="AL497" s="47" t="e">
        <f t="shared" si="110"/>
        <v>#DIV/0!</v>
      </c>
      <c r="AM497" s="47" t="e">
        <f t="shared" si="111"/>
        <v>#DIV/0!</v>
      </c>
      <c r="AN497" s="47" t="e">
        <f t="shared" si="112"/>
        <v>#DIV/0!</v>
      </c>
      <c r="AO497" s="47" t="e">
        <f t="shared" si="113"/>
        <v>#DIV/0!</v>
      </c>
      <c r="AP497" s="47" t="e">
        <f t="shared" si="114"/>
        <v>#DIV/0!</v>
      </c>
      <c r="AQ497" s="47" t="e">
        <f t="shared" si="115"/>
        <v>#DIV/0!</v>
      </c>
      <c r="AR497" s="47" t="e">
        <f t="shared" si="116"/>
        <v>#DIV/0!</v>
      </c>
      <c r="AS497" s="47" t="e">
        <f t="shared" si="117"/>
        <v>#DIV/0!</v>
      </c>
      <c r="AT497" s="47" t="e">
        <f t="shared" si="118"/>
        <v>#DIV/0!</v>
      </c>
      <c r="AU497" s="47">
        <f t="shared" si="119"/>
        <v>-1</v>
      </c>
    </row>
    <row r="498" spans="1:47" x14ac:dyDescent="0.25">
      <c r="A498" s="41">
        <v>2023</v>
      </c>
      <c r="B498" s="42">
        <v>304010104</v>
      </c>
      <c r="C498" s="43" t="s">
        <v>739</v>
      </c>
      <c r="D498" s="40">
        <v>0</v>
      </c>
      <c r="E498" s="40">
        <v>0</v>
      </c>
      <c r="F498" s="40">
        <v>0</v>
      </c>
      <c r="G498" s="40">
        <v>20000000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20000000</v>
      </c>
      <c r="R498" s="40">
        <v>0</v>
      </c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>
        <f t="shared" si="120"/>
        <v>0</v>
      </c>
      <c r="AF498" s="14">
        <v>304010104</v>
      </c>
      <c r="AG498" s="9" t="s">
        <v>739</v>
      </c>
      <c r="AH498" s="10">
        <f>+AH499</f>
        <v>0</v>
      </c>
      <c r="AI498" s="40" t="e">
        <f t="shared" si="107"/>
        <v>#DIV/0!</v>
      </c>
      <c r="AJ498" s="40" t="e">
        <f t="shared" si="108"/>
        <v>#DIV/0!</v>
      </c>
      <c r="AK498" s="40" t="e">
        <f t="shared" si="109"/>
        <v>#DIV/0!</v>
      </c>
      <c r="AL498" s="40">
        <f t="shared" si="110"/>
        <v>-1</v>
      </c>
      <c r="AM498" s="40" t="e">
        <f t="shared" si="111"/>
        <v>#DIV/0!</v>
      </c>
      <c r="AN498" s="40" t="e">
        <f t="shared" si="112"/>
        <v>#DIV/0!</v>
      </c>
      <c r="AO498" s="40" t="e">
        <f t="shared" si="113"/>
        <v>#DIV/0!</v>
      </c>
      <c r="AP498" s="40" t="e">
        <f t="shared" si="114"/>
        <v>#DIV/0!</v>
      </c>
      <c r="AQ498" s="40" t="e">
        <f t="shared" si="115"/>
        <v>#DIV/0!</v>
      </c>
      <c r="AR498" s="40" t="e">
        <f t="shared" si="116"/>
        <v>#DIV/0!</v>
      </c>
      <c r="AS498" s="40" t="e">
        <f t="shared" si="117"/>
        <v>#DIV/0!</v>
      </c>
      <c r="AT498" s="40" t="e">
        <f t="shared" si="118"/>
        <v>#DIV/0!</v>
      </c>
      <c r="AU498" s="40">
        <f t="shared" si="119"/>
        <v>-1</v>
      </c>
    </row>
    <row r="499" spans="1:47" x14ac:dyDescent="0.25">
      <c r="A499" s="44">
        <v>2023</v>
      </c>
      <c r="B499" s="53">
        <v>30401010402</v>
      </c>
      <c r="C499" s="46" t="s">
        <v>740</v>
      </c>
      <c r="D499" s="47"/>
      <c r="E499" s="47"/>
      <c r="F499" s="47"/>
      <c r="G499" s="47">
        <v>20000000</v>
      </c>
      <c r="H499" s="47"/>
      <c r="I499" s="47"/>
      <c r="J499" s="47"/>
      <c r="K499" s="47"/>
      <c r="L499" s="47"/>
      <c r="M499" s="47"/>
      <c r="N499" s="47"/>
      <c r="O499" s="47"/>
      <c r="P499" s="47">
        <v>20000000</v>
      </c>
      <c r="R499" s="47">
        <v>0</v>
      </c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>
        <f t="shared" si="120"/>
        <v>0</v>
      </c>
      <c r="AF499" s="29">
        <v>30401010402</v>
      </c>
      <c r="AG499" s="25" t="s">
        <v>740</v>
      </c>
      <c r="AH499" s="26">
        <v>0</v>
      </c>
      <c r="AI499" s="47" t="e">
        <f t="shared" si="107"/>
        <v>#DIV/0!</v>
      </c>
      <c r="AJ499" s="47" t="e">
        <f t="shared" si="108"/>
        <v>#DIV/0!</v>
      </c>
      <c r="AK499" s="47" t="e">
        <f t="shared" si="109"/>
        <v>#DIV/0!</v>
      </c>
      <c r="AL499" s="47">
        <f t="shared" si="110"/>
        <v>-1</v>
      </c>
      <c r="AM499" s="47" t="e">
        <f t="shared" si="111"/>
        <v>#DIV/0!</v>
      </c>
      <c r="AN499" s="47" t="e">
        <f t="shared" si="112"/>
        <v>#DIV/0!</v>
      </c>
      <c r="AO499" s="47" t="e">
        <f t="shared" si="113"/>
        <v>#DIV/0!</v>
      </c>
      <c r="AP499" s="47" t="e">
        <f t="shared" si="114"/>
        <v>#DIV/0!</v>
      </c>
      <c r="AQ499" s="47" t="e">
        <f t="shared" si="115"/>
        <v>#DIV/0!</v>
      </c>
      <c r="AR499" s="47" t="e">
        <f t="shared" si="116"/>
        <v>#DIV/0!</v>
      </c>
      <c r="AS499" s="47" t="e">
        <f t="shared" si="117"/>
        <v>#DIV/0!</v>
      </c>
      <c r="AT499" s="47" t="e">
        <f t="shared" si="118"/>
        <v>#DIV/0!</v>
      </c>
      <c r="AU499" s="47">
        <f t="shared" si="119"/>
        <v>-1</v>
      </c>
    </row>
    <row r="500" spans="1:47" x14ac:dyDescent="0.25">
      <c r="A500" s="41">
        <v>2023</v>
      </c>
      <c r="B500" s="42">
        <v>304010105</v>
      </c>
      <c r="C500" s="43" t="s">
        <v>741</v>
      </c>
      <c r="D500" s="40">
        <v>0</v>
      </c>
      <c r="E500" s="40">
        <v>0</v>
      </c>
      <c r="F500" s="40">
        <v>0</v>
      </c>
      <c r="G500" s="40">
        <v>150000000</v>
      </c>
      <c r="H500" s="40">
        <v>0</v>
      </c>
      <c r="I500" s="40">
        <v>0</v>
      </c>
      <c r="J500" s="40">
        <v>0</v>
      </c>
      <c r="K500" s="40">
        <v>0</v>
      </c>
      <c r="L500" s="40">
        <v>2456478047</v>
      </c>
      <c r="M500" s="40">
        <v>0</v>
      </c>
      <c r="N500" s="40">
        <v>0</v>
      </c>
      <c r="O500" s="40">
        <v>0</v>
      </c>
      <c r="P500" s="40">
        <v>2606478047</v>
      </c>
      <c r="R500" s="40">
        <v>0</v>
      </c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>
        <f t="shared" si="120"/>
        <v>0</v>
      </c>
      <c r="AF500" s="14">
        <v>304010105</v>
      </c>
      <c r="AG500" s="9" t="s">
        <v>741</v>
      </c>
      <c r="AH500" s="10">
        <f>+AH501+AH502+AH503</f>
        <v>0</v>
      </c>
      <c r="AI500" s="40" t="e">
        <f t="shared" si="107"/>
        <v>#DIV/0!</v>
      </c>
      <c r="AJ500" s="40" t="e">
        <f t="shared" si="108"/>
        <v>#DIV/0!</v>
      </c>
      <c r="AK500" s="40" t="e">
        <f t="shared" si="109"/>
        <v>#DIV/0!</v>
      </c>
      <c r="AL500" s="40">
        <f t="shared" si="110"/>
        <v>-1</v>
      </c>
      <c r="AM500" s="40" t="e">
        <f t="shared" si="111"/>
        <v>#DIV/0!</v>
      </c>
      <c r="AN500" s="40" t="e">
        <f t="shared" si="112"/>
        <v>#DIV/0!</v>
      </c>
      <c r="AO500" s="40" t="e">
        <f t="shared" si="113"/>
        <v>#DIV/0!</v>
      </c>
      <c r="AP500" s="40" t="e">
        <f t="shared" si="114"/>
        <v>#DIV/0!</v>
      </c>
      <c r="AQ500" s="40">
        <f t="shared" si="115"/>
        <v>-1</v>
      </c>
      <c r="AR500" s="40" t="e">
        <f t="shared" si="116"/>
        <v>#DIV/0!</v>
      </c>
      <c r="AS500" s="40" t="e">
        <f t="shared" si="117"/>
        <v>#DIV/0!</v>
      </c>
      <c r="AT500" s="40" t="e">
        <f t="shared" si="118"/>
        <v>#DIV/0!</v>
      </c>
      <c r="AU500" s="40">
        <f t="shared" si="119"/>
        <v>-1</v>
      </c>
    </row>
    <row r="501" spans="1:47" x14ac:dyDescent="0.25">
      <c r="A501" s="44">
        <v>2023</v>
      </c>
      <c r="B501" s="52">
        <v>30401010501</v>
      </c>
      <c r="C501" s="46" t="s">
        <v>742</v>
      </c>
      <c r="D501" s="47"/>
      <c r="E501" s="47"/>
      <c r="F501" s="47"/>
      <c r="G501" s="47"/>
      <c r="H501" s="47"/>
      <c r="I501" s="47"/>
      <c r="J501" s="47"/>
      <c r="K501" s="47"/>
      <c r="L501" s="47">
        <v>2456478047</v>
      </c>
      <c r="M501" s="47"/>
      <c r="N501" s="47"/>
      <c r="O501" s="47"/>
      <c r="P501" s="47">
        <v>2456478047</v>
      </c>
      <c r="R501" s="47">
        <v>0</v>
      </c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>
        <f t="shared" si="120"/>
        <v>0</v>
      </c>
      <c r="AF501" s="28">
        <v>30401010501</v>
      </c>
      <c r="AG501" s="25" t="s">
        <v>742</v>
      </c>
      <c r="AH501" s="26">
        <v>0</v>
      </c>
      <c r="AI501" s="47" t="e">
        <f t="shared" si="107"/>
        <v>#DIV/0!</v>
      </c>
      <c r="AJ501" s="47" t="e">
        <f t="shared" si="108"/>
        <v>#DIV/0!</v>
      </c>
      <c r="AK501" s="47" t="e">
        <f t="shared" si="109"/>
        <v>#DIV/0!</v>
      </c>
      <c r="AL501" s="47" t="e">
        <f t="shared" si="110"/>
        <v>#DIV/0!</v>
      </c>
      <c r="AM501" s="47" t="e">
        <f t="shared" si="111"/>
        <v>#DIV/0!</v>
      </c>
      <c r="AN501" s="47" t="e">
        <f t="shared" si="112"/>
        <v>#DIV/0!</v>
      </c>
      <c r="AO501" s="47" t="e">
        <f t="shared" si="113"/>
        <v>#DIV/0!</v>
      </c>
      <c r="AP501" s="47" t="e">
        <f t="shared" si="114"/>
        <v>#DIV/0!</v>
      </c>
      <c r="AQ501" s="47">
        <f t="shared" si="115"/>
        <v>-1</v>
      </c>
      <c r="AR501" s="47" t="e">
        <f t="shared" si="116"/>
        <v>#DIV/0!</v>
      </c>
      <c r="AS501" s="47" t="e">
        <f t="shared" si="117"/>
        <v>#DIV/0!</v>
      </c>
      <c r="AT501" s="47" t="e">
        <f t="shared" si="118"/>
        <v>#DIV/0!</v>
      </c>
      <c r="AU501" s="47">
        <f t="shared" si="119"/>
        <v>-1</v>
      </c>
    </row>
    <row r="502" spans="1:47" x14ac:dyDescent="0.25">
      <c r="A502" s="44">
        <v>2023</v>
      </c>
      <c r="B502" s="53">
        <v>30401010502</v>
      </c>
      <c r="C502" s="46" t="s">
        <v>743</v>
      </c>
      <c r="D502" s="47"/>
      <c r="E502" s="47"/>
      <c r="F502" s="47"/>
      <c r="G502" s="47">
        <v>150000000</v>
      </c>
      <c r="H502" s="47"/>
      <c r="I502" s="47"/>
      <c r="J502" s="47"/>
      <c r="K502" s="47"/>
      <c r="L502" s="47"/>
      <c r="M502" s="47"/>
      <c r="N502" s="47"/>
      <c r="O502" s="47"/>
      <c r="P502" s="47">
        <v>150000000</v>
      </c>
      <c r="R502" s="47">
        <v>0</v>
      </c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>
        <f t="shared" si="120"/>
        <v>0</v>
      </c>
      <c r="AF502" s="29">
        <v>30401010502</v>
      </c>
      <c r="AG502" s="25" t="s">
        <v>743</v>
      </c>
      <c r="AH502" s="26">
        <v>0</v>
      </c>
      <c r="AI502" s="47" t="e">
        <f t="shared" si="107"/>
        <v>#DIV/0!</v>
      </c>
      <c r="AJ502" s="47" t="e">
        <f t="shared" si="108"/>
        <v>#DIV/0!</v>
      </c>
      <c r="AK502" s="47" t="e">
        <f t="shared" si="109"/>
        <v>#DIV/0!</v>
      </c>
      <c r="AL502" s="47">
        <f t="shared" si="110"/>
        <v>-1</v>
      </c>
      <c r="AM502" s="47" t="e">
        <f t="shared" si="111"/>
        <v>#DIV/0!</v>
      </c>
      <c r="AN502" s="47" t="e">
        <f t="shared" si="112"/>
        <v>#DIV/0!</v>
      </c>
      <c r="AO502" s="47" t="e">
        <f t="shared" si="113"/>
        <v>#DIV/0!</v>
      </c>
      <c r="AP502" s="47" t="e">
        <f t="shared" si="114"/>
        <v>#DIV/0!</v>
      </c>
      <c r="AQ502" s="47" t="e">
        <f t="shared" si="115"/>
        <v>#DIV/0!</v>
      </c>
      <c r="AR502" s="47" t="e">
        <f t="shared" si="116"/>
        <v>#DIV/0!</v>
      </c>
      <c r="AS502" s="47" t="e">
        <f t="shared" si="117"/>
        <v>#DIV/0!</v>
      </c>
      <c r="AT502" s="47" t="e">
        <f t="shared" si="118"/>
        <v>#DIV/0!</v>
      </c>
      <c r="AU502" s="47">
        <f t="shared" si="119"/>
        <v>-1</v>
      </c>
    </row>
    <row r="503" spans="1:47" x14ac:dyDescent="0.25">
      <c r="A503" s="44"/>
      <c r="B503" s="30">
        <v>30401010503</v>
      </c>
      <c r="C503" s="25" t="s">
        <v>744</v>
      </c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24"/>
      <c r="R503" s="47">
        <v>0</v>
      </c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24"/>
      <c r="AF503" s="30">
        <v>30401010503</v>
      </c>
      <c r="AG503" s="25" t="s">
        <v>744</v>
      </c>
      <c r="AH503" s="26">
        <v>0</v>
      </c>
      <c r="AI503" s="47" t="e">
        <f t="shared" si="107"/>
        <v>#DIV/0!</v>
      </c>
      <c r="AJ503" s="47" t="e">
        <f t="shared" si="108"/>
        <v>#DIV/0!</v>
      </c>
      <c r="AK503" s="47" t="e">
        <f t="shared" si="109"/>
        <v>#DIV/0!</v>
      </c>
      <c r="AL503" s="47" t="e">
        <f t="shared" si="110"/>
        <v>#DIV/0!</v>
      </c>
      <c r="AM503" s="47" t="e">
        <f t="shared" si="111"/>
        <v>#DIV/0!</v>
      </c>
      <c r="AN503" s="47" t="e">
        <f t="shared" si="112"/>
        <v>#DIV/0!</v>
      </c>
      <c r="AO503" s="47" t="e">
        <f t="shared" si="113"/>
        <v>#DIV/0!</v>
      </c>
      <c r="AP503" s="47" t="e">
        <f t="shared" si="114"/>
        <v>#DIV/0!</v>
      </c>
      <c r="AQ503" s="47" t="e">
        <f t="shared" si="115"/>
        <v>#DIV/0!</v>
      </c>
      <c r="AR503" s="47" t="e">
        <f t="shared" si="116"/>
        <v>#DIV/0!</v>
      </c>
      <c r="AS503" s="47" t="e">
        <f t="shared" si="117"/>
        <v>#DIV/0!</v>
      </c>
      <c r="AT503" s="47" t="e">
        <f t="shared" si="118"/>
        <v>#DIV/0!</v>
      </c>
      <c r="AU503" s="47" t="e">
        <f t="shared" si="119"/>
        <v>#DIV/0!</v>
      </c>
    </row>
    <row r="504" spans="1:47" x14ac:dyDescent="0.25">
      <c r="A504" s="41">
        <v>2023</v>
      </c>
      <c r="B504" s="42">
        <v>304010106</v>
      </c>
      <c r="C504" s="43" t="s">
        <v>745</v>
      </c>
      <c r="D504" s="40">
        <v>0</v>
      </c>
      <c r="E504" s="40">
        <v>108611265.10419083</v>
      </c>
      <c r="F504" s="40">
        <v>0</v>
      </c>
      <c r="G504" s="40">
        <v>340000000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448611265.10419083</v>
      </c>
      <c r="R504" s="40">
        <v>0</v>
      </c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>
        <f t="shared" si="120"/>
        <v>0</v>
      </c>
      <c r="AF504" s="14">
        <v>304010106</v>
      </c>
      <c r="AG504" s="9" t="s">
        <v>745</v>
      </c>
      <c r="AH504" s="10">
        <f>+AH505+AH506</f>
        <v>0</v>
      </c>
      <c r="AI504" s="40" t="e">
        <f t="shared" si="107"/>
        <v>#DIV/0!</v>
      </c>
      <c r="AJ504" s="40">
        <f t="shared" si="108"/>
        <v>-1</v>
      </c>
      <c r="AK504" s="40" t="e">
        <f t="shared" si="109"/>
        <v>#DIV/0!</v>
      </c>
      <c r="AL504" s="40">
        <f t="shared" si="110"/>
        <v>-1</v>
      </c>
      <c r="AM504" s="40" t="e">
        <f t="shared" si="111"/>
        <v>#DIV/0!</v>
      </c>
      <c r="AN504" s="40" t="e">
        <f t="shared" si="112"/>
        <v>#DIV/0!</v>
      </c>
      <c r="AO504" s="40" t="e">
        <f t="shared" si="113"/>
        <v>#DIV/0!</v>
      </c>
      <c r="AP504" s="40" t="e">
        <f t="shared" si="114"/>
        <v>#DIV/0!</v>
      </c>
      <c r="AQ504" s="40" t="e">
        <f t="shared" si="115"/>
        <v>#DIV/0!</v>
      </c>
      <c r="AR504" s="40" t="e">
        <f t="shared" si="116"/>
        <v>#DIV/0!</v>
      </c>
      <c r="AS504" s="40" t="e">
        <f t="shared" si="117"/>
        <v>#DIV/0!</v>
      </c>
      <c r="AT504" s="40" t="e">
        <f t="shared" si="118"/>
        <v>#DIV/0!</v>
      </c>
      <c r="AU504" s="40">
        <f t="shared" si="119"/>
        <v>-1</v>
      </c>
    </row>
    <row r="505" spans="1:47" x14ac:dyDescent="0.25">
      <c r="A505" s="44">
        <v>2023</v>
      </c>
      <c r="B505" s="53">
        <v>30401010602</v>
      </c>
      <c r="C505" s="46" t="s">
        <v>746</v>
      </c>
      <c r="D505" s="47"/>
      <c r="E505" s="47"/>
      <c r="F505" s="47"/>
      <c r="G505" s="47">
        <v>340000000</v>
      </c>
      <c r="H505" s="47"/>
      <c r="I505" s="47"/>
      <c r="J505" s="47"/>
      <c r="K505" s="47"/>
      <c r="L505" s="47"/>
      <c r="M505" s="47"/>
      <c r="N505" s="47"/>
      <c r="O505" s="47"/>
      <c r="P505" s="47">
        <v>340000000</v>
      </c>
      <c r="R505" s="47">
        <v>0</v>
      </c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>
        <f t="shared" si="120"/>
        <v>0</v>
      </c>
      <c r="AF505" s="29">
        <v>30401010602</v>
      </c>
      <c r="AG505" s="25" t="s">
        <v>746</v>
      </c>
      <c r="AH505" s="26">
        <v>0</v>
      </c>
      <c r="AI505" s="47" t="e">
        <f t="shared" si="107"/>
        <v>#DIV/0!</v>
      </c>
      <c r="AJ505" s="47" t="e">
        <f t="shared" si="108"/>
        <v>#DIV/0!</v>
      </c>
      <c r="AK505" s="47" t="e">
        <f t="shared" si="109"/>
        <v>#DIV/0!</v>
      </c>
      <c r="AL505" s="47">
        <f t="shared" si="110"/>
        <v>-1</v>
      </c>
      <c r="AM505" s="47" t="e">
        <f t="shared" si="111"/>
        <v>#DIV/0!</v>
      </c>
      <c r="AN505" s="47" t="e">
        <f t="shared" si="112"/>
        <v>#DIV/0!</v>
      </c>
      <c r="AO505" s="47" t="e">
        <f t="shared" si="113"/>
        <v>#DIV/0!</v>
      </c>
      <c r="AP505" s="47" t="e">
        <f t="shared" si="114"/>
        <v>#DIV/0!</v>
      </c>
      <c r="AQ505" s="47" t="e">
        <f t="shared" si="115"/>
        <v>#DIV/0!</v>
      </c>
      <c r="AR505" s="47" t="e">
        <f t="shared" si="116"/>
        <v>#DIV/0!</v>
      </c>
      <c r="AS505" s="47" t="e">
        <f t="shared" si="117"/>
        <v>#DIV/0!</v>
      </c>
      <c r="AT505" s="47" t="e">
        <f t="shared" si="118"/>
        <v>#DIV/0!</v>
      </c>
      <c r="AU505" s="47">
        <f t="shared" si="119"/>
        <v>-1</v>
      </c>
    </row>
    <row r="506" spans="1:47" x14ac:dyDescent="0.25">
      <c r="A506" s="44">
        <v>2023</v>
      </c>
      <c r="B506" s="54">
        <v>30401010603</v>
      </c>
      <c r="C506" s="46" t="s">
        <v>747</v>
      </c>
      <c r="D506" s="47"/>
      <c r="E506" s="47">
        <v>108611265.10419083</v>
      </c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>
        <v>108611265.10419083</v>
      </c>
      <c r="R506" s="47">
        <v>0</v>
      </c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>
        <f t="shared" si="120"/>
        <v>0</v>
      </c>
      <c r="AF506" s="30">
        <v>30401010603</v>
      </c>
      <c r="AG506" s="25" t="s">
        <v>747</v>
      </c>
      <c r="AH506" s="26">
        <v>0</v>
      </c>
      <c r="AI506" s="47" t="e">
        <f t="shared" si="107"/>
        <v>#DIV/0!</v>
      </c>
      <c r="AJ506" s="47">
        <f t="shared" si="108"/>
        <v>-1</v>
      </c>
      <c r="AK506" s="47" t="e">
        <f t="shared" si="109"/>
        <v>#DIV/0!</v>
      </c>
      <c r="AL506" s="47" t="e">
        <f t="shared" si="110"/>
        <v>#DIV/0!</v>
      </c>
      <c r="AM506" s="47" t="e">
        <f t="shared" si="111"/>
        <v>#DIV/0!</v>
      </c>
      <c r="AN506" s="47" t="e">
        <f t="shared" si="112"/>
        <v>#DIV/0!</v>
      </c>
      <c r="AO506" s="47" t="e">
        <f t="shared" si="113"/>
        <v>#DIV/0!</v>
      </c>
      <c r="AP506" s="47" t="e">
        <f t="shared" si="114"/>
        <v>#DIV/0!</v>
      </c>
      <c r="AQ506" s="47" t="e">
        <f t="shared" si="115"/>
        <v>#DIV/0!</v>
      </c>
      <c r="AR506" s="47" t="e">
        <f t="shared" si="116"/>
        <v>#DIV/0!</v>
      </c>
      <c r="AS506" s="47" t="e">
        <f t="shared" si="117"/>
        <v>#DIV/0!</v>
      </c>
      <c r="AT506" s="47" t="e">
        <f t="shared" si="118"/>
        <v>#DIV/0!</v>
      </c>
      <c r="AU506" s="47">
        <f t="shared" si="119"/>
        <v>-1</v>
      </c>
    </row>
    <row r="507" spans="1:47" x14ac:dyDescent="0.25">
      <c r="A507" s="41">
        <v>2023</v>
      </c>
      <c r="B507" s="42">
        <v>304010107</v>
      </c>
      <c r="C507" s="43" t="s">
        <v>748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250000000</v>
      </c>
      <c r="M507" s="40">
        <v>0</v>
      </c>
      <c r="N507" s="40">
        <v>0</v>
      </c>
      <c r="O507" s="40">
        <v>0</v>
      </c>
      <c r="P507" s="40">
        <v>250000000</v>
      </c>
      <c r="R507" s="40">
        <v>0</v>
      </c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>
        <f t="shared" si="120"/>
        <v>0</v>
      </c>
      <c r="AF507" s="14">
        <v>304010107</v>
      </c>
      <c r="AG507" s="9" t="s">
        <v>748</v>
      </c>
      <c r="AH507" s="10">
        <f>+AH508</f>
        <v>0</v>
      </c>
      <c r="AI507" s="40" t="e">
        <f t="shared" si="107"/>
        <v>#DIV/0!</v>
      </c>
      <c r="AJ507" s="40" t="e">
        <f t="shared" si="108"/>
        <v>#DIV/0!</v>
      </c>
      <c r="AK507" s="40" t="e">
        <f t="shared" si="109"/>
        <v>#DIV/0!</v>
      </c>
      <c r="AL507" s="40" t="e">
        <f t="shared" si="110"/>
        <v>#DIV/0!</v>
      </c>
      <c r="AM507" s="40" t="e">
        <f t="shared" si="111"/>
        <v>#DIV/0!</v>
      </c>
      <c r="AN507" s="40" t="e">
        <f t="shared" si="112"/>
        <v>#DIV/0!</v>
      </c>
      <c r="AO507" s="40" t="e">
        <f t="shared" si="113"/>
        <v>#DIV/0!</v>
      </c>
      <c r="AP507" s="40" t="e">
        <f t="shared" si="114"/>
        <v>#DIV/0!</v>
      </c>
      <c r="AQ507" s="40">
        <f t="shared" si="115"/>
        <v>-1</v>
      </c>
      <c r="AR507" s="40" t="e">
        <f t="shared" si="116"/>
        <v>#DIV/0!</v>
      </c>
      <c r="AS507" s="40" t="e">
        <f t="shared" si="117"/>
        <v>#DIV/0!</v>
      </c>
      <c r="AT507" s="40" t="e">
        <f t="shared" si="118"/>
        <v>#DIV/0!</v>
      </c>
      <c r="AU507" s="40">
        <f t="shared" si="119"/>
        <v>-1</v>
      </c>
    </row>
    <row r="508" spans="1:47" x14ac:dyDescent="0.25">
      <c r="A508" s="44">
        <v>2023</v>
      </c>
      <c r="B508" s="52">
        <v>30401010701</v>
      </c>
      <c r="C508" s="46" t="s">
        <v>749</v>
      </c>
      <c r="D508" s="47"/>
      <c r="E508" s="47"/>
      <c r="F508" s="47"/>
      <c r="G508" s="47"/>
      <c r="H508" s="47"/>
      <c r="I508" s="47"/>
      <c r="J508" s="47"/>
      <c r="K508" s="47"/>
      <c r="L508" s="47">
        <v>250000000</v>
      </c>
      <c r="M508" s="47"/>
      <c r="N508" s="47"/>
      <c r="O508" s="47"/>
      <c r="P508" s="47">
        <v>250000000</v>
      </c>
      <c r="R508" s="47">
        <v>0</v>
      </c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>
        <f t="shared" si="120"/>
        <v>0</v>
      </c>
      <c r="AF508" s="28">
        <v>30401010701</v>
      </c>
      <c r="AG508" s="25" t="s">
        <v>749</v>
      </c>
      <c r="AH508" s="26">
        <v>0</v>
      </c>
      <c r="AI508" s="47" t="e">
        <f t="shared" si="107"/>
        <v>#DIV/0!</v>
      </c>
      <c r="AJ508" s="47" t="e">
        <f t="shared" si="108"/>
        <v>#DIV/0!</v>
      </c>
      <c r="AK508" s="47" t="e">
        <f t="shared" si="109"/>
        <v>#DIV/0!</v>
      </c>
      <c r="AL508" s="47" t="e">
        <f t="shared" si="110"/>
        <v>#DIV/0!</v>
      </c>
      <c r="AM508" s="47" t="e">
        <f t="shared" si="111"/>
        <v>#DIV/0!</v>
      </c>
      <c r="AN508" s="47" t="e">
        <f t="shared" si="112"/>
        <v>#DIV/0!</v>
      </c>
      <c r="AO508" s="47" t="e">
        <f t="shared" si="113"/>
        <v>#DIV/0!</v>
      </c>
      <c r="AP508" s="47" t="e">
        <f t="shared" si="114"/>
        <v>#DIV/0!</v>
      </c>
      <c r="AQ508" s="47">
        <f t="shared" si="115"/>
        <v>-1</v>
      </c>
      <c r="AR508" s="47" t="e">
        <f t="shared" si="116"/>
        <v>#DIV/0!</v>
      </c>
      <c r="AS508" s="47" t="e">
        <f t="shared" si="117"/>
        <v>#DIV/0!</v>
      </c>
      <c r="AT508" s="47" t="e">
        <f t="shared" si="118"/>
        <v>#DIV/0!</v>
      </c>
      <c r="AU508" s="47">
        <f t="shared" si="119"/>
        <v>-1</v>
      </c>
    </row>
    <row r="509" spans="1:47" x14ac:dyDescent="0.25">
      <c r="A509" s="41">
        <v>2023</v>
      </c>
      <c r="B509" s="42">
        <v>30402</v>
      </c>
      <c r="C509" s="43" t="s">
        <v>750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545900000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545900000</v>
      </c>
      <c r="R509" s="40">
        <v>0</v>
      </c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>
        <f t="shared" si="120"/>
        <v>0</v>
      </c>
      <c r="AF509" s="11">
        <v>30402</v>
      </c>
      <c r="AG509" s="5" t="s">
        <v>750</v>
      </c>
      <c r="AH509" s="6">
        <f>+AH510</f>
        <v>0</v>
      </c>
      <c r="AI509" s="40" t="e">
        <f t="shared" si="107"/>
        <v>#DIV/0!</v>
      </c>
      <c r="AJ509" s="40" t="e">
        <f t="shared" si="108"/>
        <v>#DIV/0!</v>
      </c>
      <c r="AK509" s="40" t="e">
        <f t="shared" si="109"/>
        <v>#DIV/0!</v>
      </c>
      <c r="AL509" s="40" t="e">
        <f t="shared" si="110"/>
        <v>#DIV/0!</v>
      </c>
      <c r="AM509" s="40" t="e">
        <f t="shared" si="111"/>
        <v>#DIV/0!</v>
      </c>
      <c r="AN509" s="40">
        <f t="shared" si="112"/>
        <v>-1</v>
      </c>
      <c r="AO509" s="40" t="e">
        <f t="shared" si="113"/>
        <v>#DIV/0!</v>
      </c>
      <c r="AP509" s="40" t="e">
        <f t="shared" si="114"/>
        <v>#DIV/0!</v>
      </c>
      <c r="AQ509" s="40" t="e">
        <f t="shared" si="115"/>
        <v>#DIV/0!</v>
      </c>
      <c r="AR509" s="40" t="e">
        <f t="shared" si="116"/>
        <v>#DIV/0!</v>
      </c>
      <c r="AS509" s="40" t="e">
        <f t="shared" si="117"/>
        <v>#DIV/0!</v>
      </c>
      <c r="AT509" s="40" t="e">
        <f t="shared" si="118"/>
        <v>#DIV/0!</v>
      </c>
      <c r="AU509" s="40">
        <f t="shared" si="119"/>
        <v>-1</v>
      </c>
    </row>
    <row r="510" spans="1:47" x14ac:dyDescent="0.25">
      <c r="A510" s="41">
        <v>2023</v>
      </c>
      <c r="B510" s="42">
        <v>3040201</v>
      </c>
      <c r="C510" s="43" t="s">
        <v>751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545900000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545900000</v>
      </c>
      <c r="R510" s="40">
        <v>0</v>
      </c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>
        <f t="shared" si="120"/>
        <v>0</v>
      </c>
      <c r="AF510" s="11">
        <v>3040201</v>
      </c>
      <c r="AG510" s="5" t="s">
        <v>751</v>
      </c>
      <c r="AH510" s="6">
        <f>+AH511</f>
        <v>0</v>
      </c>
      <c r="AI510" s="40" t="e">
        <f t="shared" si="107"/>
        <v>#DIV/0!</v>
      </c>
      <c r="AJ510" s="40" t="e">
        <f t="shared" si="108"/>
        <v>#DIV/0!</v>
      </c>
      <c r="AK510" s="40" t="e">
        <f t="shared" si="109"/>
        <v>#DIV/0!</v>
      </c>
      <c r="AL510" s="40" t="e">
        <f t="shared" si="110"/>
        <v>#DIV/0!</v>
      </c>
      <c r="AM510" s="40" t="e">
        <f t="shared" si="111"/>
        <v>#DIV/0!</v>
      </c>
      <c r="AN510" s="40">
        <f t="shared" si="112"/>
        <v>-1</v>
      </c>
      <c r="AO510" s="40" t="e">
        <f t="shared" si="113"/>
        <v>#DIV/0!</v>
      </c>
      <c r="AP510" s="40" t="e">
        <f t="shared" si="114"/>
        <v>#DIV/0!</v>
      </c>
      <c r="AQ510" s="40" t="e">
        <f t="shared" si="115"/>
        <v>#DIV/0!</v>
      </c>
      <c r="AR510" s="40" t="e">
        <f t="shared" si="116"/>
        <v>#DIV/0!</v>
      </c>
      <c r="AS510" s="40" t="e">
        <f t="shared" si="117"/>
        <v>#DIV/0!</v>
      </c>
      <c r="AT510" s="40" t="e">
        <f t="shared" si="118"/>
        <v>#DIV/0!</v>
      </c>
      <c r="AU510" s="40">
        <f t="shared" si="119"/>
        <v>-1</v>
      </c>
    </row>
    <row r="511" spans="1:47" x14ac:dyDescent="0.25">
      <c r="A511" s="41">
        <v>2023</v>
      </c>
      <c r="B511" s="42">
        <v>304020101</v>
      </c>
      <c r="C511" s="43" t="s">
        <v>752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545900000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545900000</v>
      </c>
      <c r="R511" s="40">
        <v>0</v>
      </c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>
        <f t="shared" si="120"/>
        <v>0</v>
      </c>
      <c r="AF511" s="14">
        <v>304020101</v>
      </c>
      <c r="AG511" s="9" t="s">
        <v>752</v>
      </c>
      <c r="AH511" s="10">
        <f>+AH512</f>
        <v>0</v>
      </c>
      <c r="AI511" s="40" t="e">
        <f t="shared" si="107"/>
        <v>#DIV/0!</v>
      </c>
      <c r="AJ511" s="40" t="e">
        <f t="shared" si="108"/>
        <v>#DIV/0!</v>
      </c>
      <c r="AK511" s="40" t="e">
        <f t="shared" si="109"/>
        <v>#DIV/0!</v>
      </c>
      <c r="AL511" s="40" t="e">
        <f t="shared" si="110"/>
        <v>#DIV/0!</v>
      </c>
      <c r="AM511" s="40" t="e">
        <f t="shared" si="111"/>
        <v>#DIV/0!</v>
      </c>
      <c r="AN511" s="40">
        <f t="shared" si="112"/>
        <v>-1</v>
      </c>
      <c r="AO511" s="40" t="e">
        <f t="shared" si="113"/>
        <v>#DIV/0!</v>
      </c>
      <c r="AP511" s="40" t="e">
        <f t="shared" si="114"/>
        <v>#DIV/0!</v>
      </c>
      <c r="AQ511" s="40" t="e">
        <f t="shared" si="115"/>
        <v>#DIV/0!</v>
      </c>
      <c r="AR511" s="40" t="e">
        <f t="shared" si="116"/>
        <v>#DIV/0!</v>
      </c>
      <c r="AS511" s="40" t="e">
        <f t="shared" si="117"/>
        <v>#DIV/0!</v>
      </c>
      <c r="AT511" s="40" t="e">
        <f t="shared" si="118"/>
        <v>#DIV/0!</v>
      </c>
      <c r="AU511" s="40">
        <f t="shared" si="119"/>
        <v>-1</v>
      </c>
    </row>
    <row r="512" spans="1:47" x14ac:dyDescent="0.25">
      <c r="A512" s="44">
        <v>2023</v>
      </c>
      <c r="B512" s="45">
        <v>30402010104</v>
      </c>
      <c r="C512" s="46" t="s">
        <v>753</v>
      </c>
      <c r="D512" s="47"/>
      <c r="E512" s="47"/>
      <c r="F512" s="47"/>
      <c r="G512" s="47"/>
      <c r="H512" s="47"/>
      <c r="I512" s="47">
        <v>545900000</v>
      </c>
      <c r="J512" s="47"/>
      <c r="K512" s="47"/>
      <c r="L512" s="47"/>
      <c r="M512" s="47"/>
      <c r="N512" s="47"/>
      <c r="O512" s="47"/>
      <c r="P512" s="47">
        <v>545900000</v>
      </c>
      <c r="R512" s="47">
        <v>0</v>
      </c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>
        <f t="shared" si="120"/>
        <v>0</v>
      </c>
      <c r="AF512" s="31">
        <v>30402010104</v>
      </c>
      <c r="AG512" s="25" t="s">
        <v>753</v>
      </c>
      <c r="AH512" s="26">
        <v>0</v>
      </c>
      <c r="AI512" s="47" t="e">
        <f t="shared" si="107"/>
        <v>#DIV/0!</v>
      </c>
      <c r="AJ512" s="47" t="e">
        <f t="shared" si="108"/>
        <v>#DIV/0!</v>
      </c>
      <c r="AK512" s="47" t="e">
        <f t="shared" si="109"/>
        <v>#DIV/0!</v>
      </c>
      <c r="AL512" s="47" t="e">
        <f t="shared" si="110"/>
        <v>#DIV/0!</v>
      </c>
      <c r="AM512" s="47" t="e">
        <f t="shared" si="111"/>
        <v>#DIV/0!</v>
      </c>
      <c r="AN512" s="47">
        <f t="shared" si="112"/>
        <v>-1</v>
      </c>
      <c r="AO512" s="47" t="e">
        <f t="shared" si="113"/>
        <v>#DIV/0!</v>
      </c>
      <c r="AP512" s="47" t="e">
        <f t="shared" si="114"/>
        <v>#DIV/0!</v>
      </c>
      <c r="AQ512" s="47" t="e">
        <f t="shared" si="115"/>
        <v>#DIV/0!</v>
      </c>
      <c r="AR512" s="47" t="e">
        <f t="shared" si="116"/>
        <v>#DIV/0!</v>
      </c>
      <c r="AS512" s="47" t="e">
        <f t="shared" si="117"/>
        <v>#DIV/0!</v>
      </c>
      <c r="AT512" s="47" t="e">
        <f t="shared" si="118"/>
        <v>#DIV/0!</v>
      </c>
      <c r="AU512" s="47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33" t="s">
        <v>796</v>
      </c>
      <c r="B1" s="34" t="s">
        <v>797</v>
      </c>
      <c r="C1" s="35" t="s">
        <v>798</v>
      </c>
      <c r="D1" s="35" t="s">
        <v>799</v>
      </c>
      <c r="E1" s="35" t="s">
        <v>800</v>
      </c>
      <c r="F1" s="35" t="s">
        <v>801</v>
      </c>
      <c r="G1" s="35" t="s">
        <v>802</v>
      </c>
      <c r="H1" s="35" t="s">
        <v>803</v>
      </c>
      <c r="I1" s="35" t="s">
        <v>804</v>
      </c>
      <c r="J1" s="35" t="s">
        <v>805</v>
      </c>
      <c r="K1" s="35" t="s">
        <v>806</v>
      </c>
      <c r="L1" s="35" t="s">
        <v>807</v>
      </c>
      <c r="M1" s="35" t="s">
        <v>808</v>
      </c>
      <c r="N1" s="35" t="s">
        <v>809</v>
      </c>
      <c r="O1" s="35" t="s">
        <v>810</v>
      </c>
      <c r="Q1" s="35" t="s">
        <v>798</v>
      </c>
      <c r="R1" s="35" t="s">
        <v>799</v>
      </c>
      <c r="S1" s="35" t="s">
        <v>800</v>
      </c>
      <c r="T1" s="35" t="s">
        <v>801</v>
      </c>
      <c r="U1" s="35" t="s">
        <v>802</v>
      </c>
      <c r="V1" s="35" t="s">
        <v>803</v>
      </c>
      <c r="W1" s="35" t="s">
        <v>804</v>
      </c>
      <c r="X1" s="35" t="s">
        <v>805</v>
      </c>
      <c r="Y1" s="35" t="s">
        <v>806</v>
      </c>
      <c r="Z1" s="35" t="s">
        <v>807</v>
      </c>
      <c r="AA1" s="35" t="s">
        <v>808</v>
      </c>
      <c r="AB1" s="35" t="s">
        <v>809</v>
      </c>
      <c r="AC1" s="35" t="s">
        <v>810</v>
      </c>
      <c r="AE1" s="90" t="s">
        <v>0</v>
      </c>
      <c r="AF1" s="91" t="s">
        <v>1</v>
      </c>
      <c r="AG1" s="91" t="s">
        <v>845</v>
      </c>
    </row>
    <row r="2" spans="1:33" x14ac:dyDescent="0.25">
      <c r="A2" s="37">
        <v>0</v>
      </c>
      <c r="B2" s="38" t="s">
        <v>846</v>
      </c>
      <c r="C2" s="39">
        <f t="shared" ref="C2:N2" si="0">+C3+C411</f>
        <v>6474059551.5278721</v>
      </c>
      <c r="D2" s="39">
        <f t="shared" si="0"/>
        <v>29772888495.732624</v>
      </c>
      <c r="E2" s="39">
        <f t="shared" si="0"/>
        <v>22085493992.000385</v>
      </c>
      <c r="F2" s="39">
        <f t="shared" si="0"/>
        <v>6909949683.5278721</v>
      </c>
      <c r="G2" s="39">
        <f t="shared" si="0"/>
        <v>6884062450.6035728</v>
      </c>
      <c r="H2" s="39">
        <f t="shared" si="0"/>
        <v>17682925750.776871</v>
      </c>
      <c r="I2" s="39">
        <f t="shared" si="0"/>
        <v>20946926913.902901</v>
      </c>
      <c r="J2" s="39">
        <f t="shared" si="0"/>
        <v>24056619908.466133</v>
      </c>
      <c r="K2" s="39">
        <f t="shared" si="0"/>
        <v>15175002608.967871</v>
      </c>
      <c r="L2" s="39">
        <f t="shared" si="0"/>
        <v>6223715480.367918</v>
      </c>
      <c r="M2" s="39">
        <f t="shared" si="0"/>
        <v>7293840434.1093807</v>
      </c>
      <c r="N2" s="39">
        <f t="shared" si="0"/>
        <v>22085817039.190811</v>
      </c>
      <c r="O2" s="39">
        <f t="shared" ref="O2:O54" si="1">SUM(C2:N2)</f>
        <v>185591302309.17419</v>
      </c>
      <c r="Q2" s="39">
        <f t="shared" ref="Q2:AB2" si="2">+Q3+Q411</f>
        <v>5619469488.9099998</v>
      </c>
      <c r="R2" s="39">
        <f t="shared" si="2"/>
        <v>0</v>
      </c>
      <c r="S2" s="39">
        <f t="shared" si="2"/>
        <v>0</v>
      </c>
      <c r="T2" s="39">
        <f t="shared" si="2"/>
        <v>0</v>
      </c>
      <c r="U2" s="39">
        <f t="shared" si="2"/>
        <v>0</v>
      </c>
      <c r="V2" s="39">
        <f t="shared" si="2"/>
        <v>0</v>
      </c>
      <c r="W2" s="39">
        <f t="shared" si="2"/>
        <v>0</v>
      </c>
      <c r="X2" s="39">
        <f t="shared" si="2"/>
        <v>0</v>
      </c>
      <c r="Y2" s="39">
        <f t="shared" si="2"/>
        <v>0</v>
      </c>
      <c r="Z2" s="39">
        <f t="shared" si="2"/>
        <v>0</v>
      </c>
      <c r="AA2" s="39">
        <f t="shared" si="2"/>
        <v>0</v>
      </c>
      <c r="AB2" s="39">
        <f t="shared" si="2"/>
        <v>0</v>
      </c>
      <c r="AC2" s="39">
        <f t="shared" ref="AC2:AC54" si="3">SUM(Q2:AB2)</f>
        <v>5619469488.9099998</v>
      </c>
      <c r="AE2" s="92"/>
      <c r="AF2" s="93" t="s">
        <v>846</v>
      </c>
      <c r="AG2" s="94">
        <v>5253617170.9099998</v>
      </c>
    </row>
    <row r="3" spans="1:33" x14ac:dyDescent="0.25">
      <c r="A3" s="42">
        <v>1</v>
      </c>
      <c r="B3" s="43" t="s">
        <v>847</v>
      </c>
      <c r="C3" s="40">
        <f t="shared" ref="C3:N3" si="4">+C4</f>
        <v>6432187923.1705723</v>
      </c>
      <c r="D3" s="40">
        <f t="shared" si="4"/>
        <v>29731016867.375324</v>
      </c>
      <c r="E3" s="40">
        <f t="shared" si="4"/>
        <v>22043622363.643085</v>
      </c>
      <c r="F3" s="40">
        <f t="shared" si="4"/>
        <v>6868078055.1705723</v>
      </c>
      <c r="G3" s="40">
        <f t="shared" si="4"/>
        <v>6842190822.246273</v>
      </c>
      <c r="H3" s="40">
        <f t="shared" si="4"/>
        <v>17641054122.419571</v>
      </c>
      <c r="I3" s="40">
        <f t="shared" si="4"/>
        <v>20905055285.545601</v>
      </c>
      <c r="J3" s="40">
        <f t="shared" si="4"/>
        <v>24014748280.108833</v>
      </c>
      <c r="K3" s="40">
        <f t="shared" si="4"/>
        <v>15133130980.610571</v>
      </c>
      <c r="L3" s="40">
        <f t="shared" si="4"/>
        <v>6181843852.0106182</v>
      </c>
      <c r="M3" s="40">
        <f t="shared" si="4"/>
        <v>7251968805.7520809</v>
      </c>
      <c r="N3" s="40">
        <f t="shared" si="4"/>
        <v>22043945410.833511</v>
      </c>
      <c r="O3" s="40">
        <f t="shared" si="1"/>
        <v>185088842768.8866</v>
      </c>
      <c r="Q3" s="40">
        <f t="shared" ref="Q3:AB3" si="5">+Q4</f>
        <v>5401659430</v>
      </c>
      <c r="R3" s="40">
        <f t="shared" si="5"/>
        <v>0</v>
      </c>
      <c r="S3" s="40">
        <f t="shared" si="5"/>
        <v>0</v>
      </c>
      <c r="T3" s="40">
        <f t="shared" si="5"/>
        <v>0</v>
      </c>
      <c r="U3" s="40">
        <f t="shared" si="5"/>
        <v>0</v>
      </c>
      <c r="V3" s="40">
        <f t="shared" si="5"/>
        <v>0</v>
      </c>
      <c r="W3" s="40">
        <f t="shared" si="5"/>
        <v>0</v>
      </c>
      <c r="X3" s="40">
        <f t="shared" si="5"/>
        <v>0</v>
      </c>
      <c r="Y3" s="40">
        <f t="shared" si="5"/>
        <v>0</v>
      </c>
      <c r="Z3" s="40">
        <f t="shared" si="5"/>
        <v>0</v>
      </c>
      <c r="AA3" s="40">
        <f t="shared" si="5"/>
        <v>0</v>
      </c>
      <c r="AB3" s="40">
        <f t="shared" si="5"/>
        <v>0</v>
      </c>
      <c r="AC3" s="40">
        <f t="shared" si="3"/>
        <v>5401659430</v>
      </c>
      <c r="AE3" s="92">
        <v>1</v>
      </c>
      <c r="AF3" s="93" t="s">
        <v>847</v>
      </c>
      <c r="AG3" s="94">
        <v>5253617170.9099998</v>
      </c>
    </row>
    <row r="4" spans="1:33" x14ac:dyDescent="0.25">
      <c r="A4" s="42">
        <v>102</v>
      </c>
      <c r="B4" s="43" t="s">
        <v>849</v>
      </c>
      <c r="C4" s="40">
        <f t="shared" ref="C4:N4" si="6">+C17+C34+C48+C379+C406+C5</f>
        <v>6432187923.1705723</v>
      </c>
      <c r="D4" s="40">
        <f t="shared" si="6"/>
        <v>29731016867.375324</v>
      </c>
      <c r="E4" s="40">
        <f t="shared" si="6"/>
        <v>22043622363.643085</v>
      </c>
      <c r="F4" s="40">
        <f t="shared" si="6"/>
        <v>6868078055.1705723</v>
      </c>
      <c r="G4" s="40">
        <f t="shared" si="6"/>
        <v>6842190822.246273</v>
      </c>
      <c r="H4" s="40">
        <f t="shared" si="6"/>
        <v>17641054122.419571</v>
      </c>
      <c r="I4" s="40">
        <f t="shared" si="6"/>
        <v>20905055285.545601</v>
      </c>
      <c r="J4" s="40">
        <f t="shared" si="6"/>
        <v>24014748280.108833</v>
      </c>
      <c r="K4" s="40">
        <f t="shared" si="6"/>
        <v>15133130980.610571</v>
      </c>
      <c r="L4" s="40">
        <f t="shared" si="6"/>
        <v>6181843852.0106182</v>
      </c>
      <c r="M4" s="40">
        <f t="shared" si="6"/>
        <v>7251968805.7520809</v>
      </c>
      <c r="N4" s="40">
        <f t="shared" si="6"/>
        <v>22043945410.833511</v>
      </c>
      <c r="O4" s="40">
        <f t="shared" si="1"/>
        <v>185088842768.8866</v>
      </c>
      <c r="Q4" s="40">
        <f t="shared" ref="Q4:AB4" si="7">+Q17+Q34+Q48+Q379+Q406+Q5</f>
        <v>5401659430</v>
      </c>
      <c r="R4" s="40">
        <f t="shared" si="7"/>
        <v>0</v>
      </c>
      <c r="S4" s="40">
        <f t="shared" si="7"/>
        <v>0</v>
      </c>
      <c r="T4" s="40">
        <f t="shared" si="7"/>
        <v>0</v>
      </c>
      <c r="U4" s="40">
        <f t="shared" si="7"/>
        <v>0</v>
      </c>
      <c r="V4" s="40">
        <f t="shared" si="7"/>
        <v>0</v>
      </c>
      <c r="W4" s="40">
        <f t="shared" si="7"/>
        <v>0</v>
      </c>
      <c r="X4" s="40">
        <f t="shared" si="7"/>
        <v>0</v>
      </c>
      <c r="Y4" s="40">
        <f t="shared" si="7"/>
        <v>0</v>
      </c>
      <c r="Z4" s="40">
        <f t="shared" si="7"/>
        <v>0</v>
      </c>
      <c r="AA4" s="40">
        <f t="shared" si="7"/>
        <v>0</v>
      </c>
      <c r="AB4" s="40">
        <f t="shared" si="7"/>
        <v>0</v>
      </c>
      <c r="AC4" s="40">
        <f t="shared" si="3"/>
        <v>5401659430</v>
      </c>
      <c r="AE4" s="93" t="s">
        <v>848</v>
      </c>
      <c r="AF4" s="93" t="s">
        <v>849</v>
      </c>
      <c r="AG4" s="94">
        <v>5035807112</v>
      </c>
    </row>
    <row r="5" spans="1:33" x14ac:dyDescent="0.25">
      <c r="A5" s="42">
        <v>1021</v>
      </c>
      <c r="B5" s="43" t="s">
        <v>561</v>
      </c>
      <c r="C5" s="40">
        <f t="shared" ref="C5:N5" si="8">+C6</f>
        <v>0</v>
      </c>
      <c r="D5" s="40">
        <f t="shared" si="8"/>
        <v>0</v>
      </c>
      <c r="E5" s="40">
        <f t="shared" si="8"/>
        <v>2756669037.6200004</v>
      </c>
      <c r="F5" s="40">
        <f t="shared" si="8"/>
        <v>0</v>
      </c>
      <c r="G5" s="40">
        <f t="shared" si="8"/>
        <v>0</v>
      </c>
      <c r="H5" s="40">
        <f t="shared" si="8"/>
        <v>190000000</v>
      </c>
      <c r="I5" s="40">
        <f t="shared" si="8"/>
        <v>0</v>
      </c>
      <c r="J5" s="40">
        <f t="shared" si="8"/>
        <v>0</v>
      </c>
      <c r="K5" s="40">
        <f t="shared" si="8"/>
        <v>0</v>
      </c>
      <c r="L5" s="40">
        <f t="shared" si="8"/>
        <v>215750000</v>
      </c>
      <c r="M5" s="40">
        <f t="shared" si="8"/>
        <v>0</v>
      </c>
      <c r="N5" s="40">
        <f t="shared" si="8"/>
        <v>5150000</v>
      </c>
      <c r="O5" s="40">
        <f t="shared" si="1"/>
        <v>3167569037.6200004</v>
      </c>
      <c r="Q5" s="40">
        <f t="shared" ref="Q5:AB5" si="9">+Q6</f>
        <v>0</v>
      </c>
      <c r="R5" s="40">
        <f t="shared" si="9"/>
        <v>0</v>
      </c>
      <c r="S5" s="40">
        <f t="shared" si="9"/>
        <v>0</v>
      </c>
      <c r="T5" s="40">
        <f t="shared" si="9"/>
        <v>0</v>
      </c>
      <c r="U5" s="40">
        <f t="shared" si="9"/>
        <v>0</v>
      </c>
      <c r="V5" s="40">
        <f t="shared" si="9"/>
        <v>0</v>
      </c>
      <c r="W5" s="40">
        <f t="shared" si="9"/>
        <v>0</v>
      </c>
      <c r="X5" s="40">
        <f t="shared" si="9"/>
        <v>0</v>
      </c>
      <c r="Y5" s="40">
        <f t="shared" si="9"/>
        <v>0</v>
      </c>
      <c r="Z5" s="40">
        <f t="shared" si="9"/>
        <v>0</v>
      </c>
      <c r="AA5" s="40">
        <f t="shared" si="9"/>
        <v>0</v>
      </c>
      <c r="AB5" s="40">
        <f t="shared" si="9"/>
        <v>0</v>
      </c>
      <c r="AC5" s="40">
        <f t="shared" si="3"/>
        <v>0</v>
      </c>
      <c r="AE5" s="93" t="s">
        <v>850</v>
      </c>
      <c r="AF5" s="93" t="s">
        <v>561</v>
      </c>
      <c r="AG5" s="94">
        <v>0</v>
      </c>
    </row>
    <row r="6" spans="1:33" x14ac:dyDescent="0.25">
      <c r="A6" s="37">
        <v>102102</v>
      </c>
      <c r="B6" s="38" t="s">
        <v>852</v>
      </c>
      <c r="C6" s="39">
        <f t="shared" ref="C6:N6" si="10">+C7+C14</f>
        <v>0</v>
      </c>
      <c r="D6" s="39">
        <f t="shared" si="10"/>
        <v>0</v>
      </c>
      <c r="E6" s="39">
        <f t="shared" si="10"/>
        <v>2756669037.6200004</v>
      </c>
      <c r="F6" s="39">
        <f t="shared" si="10"/>
        <v>0</v>
      </c>
      <c r="G6" s="39">
        <f t="shared" si="10"/>
        <v>0</v>
      </c>
      <c r="H6" s="39">
        <f t="shared" si="10"/>
        <v>190000000</v>
      </c>
      <c r="I6" s="39">
        <f t="shared" si="10"/>
        <v>0</v>
      </c>
      <c r="J6" s="39">
        <f t="shared" si="10"/>
        <v>0</v>
      </c>
      <c r="K6" s="39">
        <f t="shared" si="10"/>
        <v>0</v>
      </c>
      <c r="L6" s="39">
        <f t="shared" si="10"/>
        <v>215750000</v>
      </c>
      <c r="M6" s="39">
        <f t="shared" si="10"/>
        <v>0</v>
      </c>
      <c r="N6" s="39">
        <f t="shared" si="10"/>
        <v>5150000</v>
      </c>
      <c r="O6" s="39">
        <f t="shared" si="1"/>
        <v>3167569037.6200004</v>
      </c>
      <c r="Q6" s="39">
        <f t="shared" ref="Q6:AB6" si="11">+Q7+Q14</f>
        <v>0</v>
      </c>
      <c r="R6" s="39">
        <f t="shared" si="11"/>
        <v>0</v>
      </c>
      <c r="S6" s="39">
        <f t="shared" si="11"/>
        <v>0</v>
      </c>
      <c r="T6" s="39">
        <f t="shared" si="11"/>
        <v>0</v>
      </c>
      <c r="U6" s="39">
        <f t="shared" si="11"/>
        <v>0</v>
      </c>
      <c r="V6" s="39">
        <f t="shared" si="11"/>
        <v>0</v>
      </c>
      <c r="W6" s="39">
        <f t="shared" si="11"/>
        <v>0</v>
      </c>
      <c r="X6" s="39">
        <f t="shared" si="11"/>
        <v>0</v>
      </c>
      <c r="Y6" s="39">
        <f t="shared" si="11"/>
        <v>0</v>
      </c>
      <c r="Z6" s="39">
        <f t="shared" si="11"/>
        <v>0</v>
      </c>
      <c r="AA6" s="39">
        <f t="shared" si="11"/>
        <v>0</v>
      </c>
      <c r="AB6" s="39">
        <f t="shared" si="11"/>
        <v>0</v>
      </c>
      <c r="AC6" s="39">
        <f t="shared" si="3"/>
        <v>0</v>
      </c>
      <c r="AE6" s="93" t="s">
        <v>851</v>
      </c>
      <c r="AF6" s="93" t="s">
        <v>852</v>
      </c>
      <c r="AG6" s="94">
        <v>0</v>
      </c>
    </row>
    <row r="7" spans="1:33" x14ac:dyDescent="0.25">
      <c r="A7" s="42">
        <v>10210201</v>
      </c>
      <c r="B7" s="43" t="s">
        <v>854</v>
      </c>
      <c r="C7" s="40">
        <f t="shared" ref="C7:N8" si="12">+C8</f>
        <v>0</v>
      </c>
      <c r="D7" s="40">
        <f t="shared" si="12"/>
        <v>0</v>
      </c>
      <c r="E7" s="40">
        <f t="shared" si="12"/>
        <v>2756669037.6200004</v>
      </c>
      <c r="F7" s="40">
        <f t="shared" si="12"/>
        <v>0</v>
      </c>
      <c r="G7" s="40">
        <f t="shared" si="12"/>
        <v>0</v>
      </c>
      <c r="H7" s="40">
        <f t="shared" si="12"/>
        <v>190000000</v>
      </c>
      <c r="I7" s="40">
        <f t="shared" si="12"/>
        <v>0</v>
      </c>
      <c r="J7" s="40">
        <f t="shared" si="12"/>
        <v>0</v>
      </c>
      <c r="K7" s="40">
        <f t="shared" si="12"/>
        <v>0</v>
      </c>
      <c r="L7" s="40">
        <f t="shared" si="12"/>
        <v>215750000</v>
      </c>
      <c r="M7" s="40">
        <f t="shared" si="12"/>
        <v>0</v>
      </c>
      <c r="N7" s="40">
        <f t="shared" si="12"/>
        <v>5150000</v>
      </c>
      <c r="O7" s="40">
        <f t="shared" si="1"/>
        <v>3167569037.6200004</v>
      </c>
      <c r="Q7" s="40">
        <f t="shared" ref="Q7:AB8" si="13">+Q8</f>
        <v>0</v>
      </c>
      <c r="R7" s="40">
        <f t="shared" si="13"/>
        <v>0</v>
      </c>
      <c r="S7" s="40">
        <f t="shared" si="13"/>
        <v>0</v>
      </c>
      <c r="T7" s="40">
        <f t="shared" si="13"/>
        <v>0</v>
      </c>
      <c r="U7" s="40">
        <f t="shared" si="13"/>
        <v>0</v>
      </c>
      <c r="V7" s="40">
        <f t="shared" si="13"/>
        <v>0</v>
      </c>
      <c r="W7" s="40">
        <f t="shared" si="13"/>
        <v>0</v>
      </c>
      <c r="X7" s="40">
        <f t="shared" si="13"/>
        <v>0</v>
      </c>
      <c r="Y7" s="40">
        <f t="shared" si="13"/>
        <v>0</v>
      </c>
      <c r="Z7" s="40">
        <f t="shared" si="13"/>
        <v>0</v>
      </c>
      <c r="AA7" s="40">
        <f t="shared" si="13"/>
        <v>0</v>
      </c>
      <c r="AB7" s="40">
        <f t="shared" si="13"/>
        <v>0</v>
      </c>
      <c r="AC7" s="40">
        <f t="shared" si="3"/>
        <v>0</v>
      </c>
      <c r="AE7" s="93" t="s">
        <v>853</v>
      </c>
      <c r="AF7" s="93" t="s">
        <v>854</v>
      </c>
      <c r="AG7" s="94">
        <v>0</v>
      </c>
    </row>
    <row r="8" spans="1:33" x14ac:dyDescent="0.25">
      <c r="A8" s="42">
        <v>102102011</v>
      </c>
      <c r="B8" s="43" t="s">
        <v>854</v>
      </c>
      <c r="C8" s="40">
        <f t="shared" si="12"/>
        <v>0</v>
      </c>
      <c r="D8" s="40">
        <f t="shared" si="12"/>
        <v>0</v>
      </c>
      <c r="E8" s="40">
        <f t="shared" si="12"/>
        <v>2756669037.6200004</v>
      </c>
      <c r="F8" s="40">
        <f t="shared" si="12"/>
        <v>0</v>
      </c>
      <c r="G8" s="40">
        <f t="shared" si="12"/>
        <v>0</v>
      </c>
      <c r="H8" s="40">
        <f t="shared" si="12"/>
        <v>190000000</v>
      </c>
      <c r="I8" s="40">
        <f t="shared" si="12"/>
        <v>0</v>
      </c>
      <c r="J8" s="40">
        <f t="shared" si="12"/>
        <v>0</v>
      </c>
      <c r="K8" s="40">
        <f t="shared" si="12"/>
        <v>0</v>
      </c>
      <c r="L8" s="40">
        <f t="shared" si="12"/>
        <v>215750000</v>
      </c>
      <c r="M8" s="40">
        <f t="shared" si="12"/>
        <v>0</v>
      </c>
      <c r="N8" s="40">
        <f t="shared" si="12"/>
        <v>5150000</v>
      </c>
      <c r="O8" s="40">
        <f t="shared" si="1"/>
        <v>3167569037.6200004</v>
      </c>
      <c r="Q8" s="40">
        <f t="shared" si="13"/>
        <v>0</v>
      </c>
      <c r="R8" s="40">
        <f t="shared" si="13"/>
        <v>0</v>
      </c>
      <c r="S8" s="40">
        <f t="shared" si="13"/>
        <v>0</v>
      </c>
      <c r="T8" s="40">
        <f t="shared" si="13"/>
        <v>0</v>
      </c>
      <c r="U8" s="40">
        <f t="shared" si="13"/>
        <v>0</v>
      </c>
      <c r="V8" s="40">
        <f t="shared" si="13"/>
        <v>0</v>
      </c>
      <c r="W8" s="40">
        <f t="shared" si="13"/>
        <v>0</v>
      </c>
      <c r="X8" s="40">
        <f t="shared" si="13"/>
        <v>0</v>
      </c>
      <c r="Y8" s="40">
        <f t="shared" si="13"/>
        <v>0</v>
      </c>
      <c r="Z8" s="40">
        <f t="shared" si="13"/>
        <v>0</v>
      </c>
      <c r="AA8" s="40">
        <f t="shared" si="13"/>
        <v>0</v>
      </c>
      <c r="AB8" s="40">
        <f t="shared" si="13"/>
        <v>0</v>
      </c>
      <c r="AC8" s="40">
        <f t="shared" si="3"/>
        <v>0</v>
      </c>
      <c r="AE8" s="93" t="s">
        <v>855</v>
      </c>
      <c r="AF8" s="93" t="s">
        <v>854</v>
      </c>
      <c r="AG8" s="94">
        <v>0</v>
      </c>
    </row>
    <row r="9" spans="1:33" x14ac:dyDescent="0.25">
      <c r="A9" s="42">
        <v>10210201101</v>
      </c>
      <c r="B9" s="43" t="s">
        <v>854</v>
      </c>
      <c r="C9" s="40">
        <f t="shared" ref="C9:N9" si="14">+C10+C11</f>
        <v>0</v>
      </c>
      <c r="D9" s="40">
        <f t="shared" si="14"/>
        <v>0</v>
      </c>
      <c r="E9" s="40">
        <f t="shared" si="14"/>
        <v>2756669037.6200004</v>
      </c>
      <c r="F9" s="40">
        <f t="shared" si="14"/>
        <v>0</v>
      </c>
      <c r="G9" s="40">
        <f t="shared" si="14"/>
        <v>0</v>
      </c>
      <c r="H9" s="40">
        <f t="shared" si="14"/>
        <v>190000000</v>
      </c>
      <c r="I9" s="40">
        <f t="shared" si="14"/>
        <v>0</v>
      </c>
      <c r="J9" s="40">
        <f t="shared" si="14"/>
        <v>0</v>
      </c>
      <c r="K9" s="40">
        <f t="shared" si="14"/>
        <v>0</v>
      </c>
      <c r="L9" s="40">
        <f t="shared" si="14"/>
        <v>215750000</v>
      </c>
      <c r="M9" s="40">
        <f t="shared" si="14"/>
        <v>0</v>
      </c>
      <c r="N9" s="40">
        <f t="shared" si="14"/>
        <v>5150000</v>
      </c>
      <c r="O9" s="40">
        <f t="shared" si="1"/>
        <v>3167569037.6200004</v>
      </c>
      <c r="Q9" s="40">
        <f t="shared" ref="Q9:AB9" si="15">+Q10+Q11</f>
        <v>0</v>
      </c>
      <c r="R9" s="40">
        <f t="shared" si="15"/>
        <v>0</v>
      </c>
      <c r="S9" s="40">
        <f t="shared" si="15"/>
        <v>0</v>
      </c>
      <c r="T9" s="40">
        <f t="shared" si="15"/>
        <v>0</v>
      </c>
      <c r="U9" s="40">
        <f t="shared" si="15"/>
        <v>0</v>
      </c>
      <c r="V9" s="40">
        <f t="shared" si="15"/>
        <v>0</v>
      </c>
      <c r="W9" s="40">
        <f t="shared" si="15"/>
        <v>0</v>
      </c>
      <c r="X9" s="40">
        <f t="shared" si="15"/>
        <v>0</v>
      </c>
      <c r="Y9" s="40">
        <f t="shared" si="15"/>
        <v>0</v>
      </c>
      <c r="Z9" s="40">
        <f t="shared" si="15"/>
        <v>0</v>
      </c>
      <c r="AA9" s="40">
        <f t="shared" si="15"/>
        <v>0</v>
      </c>
      <c r="AB9" s="40">
        <f t="shared" si="15"/>
        <v>0</v>
      </c>
      <c r="AC9" s="40">
        <f t="shared" si="3"/>
        <v>0</v>
      </c>
      <c r="AE9" s="56" t="s">
        <v>856</v>
      </c>
      <c r="AF9" s="56" t="s">
        <v>854</v>
      </c>
      <c r="AG9" s="78">
        <v>0</v>
      </c>
    </row>
    <row r="10" spans="1:33" x14ac:dyDescent="0.25">
      <c r="A10" s="45">
        <v>1021020110101</v>
      </c>
      <c r="B10" s="46" t="s">
        <v>1107</v>
      </c>
      <c r="C10" s="47">
        <v>0</v>
      </c>
      <c r="D10" s="47">
        <v>0</v>
      </c>
      <c r="E10" s="47">
        <v>2621669037.6200004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2621669037.6200004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f t="shared" si="3"/>
        <v>0</v>
      </c>
      <c r="AE10" s="57" t="s">
        <v>857</v>
      </c>
      <c r="AF10" s="57" t="s">
        <v>789</v>
      </c>
      <c r="AG10" s="79"/>
    </row>
    <row r="11" spans="1:33" x14ac:dyDescent="0.25">
      <c r="A11" s="42">
        <v>1021020110102</v>
      </c>
      <c r="B11" s="43" t="s">
        <v>1108</v>
      </c>
      <c r="C11" s="40">
        <f t="shared" ref="C11:N11" si="16">+C12+C13</f>
        <v>0</v>
      </c>
      <c r="D11" s="40">
        <f t="shared" si="16"/>
        <v>0</v>
      </c>
      <c r="E11" s="40">
        <f t="shared" si="16"/>
        <v>135000000</v>
      </c>
      <c r="F11" s="40">
        <f t="shared" si="16"/>
        <v>0</v>
      </c>
      <c r="G11" s="40">
        <f t="shared" si="16"/>
        <v>0</v>
      </c>
      <c r="H11" s="40">
        <f t="shared" si="16"/>
        <v>190000000</v>
      </c>
      <c r="I11" s="40">
        <f t="shared" si="16"/>
        <v>0</v>
      </c>
      <c r="J11" s="40">
        <f t="shared" si="16"/>
        <v>0</v>
      </c>
      <c r="K11" s="40">
        <f t="shared" si="16"/>
        <v>0</v>
      </c>
      <c r="L11" s="40">
        <f t="shared" si="16"/>
        <v>215750000</v>
      </c>
      <c r="M11" s="40">
        <f t="shared" si="16"/>
        <v>0</v>
      </c>
      <c r="N11" s="40">
        <f t="shared" si="16"/>
        <v>5150000</v>
      </c>
      <c r="O11" s="40">
        <f t="shared" si="1"/>
        <v>545900000</v>
      </c>
      <c r="Q11" s="40">
        <f t="shared" ref="Q11:AB11" si="17">+Q12+Q13</f>
        <v>0</v>
      </c>
      <c r="R11" s="40">
        <f t="shared" si="17"/>
        <v>0</v>
      </c>
      <c r="S11" s="40">
        <f t="shared" si="17"/>
        <v>0</v>
      </c>
      <c r="T11" s="40">
        <f t="shared" si="17"/>
        <v>0</v>
      </c>
      <c r="U11" s="40">
        <f t="shared" si="17"/>
        <v>0</v>
      </c>
      <c r="V11" s="40">
        <f t="shared" si="17"/>
        <v>0</v>
      </c>
      <c r="W11" s="40">
        <f t="shared" si="17"/>
        <v>0</v>
      </c>
      <c r="X11" s="40">
        <f t="shared" si="17"/>
        <v>0</v>
      </c>
      <c r="Y11" s="40">
        <f t="shared" si="17"/>
        <v>0</v>
      </c>
      <c r="Z11" s="40">
        <f t="shared" si="17"/>
        <v>0</v>
      </c>
      <c r="AA11" s="40">
        <f t="shared" si="17"/>
        <v>0</v>
      </c>
      <c r="AB11" s="40">
        <f t="shared" si="17"/>
        <v>0</v>
      </c>
      <c r="AC11" s="40">
        <f t="shared" si="3"/>
        <v>0</v>
      </c>
      <c r="AE11" s="57" t="s">
        <v>858</v>
      </c>
      <c r="AF11" s="57" t="s">
        <v>859</v>
      </c>
      <c r="AG11" s="79">
        <v>0</v>
      </c>
    </row>
    <row r="12" spans="1:33" x14ac:dyDescent="0.25">
      <c r="A12" s="45">
        <v>102102011010200</v>
      </c>
      <c r="B12" s="46" t="s">
        <v>861</v>
      </c>
      <c r="C12" s="47">
        <v>0</v>
      </c>
      <c r="D12" s="47">
        <v>0</v>
      </c>
      <c r="E12" s="47">
        <v>120000000</v>
      </c>
      <c r="F12" s="47">
        <v>0</v>
      </c>
      <c r="G12" s="47">
        <v>0</v>
      </c>
      <c r="H12" s="47">
        <v>180000000</v>
      </c>
      <c r="I12" s="47">
        <v>0</v>
      </c>
      <c r="J12" s="47">
        <v>0</v>
      </c>
      <c r="K12" s="47">
        <v>0</v>
      </c>
      <c r="L12" s="47">
        <v>205750000</v>
      </c>
      <c r="M12" s="47">
        <v>0</v>
      </c>
      <c r="N12" s="47">
        <v>5150000</v>
      </c>
      <c r="O12" s="47">
        <f t="shared" si="1"/>
        <v>510900000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f t="shared" si="3"/>
        <v>0</v>
      </c>
      <c r="AE12" s="60" t="s">
        <v>860</v>
      </c>
      <c r="AF12" s="60" t="s">
        <v>861</v>
      </c>
      <c r="AG12" s="81"/>
    </row>
    <row r="13" spans="1:33" x14ac:dyDescent="0.25">
      <c r="A13" s="45">
        <v>102102011020200</v>
      </c>
      <c r="B13" s="46" t="s">
        <v>863</v>
      </c>
      <c r="C13" s="47">
        <v>0</v>
      </c>
      <c r="D13" s="47">
        <v>0</v>
      </c>
      <c r="E13" s="47">
        <v>15000000</v>
      </c>
      <c r="F13" s="47">
        <v>0</v>
      </c>
      <c r="G13" s="47">
        <v>0</v>
      </c>
      <c r="H13" s="47">
        <v>10000000</v>
      </c>
      <c r="I13" s="47">
        <v>0</v>
      </c>
      <c r="J13" s="47">
        <v>0</v>
      </c>
      <c r="K13" s="47">
        <v>0</v>
      </c>
      <c r="L13" s="47">
        <v>10000000</v>
      </c>
      <c r="M13" s="47">
        <v>0</v>
      </c>
      <c r="N13" s="47">
        <v>0</v>
      </c>
      <c r="O13" s="47">
        <f t="shared" si="1"/>
        <v>35000000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f t="shared" si="3"/>
        <v>0</v>
      </c>
      <c r="AE13" s="60" t="s">
        <v>862</v>
      </c>
      <c r="AF13" s="60" t="s">
        <v>863</v>
      </c>
      <c r="AG13" s="81"/>
    </row>
    <row r="14" spans="1:33" x14ac:dyDescent="0.25">
      <c r="A14" s="37">
        <v>10210202</v>
      </c>
      <c r="B14" s="38" t="s">
        <v>1109</v>
      </c>
      <c r="C14" s="39">
        <f t="shared" ref="C14:N15" si="18">+C15</f>
        <v>0</v>
      </c>
      <c r="D14" s="39">
        <f t="shared" si="18"/>
        <v>0</v>
      </c>
      <c r="E14" s="39">
        <f t="shared" si="18"/>
        <v>0</v>
      </c>
      <c r="F14" s="39">
        <f t="shared" si="18"/>
        <v>0</v>
      </c>
      <c r="G14" s="39">
        <f t="shared" si="18"/>
        <v>0</v>
      </c>
      <c r="H14" s="39">
        <f t="shared" si="18"/>
        <v>0</v>
      </c>
      <c r="I14" s="39">
        <f t="shared" si="18"/>
        <v>0</v>
      </c>
      <c r="J14" s="39">
        <f t="shared" si="18"/>
        <v>0</v>
      </c>
      <c r="K14" s="39">
        <f t="shared" si="18"/>
        <v>0</v>
      </c>
      <c r="L14" s="39">
        <f t="shared" si="18"/>
        <v>0</v>
      </c>
      <c r="M14" s="39">
        <f t="shared" si="18"/>
        <v>0</v>
      </c>
      <c r="N14" s="39">
        <f t="shared" si="18"/>
        <v>0</v>
      </c>
      <c r="O14" s="39">
        <f t="shared" si="1"/>
        <v>0</v>
      </c>
      <c r="Q14" s="39">
        <f t="shared" ref="Q14:AB15" si="19">+Q15</f>
        <v>0</v>
      </c>
      <c r="R14" s="39">
        <f t="shared" si="19"/>
        <v>0</v>
      </c>
      <c r="S14" s="39">
        <f t="shared" si="19"/>
        <v>0</v>
      </c>
      <c r="T14" s="39">
        <f t="shared" si="19"/>
        <v>0</v>
      </c>
      <c r="U14" s="39">
        <f t="shared" si="19"/>
        <v>0</v>
      </c>
      <c r="V14" s="39">
        <f t="shared" si="19"/>
        <v>0</v>
      </c>
      <c r="W14" s="39">
        <f t="shared" si="19"/>
        <v>0</v>
      </c>
      <c r="X14" s="39">
        <f t="shared" si="19"/>
        <v>0</v>
      </c>
      <c r="Y14" s="39">
        <f t="shared" si="19"/>
        <v>0</v>
      </c>
      <c r="Z14" s="39">
        <f t="shared" si="19"/>
        <v>0</v>
      </c>
      <c r="AA14" s="39">
        <f t="shared" si="19"/>
        <v>0</v>
      </c>
      <c r="AB14" s="39">
        <f t="shared" si="19"/>
        <v>0</v>
      </c>
      <c r="AC14" s="39">
        <f t="shared" si="3"/>
        <v>0</v>
      </c>
      <c r="AE14" s="60"/>
      <c r="AF14" s="60"/>
      <c r="AG14" s="81"/>
    </row>
    <row r="15" spans="1:33" x14ac:dyDescent="0.25">
      <c r="A15" s="42">
        <v>102102021</v>
      </c>
      <c r="B15" s="43" t="s">
        <v>1109</v>
      </c>
      <c r="C15" s="40">
        <f t="shared" si="18"/>
        <v>0</v>
      </c>
      <c r="D15" s="40">
        <f t="shared" si="18"/>
        <v>0</v>
      </c>
      <c r="E15" s="40">
        <f t="shared" si="18"/>
        <v>0</v>
      </c>
      <c r="F15" s="40">
        <f t="shared" si="18"/>
        <v>0</v>
      </c>
      <c r="G15" s="40">
        <f t="shared" si="18"/>
        <v>0</v>
      </c>
      <c r="H15" s="40">
        <f t="shared" si="18"/>
        <v>0</v>
      </c>
      <c r="I15" s="40">
        <f t="shared" si="18"/>
        <v>0</v>
      </c>
      <c r="J15" s="40">
        <f t="shared" si="18"/>
        <v>0</v>
      </c>
      <c r="K15" s="40">
        <f t="shared" si="18"/>
        <v>0</v>
      </c>
      <c r="L15" s="40">
        <f t="shared" si="18"/>
        <v>0</v>
      </c>
      <c r="M15" s="40">
        <f t="shared" si="18"/>
        <v>0</v>
      </c>
      <c r="N15" s="40">
        <f t="shared" si="18"/>
        <v>0</v>
      </c>
      <c r="O15" s="40">
        <f t="shared" si="1"/>
        <v>0</v>
      </c>
      <c r="Q15" s="40">
        <f t="shared" si="19"/>
        <v>0</v>
      </c>
      <c r="R15" s="40">
        <f t="shared" si="19"/>
        <v>0</v>
      </c>
      <c r="S15" s="40">
        <f t="shared" si="19"/>
        <v>0</v>
      </c>
      <c r="T15" s="40">
        <f t="shared" si="19"/>
        <v>0</v>
      </c>
      <c r="U15" s="40">
        <f t="shared" si="19"/>
        <v>0</v>
      </c>
      <c r="V15" s="40">
        <f t="shared" si="19"/>
        <v>0</v>
      </c>
      <c r="W15" s="40">
        <f t="shared" si="19"/>
        <v>0</v>
      </c>
      <c r="X15" s="40">
        <f t="shared" si="19"/>
        <v>0</v>
      </c>
      <c r="Y15" s="40">
        <f t="shared" si="19"/>
        <v>0</v>
      </c>
      <c r="Z15" s="40">
        <f t="shared" si="19"/>
        <v>0</v>
      </c>
      <c r="AA15" s="40">
        <f t="shared" si="19"/>
        <v>0</v>
      </c>
      <c r="AB15" s="40">
        <f t="shared" si="19"/>
        <v>0</v>
      </c>
      <c r="AC15" s="40">
        <f t="shared" si="3"/>
        <v>0</v>
      </c>
      <c r="AE15" s="60"/>
      <c r="AF15" s="60"/>
      <c r="AG15" s="81"/>
    </row>
    <row r="16" spans="1:33" x14ac:dyDescent="0.25">
      <c r="A16" s="45">
        <v>10210202101</v>
      </c>
      <c r="B16" s="46" t="s">
        <v>1109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>
        <f t="shared" si="1"/>
        <v>0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>
        <f t="shared" si="3"/>
        <v>0</v>
      </c>
      <c r="AE16" s="60"/>
      <c r="AF16" s="60"/>
      <c r="AG16" s="81"/>
    </row>
    <row r="17" spans="1:33" x14ac:dyDescent="0.25">
      <c r="A17" s="37">
        <v>1022</v>
      </c>
      <c r="B17" s="38" t="s">
        <v>556</v>
      </c>
      <c r="C17" s="39">
        <f>+C18+C22</f>
        <v>556746020</v>
      </c>
      <c r="D17" s="39">
        <f t="shared" ref="D17:N17" si="20">+D18+D22</f>
        <v>16338058950.510002</v>
      </c>
      <c r="E17" s="39">
        <f t="shared" si="20"/>
        <v>12989427624.970001</v>
      </c>
      <c r="F17" s="39">
        <f t="shared" si="20"/>
        <v>901804675</v>
      </c>
      <c r="G17" s="39">
        <f t="shared" si="20"/>
        <v>447666420</v>
      </c>
      <c r="H17" s="39">
        <f t="shared" si="20"/>
        <v>1605273123.5</v>
      </c>
      <c r="I17" s="39">
        <f t="shared" si="20"/>
        <v>13434284968.110004</v>
      </c>
      <c r="J17" s="39">
        <f t="shared" si="20"/>
        <v>14407873889.23</v>
      </c>
      <c r="K17" s="39">
        <f t="shared" si="20"/>
        <v>1836471522.5</v>
      </c>
      <c r="L17" s="39">
        <f t="shared" si="20"/>
        <v>175294400</v>
      </c>
      <c r="M17" s="39">
        <f t="shared" si="20"/>
        <v>1395195282.5</v>
      </c>
      <c r="N17" s="39">
        <f t="shared" si="20"/>
        <v>249352809</v>
      </c>
      <c r="O17" s="39">
        <f t="shared" si="1"/>
        <v>64337449685.320007</v>
      </c>
      <c r="Q17" s="39">
        <f>+Q18+Q22</f>
        <v>5035807112</v>
      </c>
      <c r="R17" s="39">
        <f t="shared" ref="R17:AB17" si="21">+R18+R22</f>
        <v>0</v>
      </c>
      <c r="S17" s="39">
        <f t="shared" si="21"/>
        <v>0</v>
      </c>
      <c r="T17" s="39">
        <f t="shared" si="21"/>
        <v>0</v>
      </c>
      <c r="U17" s="39">
        <f t="shared" si="21"/>
        <v>0</v>
      </c>
      <c r="V17" s="39">
        <f t="shared" si="21"/>
        <v>0</v>
      </c>
      <c r="W17" s="39">
        <f t="shared" si="21"/>
        <v>0</v>
      </c>
      <c r="X17" s="39">
        <f t="shared" si="21"/>
        <v>0</v>
      </c>
      <c r="Y17" s="39">
        <f t="shared" si="21"/>
        <v>0</v>
      </c>
      <c r="Z17" s="39">
        <f t="shared" si="21"/>
        <v>0</v>
      </c>
      <c r="AA17" s="39">
        <f t="shared" si="21"/>
        <v>0</v>
      </c>
      <c r="AB17" s="39">
        <f t="shared" si="21"/>
        <v>0</v>
      </c>
      <c r="AC17" s="39">
        <f t="shared" si="3"/>
        <v>5035807112</v>
      </c>
      <c r="AE17" s="93" t="s">
        <v>864</v>
      </c>
      <c r="AF17" s="93" t="s">
        <v>556</v>
      </c>
      <c r="AG17" s="94">
        <v>5035807112</v>
      </c>
    </row>
    <row r="18" spans="1:33" x14ac:dyDescent="0.25">
      <c r="A18" s="42">
        <v>102201</v>
      </c>
      <c r="B18" s="43" t="s">
        <v>866</v>
      </c>
      <c r="C18" s="40">
        <f t="shared" ref="C18:N20" si="22">+C19</f>
        <v>0</v>
      </c>
      <c r="D18" s="40">
        <f t="shared" si="22"/>
        <v>0</v>
      </c>
      <c r="E18" s="40">
        <f t="shared" si="22"/>
        <v>0</v>
      </c>
      <c r="F18" s="40">
        <f t="shared" si="22"/>
        <v>0</v>
      </c>
      <c r="G18" s="40">
        <f t="shared" si="22"/>
        <v>0</v>
      </c>
      <c r="H18" s="40">
        <f t="shared" si="22"/>
        <v>0</v>
      </c>
      <c r="I18" s="40">
        <f t="shared" si="22"/>
        <v>0</v>
      </c>
      <c r="J18" s="40">
        <f t="shared" si="22"/>
        <v>0</v>
      </c>
      <c r="K18" s="40">
        <f t="shared" si="22"/>
        <v>0</v>
      </c>
      <c r="L18" s="40">
        <f t="shared" si="22"/>
        <v>0</v>
      </c>
      <c r="M18" s="40">
        <f t="shared" si="22"/>
        <v>0</v>
      </c>
      <c r="N18" s="40">
        <f t="shared" si="22"/>
        <v>0</v>
      </c>
      <c r="O18" s="40">
        <f t="shared" si="1"/>
        <v>0</v>
      </c>
      <c r="Q18" s="40">
        <f t="shared" ref="Q18:AB20" si="23">+Q19</f>
        <v>0</v>
      </c>
      <c r="R18" s="40">
        <f t="shared" si="23"/>
        <v>0</v>
      </c>
      <c r="S18" s="40">
        <f t="shared" si="23"/>
        <v>0</v>
      </c>
      <c r="T18" s="40">
        <f t="shared" si="23"/>
        <v>0</v>
      </c>
      <c r="U18" s="40">
        <f t="shared" si="23"/>
        <v>0</v>
      </c>
      <c r="V18" s="40">
        <f t="shared" si="23"/>
        <v>0</v>
      </c>
      <c r="W18" s="40">
        <f t="shared" si="23"/>
        <v>0</v>
      </c>
      <c r="X18" s="40">
        <f t="shared" si="23"/>
        <v>0</v>
      </c>
      <c r="Y18" s="40">
        <f t="shared" si="23"/>
        <v>0</v>
      </c>
      <c r="Z18" s="40">
        <f t="shared" si="23"/>
        <v>0</v>
      </c>
      <c r="AA18" s="40">
        <f t="shared" si="23"/>
        <v>0</v>
      </c>
      <c r="AB18" s="40">
        <f t="shared" si="23"/>
        <v>0</v>
      </c>
      <c r="AC18" s="40">
        <f t="shared" si="3"/>
        <v>0</v>
      </c>
      <c r="AE18" s="93" t="s">
        <v>865</v>
      </c>
      <c r="AF18" s="93" t="s">
        <v>866</v>
      </c>
      <c r="AG18" s="94">
        <v>0</v>
      </c>
    </row>
    <row r="19" spans="1:33" x14ac:dyDescent="0.25">
      <c r="A19" s="42">
        <v>10220101</v>
      </c>
      <c r="B19" s="43" t="s">
        <v>866</v>
      </c>
      <c r="C19" s="40">
        <f t="shared" si="22"/>
        <v>0</v>
      </c>
      <c r="D19" s="40">
        <f t="shared" si="22"/>
        <v>0</v>
      </c>
      <c r="E19" s="40">
        <f t="shared" si="22"/>
        <v>0</v>
      </c>
      <c r="F19" s="40">
        <f t="shared" si="22"/>
        <v>0</v>
      </c>
      <c r="G19" s="40">
        <f t="shared" si="22"/>
        <v>0</v>
      </c>
      <c r="H19" s="40">
        <f t="shared" si="22"/>
        <v>0</v>
      </c>
      <c r="I19" s="40">
        <f t="shared" si="22"/>
        <v>0</v>
      </c>
      <c r="J19" s="40">
        <f t="shared" si="22"/>
        <v>0</v>
      </c>
      <c r="K19" s="40">
        <f t="shared" si="22"/>
        <v>0</v>
      </c>
      <c r="L19" s="40">
        <f t="shared" si="22"/>
        <v>0</v>
      </c>
      <c r="M19" s="40">
        <f t="shared" si="22"/>
        <v>0</v>
      </c>
      <c r="N19" s="40">
        <f t="shared" si="22"/>
        <v>0</v>
      </c>
      <c r="O19" s="40">
        <f t="shared" si="1"/>
        <v>0</v>
      </c>
      <c r="Q19" s="40">
        <f t="shared" si="23"/>
        <v>0</v>
      </c>
      <c r="R19" s="40">
        <f t="shared" si="23"/>
        <v>0</v>
      </c>
      <c r="S19" s="40">
        <f t="shared" si="23"/>
        <v>0</v>
      </c>
      <c r="T19" s="40">
        <f t="shared" si="23"/>
        <v>0</v>
      </c>
      <c r="U19" s="40">
        <f t="shared" si="23"/>
        <v>0</v>
      </c>
      <c r="V19" s="40">
        <f t="shared" si="23"/>
        <v>0</v>
      </c>
      <c r="W19" s="40">
        <f t="shared" si="23"/>
        <v>0</v>
      </c>
      <c r="X19" s="40">
        <f t="shared" si="23"/>
        <v>0</v>
      </c>
      <c r="Y19" s="40">
        <f t="shared" si="23"/>
        <v>0</v>
      </c>
      <c r="Z19" s="40">
        <f t="shared" si="23"/>
        <v>0</v>
      </c>
      <c r="AA19" s="40">
        <f t="shared" si="23"/>
        <v>0</v>
      </c>
      <c r="AB19" s="40">
        <f t="shared" si="23"/>
        <v>0</v>
      </c>
      <c r="AC19" s="40">
        <f t="shared" si="3"/>
        <v>0</v>
      </c>
      <c r="AE19" s="93" t="s">
        <v>867</v>
      </c>
      <c r="AF19" s="93" t="s">
        <v>866</v>
      </c>
      <c r="AG19" s="94">
        <v>0</v>
      </c>
    </row>
    <row r="20" spans="1:33" x14ac:dyDescent="0.25">
      <c r="A20" s="42">
        <v>102201011</v>
      </c>
      <c r="B20" s="43" t="s">
        <v>866</v>
      </c>
      <c r="C20" s="40">
        <f t="shared" si="22"/>
        <v>0</v>
      </c>
      <c r="D20" s="40">
        <f t="shared" si="22"/>
        <v>0</v>
      </c>
      <c r="E20" s="40">
        <f t="shared" si="22"/>
        <v>0</v>
      </c>
      <c r="F20" s="40">
        <f t="shared" si="22"/>
        <v>0</v>
      </c>
      <c r="G20" s="40">
        <f t="shared" si="22"/>
        <v>0</v>
      </c>
      <c r="H20" s="40">
        <f t="shared" si="22"/>
        <v>0</v>
      </c>
      <c r="I20" s="40">
        <f t="shared" si="22"/>
        <v>0</v>
      </c>
      <c r="J20" s="40">
        <f t="shared" si="22"/>
        <v>0</v>
      </c>
      <c r="K20" s="40">
        <f t="shared" si="22"/>
        <v>0</v>
      </c>
      <c r="L20" s="40">
        <f t="shared" si="22"/>
        <v>0</v>
      </c>
      <c r="M20" s="40">
        <f t="shared" si="22"/>
        <v>0</v>
      </c>
      <c r="N20" s="40">
        <f t="shared" si="22"/>
        <v>0</v>
      </c>
      <c r="O20" s="40">
        <f t="shared" si="1"/>
        <v>0</v>
      </c>
      <c r="Q20" s="40">
        <f t="shared" si="23"/>
        <v>0</v>
      </c>
      <c r="R20" s="40">
        <f t="shared" si="23"/>
        <v>0</v>
      </c>
      <c r="S20" s="40">
        <f t="shared" si="23"/>
        <v>0</v>
      </c>
      <c r="T20" s="40">
        <f t="shared" si="23"/>
        <v>0</v>
      </c>
      <c r="U20" s="40">
        <f t="shared" si="23"/>
        <v>0</v>
      </c>
      <c r="V20" s="40">
        <f t="shared" si="23"/>
        <v>0</v>
      </c>
      <c r="W20" s="40">
        <f t="shared" si="23"/>
        <v>0</v>
      </c>
      <c r="X20" s="40">
        <f t="shared" si="23"/>
        <v>0</v>
      </c>
      <c r="Y20" s="40">
        <f t="shared" si="23"/>
        <v>0</v>
      </c>
      <c r="Z20" s="40">
        <f t="shared" si="23"/>
        <v>0</v>
      </c>
      <c r="AA20" s="40">
        <f t="shared" si="23"/>
        <v>0</v>
      </c>
      <c r="AB20" s="40">
        <f t="shared" si="23"/>
        <v>0</v>
      </c>
      <c r="AC20" s="40">
        <f t="shared" si="3"/>
        <v>0</v>
      </c>
      <c r="AE20" s="56" t="s">
        <v>868</v>
      </c>
      <c r="AF20" s="56" t="s">
        <v>866</v>
      </c>
      <c r="AG20" s="78">
        <v>0</v>
      </c>
    </row>
    <row r="21" spans="1:33" x14ac:dyDescent="0.25">
      <c r="A21" s="45">
        <v>10220101101</v>
      </c>
      <c r="B21" s="46" t="s">
        <v>870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>
        <f t="shared" si="1"/>
        <v>0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>
        <f t="shared" si="3"/>
        <v>0</v>
      </c>
      <c r="AE21" s="61" t="s">
        <v>869</v>
      </c>
      <c r="AF21" s="61" t="s">
        <v>870</v>
      </c>
      <c r="AG21" s="82"/>
    </row>
    <row r="22" spans="1:33" x14ac:dyDescent="0.25">
      <c r="A22" s="37">
        <v>102202</v>
      </c>
      <c r="B22" s="38" t="s">
        <v>872</v>
      </c>
      <c r="C22" s="39">
        <f t="shared" ref="C22:N22" si="24">+C23</f>
        <v>556746020</v>
      </c>
      <c r="D22" s="39">
        <f t="shared" si="24"/>
        <v>16338058950.510002</v>
      </c>
      <c r="E22" s="39">
        <f t="shared" si="24"/>
        <v>12989427624.970001</v>
      </c>
      <c r="F22" s="39">
        <f t="shared" si="24"/>
        <v>901804675</v>
      </c>
      <c r="G22" s="39">
        <f t="shared" si="24"/>
        <v>447666420</v>
      </c>
      <c r="H22" s="39">
        <f t="shared" si="24"/>
        <v>1605273123.5</v>
      </c>
      <c r="I22" s="39">
        <f t="shared" si="24"/>
        <v>13434284968.110004</v>
      </c>
      <c r="J22" s="39">
        <f t="shared" si="24"/>
        <v>14407873889.23</v>
      </c>
      <c r="K22" s="39">
        <f t="shared" si="24"/>
        <v>1836471522.5</v>
      </c>
      <c r="L22" s="39">
        <f t="shared" si="24"/>
        <v>175294400</v>
      </c>
      <c r="M22" s="39">
        <f t="shared" si="24"/>
        <v>1395195282.5</v>
      </c>
      <c r="N22" s="39">
        <f t="shared" si="24"/>
        <v>249352809</v>
      </c>
      <c r="O22" s="39">
        <f t="shared" si="1"/>
        <v>64337449685.320007</v>
      </c>
      <c r="Q22" s="39">
        <f t="shared" ref="Q22:AB22" si="25">+Q23</f>
        <v>5035807112</v>
      </c>
      <c r="R22" s="39">
        <f t="shared" si="25"/>
        <v>0</v>
      </c>
      <c r="S22" s="39">
        <f t="shared" si="25"/>
        <v>0</v>
      </c>
      <c r="T22" s="39">
        <f t="shared" si="25"/>
        <v>0</v>
      </c>
      <c r="U22" s="39">
        <f t="shared" si="25"/>
        <v>0</v>
      </c>
      <c r="V22" s="39">
        <f t="shared" si="25"/>
        <v>0</v>
      </c>
      <c r="W22" s="39">
        <f t="shared" si="25"/>
        <v>0</v>
      </c>
      <c r="X22" s="39">
        <f t="shared" si="25"/>
        <v>0</v>
      </c>
      <c r="Y22" s="39">
        <f t="shared" si="25"/>
        <v>0</v>
      </c>
      <c r="Z22" s="39">
        <f t="shared" si="25"/>
        <v>0</v>
      </c>
      <c r="AA22" s="39">
        <f t="shared" si="25"/>
        <v>0</v>
      </c>
      <c r="AB22" s="39">
        <f t="shared" si="25"/>
        <v>0</v>
      </c>
      <c r="AC22" s="39">
        <f t="shared" si="3"/>
        <v>5035807112</v>
      </c>
      <c r="AE22" s="93" t="s">
        <v>871</v>
      </c>
      <c r="AF22" s="93" t="s">
        <v>872</v>
      </c>
      <c r="AG22" s="94">
        <v>5035807112</v>
      </c>
    </row>
    <row r="23" spans="1:33" x14ac:dyDescent="0.25">
      <c r="A23" s="42">
        <v>10220201</v>
      </c>
      <c r="B23" s="43" t="s">
        <v>519</v>
      </c>
      <c r="C23" s="40">
        <f t="shared" ref="C23:N23" si="26">+C24+C29</f>
        <v>556746020</v>
      </c>
      <c r="D23" s="40">
        <f t="shared" si="26"/>
        <v>16338058950.510002</v>
      </c>
      <c r="E23" s="40">
        <f t="shared" si="26"/>
        <v>12989427624.970001</v>
      </c>
      <c r="F23" s="40">
        <f t="shared" si="26"/>
        <v>901804675</v>
      </c>
      <c r="G23" s="40">
        <f t="shared" si="26"/>
        <v>447666420</v>
      </c>
      <c r="H23" s="40">
        <f t="shared" si="26"/>
        <v>1605273123.5</v>
      </c>
      <c r="I23" s="40">
        <f t="shared" si="26"/>
        <v>13434284968.110004</v>
      </c>
      <c r="J23" s="40">
        <f t="shared" si="26"/>
        <v>14407873889.23</v>
      </c>
      <c r="K23" s="40">
        <f t="shared" si="26"/>
        <v>1836471522.5</v>
      </c>
      <c r="L23" s="40">
        <f t="shared" si="26"/>
        <v>175294400</v>
      </c>
      <c r="M23" s="40">
        <f t="shared" si="26"/>
        <v>1395195282.5</v>
      </c>
      <c r="N23" s="40">
        <f t="shared" si="26"/>
        <v>249352809</v>
      </c>
      <c r="O23" s="40">
        <f t="shared" si="1"/>
        <v>64337449685.320007</v>
      </c>
      <c r="Q23" s="40">
        <f t="shared" ref="Q23:AB23" si="27">+Q24+Q29</f>
        <v>5035807112</v>
      </c>
      <c r="R23" s="40">
        <f t="shared" si="27"/>
        <v>0</v>
      </c>
      <c r="S23" s="40">
        <f t="shared" si="27"/>
        <v>0</v>
      </c>
      <c r="T23" s="40">
        <f t="shared" si="27"/>
        <v>0</v>
      </c>
      <c r="U23" s="40">
        <f t="shared" si="27"/>
        <v>0</v>
      </c>
      <c r="V23" s="40">
        <f t="shared" si="27"/>
        <v>0</v>
      </c>
      <c r="W23" s="40">
        <f t="shared" si="27"/>
        <v>0</v>
      </c>
      <c r="X23" s="40">
        <f t="shared" si="27"/>
        <v>0</v>
      </c>
      <c r="Y23" s="40">
        <f t="shared" si="27"/>
        <v>0</v>
      </c>
      <c r="Z23" s="40">
        <f t="shared" si="27"/>
        <v>0</v>
      </c>
      <c r="AA23" s="40">
        <f t="shared" si="27"/>
        <v>0</v>
      </c>
      <c r="AB23" s="40">
        <f t="shared" si="27"/>
        <v>0</v>
      </c>
      <c r="AC23" s="40">
        <f t="shared" si="3"/>
        <v>5035807112</v>
      </c>
      <c r="AE23" s="93" t="s">
        <v>873</v>
      </c>
      <c r="AF23" s="93" t="s">
        <v>874</v>
      </c>
      <c r="AG23" s="94">
        <v>5035807112</v>
      </c>
    </row>
    <row r="24" spans="1:33" x14ac:dyDescent="0.25">
      <c r="A24" s="42">
        <v>102202011</v>
      </c>
      <c r="B24" s="43" t="s">
        <v>1110</v>
      </c>
      <c r="C24" s="40">
        <f t="shared" ref="C24:N24" si="28">+C25+C26+C27+C28</f>
        <v>272318500</v>
      </c>
      <c r="D24" s="40">
        <f t="shared" si="28"/>
        <v>13134038293.350002</v>
      </c>
      <c r="E24" s="40">
        <f t="shared" si="28"/>
        <v>12268093166.470001</v>
      </c>
      <c r="F24" s="40">
        <f t="shared" si="28"/>
        <v>687124275</v>
      </c>
      <c r="G24" s="40">
        <f t="shared" si="28"/>
        <v>116732500</v>
      </c>
      <c r="H24" s="40">
        <f t="shared" si="28"/>
        <v>1356537490</v>
      </c>
      <c r="I24" s="40">
        <f t="shared" si="28"/>
        <v>11279660908.950005</v>
      </c>
      <c r="J24" s="40">
        <f t="shared" si="28"/>
        <v>12842212551.23</v>
      </c>
      <c r="K24" s="40">
        <f t="shared" si="28"/>
        <v>1336864940</v>
      </c>
      <c r="L24" s="40">
        <f t="shared" si="28"/>
        <v>20467500</v>
      </c>
      <c r="M24" s="40">
        <f t="shared" si="28"/>
        <v>1222396300</v>
      </c>
      <c r="N24" s="40">
        <f t="shared" si="28"/>
        <v>16567954</v>
      </c>
      <c r="O24" s="40">
        <f t="shared" si="1"/>
        <v>54553014379</v>
      </c>
      <c r="Q24" s="40">
        <f t="shared" ref="Q24:AB24" si="29">+Q25+Q26+Q27+Q28</f>
        <v>4981393112</v>
      </c>
      <c r="R24" s="40">
        <f t="shared" si="29"/>
        <v>0</v>
      </c>
      <c r="S24" s="40">
        <f t="shared" si="29"/>
        <v>0</v>
      </c>
      <c r="T24" s="40">
        <f t="shared" si="29"/>
        <v>0</v>
      </c>
      <c r="U24" s="40">
        <f t="shared" si="29"/>
        <v>0</v>
      </c>
      <c r="V24" s="40">
        <f t="shared" si="29"/>
        <v>0</v>
      </c>
      <c r="W24" s="40">
        <f t="shared" si="29"/>
        <v>0</v>
      </c>
      <c r="X24" s="40">
        <f t="shared" si="29"/>
        <v>0</v>
      </c>
      <c r="Y24" s="40">
        <f t="shared" si="29"/>
        <v>0</v>
      </c>
      <c r="Z24" s="40">
        <f t="shared" si="29"/>
        <v>0</v>
      </c>
      <c r="AA24" s="40">
        <f t="shared" si="29"/>
        <v>0</v>
      </c>
      <c r="AB24" s="40">
        <f t="shared" si="29"/>
        <v>0</v>
      </c>
      <c r="AC24" s="40">
        <f t="shared" si="3"/>
        <v>4981393112</v>
      </c>
      <c r="AE24" s="56" t="s">
        <v>875</v>
      </c>
      <c r="AF24" s="56" t="s">
        <v>876</v>
      </c>
      <c r="AG24" s="78">
        <v>4981393112</v>
      </c>
    </row>
    <row r="25" spans="1:33" x14ac:dyDescent="0.25">
      <c r="A25" s="45">
        <v>10220201101</v>
      </c>
      <c r="B25" s="46" t="s">
        <v>1111</v>
      </c>
      <c r="C25" s="47">
        <v>147968500</v>
      </c>
      <c r="D25" s="47">
        <v>258708400</v>
      </c>
      <c r="E25" s="47">
        <v>15000000</v>
      </c>
      <c r="F25" s="47">
        <v>0</v>
      </c>
      <c r="G25" s="47">
        <v>116032500</v>
      </c>
      <c r="H25" s="47">
        <v>140925000</v>
      </c>
      <c r="I25" s="47">
        <v>143401520</v>
      </c>
      <c r="J25" s="47">
        <v>0</v>
      </c>
      <c r="K25" s="47">
        <v>15000000</v>
      </c>
      <c r="L25" s="47">
        <v>13027500</v>
      </c>
      <c r="M25" s="47">
        <v>0</v>
      </c>
      <c r="N25" s="47">
        <v>0</v>
      </c>
      <c r="O25" s="47">
        <f t="shared" si="1"/>
        <v>850063420</v>
      </c>
      <c r="Q25" s="47">
        <v>889032000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f t="shared" si="3"/>
        <v>889032000</v>
      </c>
      <c r="AE25" s="60" t="s">
        <v>877</v>
      </c>
      <c r="AF25" s="60" t="s">
        <v>878</v>
      </c>
      <c r="AG25" s="81">
        <v>889032000</v>
      </c>
    </row>
    <row r="26" spans="1:33" x14ac:dyDescent="0.25">
      <c r="A26" s="45">
        <v>10220201102</v>
      </c>
      <c r="B26" s="46" t="s">
        <v>880</v>
      </c>
      <c r="C26" s="47">
        <v>0</v>
      </c>
      <c r="D26" s="47">
        <v>102040850</v>
      </c>
      <c r="E26" s="47">
        <v>404864301</v>
      </c>
      <c r="F26" s="47">
        <v>8564675</v>
      </c>
      <c r="G26" s="47">
        <v>0</v>
      </c>
      <c r="H26" s="47">
        <v>196281390</v>
      </c>
      <c r="I26" s="47">
        <v>58474960</v>
      </c>
      <c r="J26" s="47">
        <v>154341905</v>
      </c>
      <c r="K26" s="47">
        <v>225183190</v>
      </c>
      <c r="L26" s="47">
        <v>6600000</v>
      </c>
      <c r="M26" s="47">
        <v>196281300</v>
      </c>
      <c r="N26" s="47">
        <v>15727954</v>
      </c>
      <c r="O26" s="47">
        <f t="shared" si="1"/>
        <v>1368360525</v>
      </c>
      <c r="Q26" s="47">
        <v>6978000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f t="shared" si="3"/>
        <v>6978000</v>
      </c>
      <c r="AE26" s="61" t="s">
        <v>879</v>
      </c>
      <c r="AF26" s="61" t="s">
        <v>880</v>
      </c>
      <c r="AG26" s="82">
        <v>6978000</v>
      </c>
    </row>
    <row r="27" spans="1:33" x14ac:dyDescent="0.25">
      <c r="A27" s="45">
        <v>10220201103</v>
      </c>
      <c r="B27" s="46" t="s">
        <v>882</v>
      </c>
      <c r="C27" s="47">
        <v>123750000</v>
      </c>
      <c r="D27" s="47">
        <v>11874652263.350002</v>
      </c>
      <c r="E27" s="47">
        <v>11814628865.470001</v>
      </c>
      <c r="F27" s="47">
        <v>677959600</v>
      </c>
      <c r="G27" s="47">
        <v>0</v>
      </c>
      <c r="H27" s="47">
        <v>832025000</v>
      </c>
      <c r="I27" s="47">
        <v>10332964798.950005</v>
      </c>
      <c r="J27" s="47">
        <v>12643689396.23</v>
      </c>
      <c r="K27" s="47">
        <v>1095841750</v>
      </c>
      <c r="L27" s="47">
        <v>0</v>
      </c>
      <c r="M27" s="47">
        <v>1025075000</v>
      </c>
      <c r="N27" s="47">
        <v>0</v>
      </c>
      <c r="O27" s="47">
        <f t="shared" si="1"/>
        <v>50420586674</v>
      </c>
      <c r="Q27" s="47">
        <v>4068662111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f t="shared" si="3"/>
        <v>4068662111</v>
      </c>
      <c r="AE27" s="60" t="s">
        <v>881</v>
      </c>
      <c r="AF27" s="61" t="s">
        <v>882</v>
      </c>
      <c r="AG27" s="82">
        <v>4068662111</v>
      </c>
    </row>
    <row r="28" spans="1:33" x14ac:dyDescent="0.25">
      <c r="A28" s="45">
        <v>10220201104</v>
      </c>
      <c r="B28" s="46" t="s">
        <v>1112</v>
      </c>
      <c r="C28" s="47">
        <v>600000</v>
      </c>
      <c r="D28" s="47">
        <v>898636780</v>
      </c>
      <c r="E28" s="47">
        <v>33600000</v>
      </c>
      <c r="F28" s="47">
        <v>600000</v>
      </c>
      <c r="G28" s="47">
        <v>700000</v>
      </c>
      <c r="H28" s="47">
        <v>187306100</v>
      </c>
      <c r="I28" s="47">
        <v>744819630</v>
      </c>
      <c r="J28" s="47">
        <v>44181250</v>
      </c>
      <c r="K28" s="47">
        <v>840000</v>
      </c>
      <c r="L28" s="47">
        <v>840000</v>
      </c>
      <c r="M28" s="47">
        <v>1040000</v>
      </c>
      <c r="N28" s="47">
        <v>840000</v>
      </c>
      <c r="O28" s="47">
        <f t="shared" si="1"/>
        <v>1914003760</v>
      </c>
      <c r="Q28" s="47">
        <v>16721001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f t="shared" si="3"/>
        <v>16721001</v>
      </c>
      <c r="AE28" s="60" t="s">
        <v>883</v>
      </c>
      <c r="AF28" s="61" t="s">
        <v>884</v>
      </c>
      <c r="AG28" s="82">
        <v>16721001</v>
      </c>
    </row>
    <row r="29" spans="1:33" x14ac:dyDescent="0.25">
      <c r="A29" s="37">
        <v>102202012</v>
      </c>
      <c r="B29" s="38" t="s">
        <v>1113</v>
      </c>
      <c r="C29" s="39">
        <f t="shared" ref="C29:N29" si="30">+C30+C31+C32+C33</f>
        <v>284427520</v>
      </c>
      <c r="D29" s="39">
        <f t="shared" si="30"/>
        <v>3204020657.1600008</v>
      </c>
      <c r="E29" s="39">
        <f t="shared" si="30"/>
        <v>721334458.5</v>
      </c>
      <c r="F29" s="39">
        <f t="shared" si="30"/>
        <v>214680400</v>
      </c>
      <c r="G29" s="39">
        <f t="shared" si="30"/>
        <v>330933920</v>
      </c>
      <c r="H29" s="39">
        <f t="shared" si="30"/>
        <v>248735633.5</v>
      </c>
      <c r="I29" s="39">
        <f t="shared" si="30"/>
        <v>2154624059.1600008</v>
      </c>
      <c r="J29" s="39">
        <f t="shared" si="30"/>
        <v>1565661338</v>
      </c>
      <c r="K29" s="39">
        <f t="shared" si="30"/>
        <v>499606582.5</v>
      </c>
      <c r="L29" s="39">
        <f t="shared" si="30"/>
        <v>154826900</v>
      </c>
      <c r="M29" s="39">
        <f t="shared" si="30"/>
        <v>172798982.5</v>
      </c>
      <c r="N29" s="39">
        <f t="shared" si="30"/>
        <v>232784855</v>
      </c>
      <c r="O29" s="39">
        <f t="shared" si="1"/>
        <v>9784435306.3200016</v>
      </c>
      <c r="Q29" s="39">
        <v>54414000</v>
      </c>
      <c r="R29" s="39">
        <f t="shared" ref="R29:AB29" si="31">+R30+R31+R32+R33</f>
        <v>0</v>
      </c>
      <c r="S29" s="39">
        <f t="shared" si="31"/>
        <v>0</v>
      </c>
      <c r="T29" s="39">
        <f t="shared" si="31"/>
        <v>0</v>
      </c>
      <c r="U29" s="39">
        <f t="shared" si="31"/>
        <v>0</v>
      </c>
      <c r="V29" s="39">
        <f t="shared" si="31"/>
        <v>0</v>
      </c>
      <c r="W29" s="39">
        <f t="shared" si="31"/>
        <v>0</v>
      </c>
      <c r="X29" s="39">
        <f t="shared" si="31"/>
        <v>0</v>
      </c>
      <c r="Y29" s="39">
        <f t="shared" si="31"/>
        <v>0</v>
      </c>
      <c r="Z29" s="39">
        <f t="shared" si="31"/>
        <v>0</v>
      </c>
      <c r="AA29" s="39">
        <f t="shared" si="31"/>
        <v>0</v>
      </c>
      <c r="AB29" s="39">
        <f t="shared" si="31"/>
        <v>0</v>
      </c>
      <c r="AC29" s="39">
        <f t="shared" si="3"/>
        <v>54414000</v>
      </c>
      <c r="AE29" s="56" t="s">
        <v>885</v>
      </c>
      <c r="AF29" s="56" t="s">
        <v>886</v>
      </c>
      <c r="AG29" s="78">
        <v>54414000</v>
      </c>
    </row>
    <row r="30" spans="1:33" x14ac:dyDescent="0.25">
      <c r="A30" s="45">
        <v>10220201201</v>
      </c>
      <c r="B30" s="46" t="s">
        <v>1111</v>
      </c>
      <c r="C30" s="47">
        <v>22458080</v>
      </c>
      <c r="D30" s="47">
        <v>86441200</v>
      </c>
      <c r="E30" s="47">
        <v>6623116</v>
      </c>
      <c r="F30" s="47">
        <v>0</v>
      </c>
      <c r="G30" s="47">
        <v>12687200</v>
      </c>
      <c r="H30" s="47">
        <v>15617880</v>
      </c>
      <c r="I30" s="47">
        <v>64454680</v>
      </c>
      <c r="J30" s="47">
        <v>21036253</v>
      </c>
      <c r="K30" s="47">
        <v>0</v>
      </c>
      <c r="L30" s="47">
        <v>0</v>
      </c>
      <c r="M30" s="47">
        <v>0</v>
      </c>
      <c r="N30" s="47">
        <v>8309200</v>
      </c>
      <c r="O30" s="47">
        <f t="shared" si="1"/>
        <v>237627609</v>
      </c>
      <c r="Q30" s="47">
        <v>24344000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f t="shared" si="3"/>
        <v>24344000</v>
      </c>
      <c r="AE30" s="61" t="s">
        <v>887</v>
      </c>
      <c r="AF30" s="61" t="s">
        <v>878</v>
      </c>
      <c r="AG30" s="81">
        <v>24344000</v>
      </c>
    </row>
    <row r="31" spans="1:33" x14ac:dyDescent="0.25">
      <c r="A31" s="45">
        <v>10220201202</v>
      </c>
      <c r="B31" s="46" t="s">
        <v>880</v>
      </c>
      <c r="C31" s="47">
        <v>7154400</v>
      </c>
      <c r="D31" s="47">
        <v>24056080</v>
      </c>
      <c r="E31" s="47">
        <v>92936342.5</v>
      </c>
      <c r="F31" s="47">
        <v>23414400</v>
      </c>
      <c r="G31" s="47">
        <v>0</v>
      </c>
      <c r="H31" s="47">
        <v>36451087.5</v>
      </c>
      <c r="I31" s="47">
        <v>4173400</v>
      </c>
      <c r="J31" s="47">
        <v>33116880</v>
      </c>
      <c r="K31" s="47">
        <v>45540582.5</v>
      </c>
      <c r="L31" s="47">
        <v>41334430</v>
      </c>
      <c r="M31" s="47">
        <v>28988982.5</v>
      </c>
      <c r="N31" s="47">
        <v>33573895</v>
      </c>
      <c r="O31" s="47">
        <f t="shared" si="1"/>
        <v>370740480</v>
      </c>
      <c r="Q31" s="47">
        <v>571000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f t="shared" si="3"/>
        <v>571000</v>
      </c>
      <c r="AE31" s="61" t="s">
        <v>888</v>
      </c>
      <c r="AF31" s="61" t="s">
        <v>880</v>
      </c>
      <c r="AG31" s="82">
        <v>571000</v>
      </c>
    </row>
    <row r="32" spans="1:33" x14ac:dyDescent="0.25">
      <c r="A32" s="45">
        <v>10220201203</v>
      </c>
      <c r="B32" s="46" t="s">
        <v>882</v>
      </c>
      <c r="C32" s="47">
        <v>254815040</v>
      </c>
      <c r="D32" s="47">
        <v>3061756711.1600008</v>
      </c>
      <c r="E32" s="47">
        <v>621775000</v>
      </c>
      <c r="F32" s="47">
        <v>191266000</v>
      </c>
      <c r="G32" s="47">
        <v>318246720</v>
      </c>
      <c r="H32" s="47">
        <v>173000000</v>
      </c>
      <c r="I32" s="47">
        <v>2052279311.1600008</v>
      </c>
      <c r="J32" s="47">
        <v>1498408205</v>
      </c>
      <c r="K32" s="47">
        <v>454066000</v>
      </c>
      <c r="L32" s="47">
        <v>113492470</v>
      </c>
      <c r="M32" s="47">
        <v>143760000</v>
      </c>
      <c r="N32" s="47">
        <v>190901760</v>
      </c>
      <c r="O32" s="47">
        <f t="shared" si="1"/>
        <v>9073767217.3200016</v>
      </c>
      <c r="Q32" s="47">
        <v>27641000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f t="shared" si="3"/>
        <v>27641000</v>
      </c>
      <c r="AE32" s="60" t="s">
        <v>889</v>
      </c>
      <c r="AF32" s="61" t="s">
        <v>882</v>
      </c>
      <c r="AG32" s="82">
        <v>27641000</v>
      </c>
    </row>
    <row r="33" spans="1:33" x14ac:dyDescent="0.25">
      <c r="A33" s="45">
        <v>10220201204</v>
      </c>
      <c r="B33" s="46" t="s">
        <v>1112</v>
      </c>
      <c r="C33" s="47">
        <v>0</v>
      </c>
      <c r="D33" s="47">
        <v>31766666</v>
      </c>
      <c r="E33" s="47">
        <v>0</v>
      </c>
      <c r="F33" s="47">
        <v>0</v>
      </c>
      <c r="G33" s="47">
        <v>0</v>
      </c>
      <c r="H33" s="47">
        <v>23666666</v>
      </c>
      <c r="I33" s="47">
        <v>33716668</v>
      </c>
      <c r="J33" s="47">
        <v>13100000</v>
      </c>
      <c r="K33" s="47">
        <v>0</v>
      </c>
      <c r="L33" s="47">
        <v>0</v>
      </c>
      <c r="M33" s="47">
        <v>50000</v>
      </c>
      <c r="N33" s="47">
        <v>0</v>
      </c>
      <c r="O33" s="47">
        <f t="shared" si="1"/>
        <v>102300000</v>
      </c>
      <c r="Q33" s="47">
        <v>1858000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f t="shared" si="3"/>
        <v>1858000</v>
      </c>
      <c r="AE33" s="60" t="s">
        <v>890</v>
      </c>
      <c r="AF33" s="61" t="s">
        <v>891</v>
      </c>
      <c r="AG33" s="82">
        <v>1858000</v>
      </c>
    </row>
    <row r="34" spans="1:33" x14ac:dyDescent="0.25">
      <c r="A34" s="37">
        <v>1023</v>
      </c>
      <c r="B34" s="38" t="s">
        <v>892</v>
      </c>
      <c r="C34" s="39">
        <f t="shared" ref="C34:N34" si="32">+C35+C45</f>
        <v>0</v>
      </c>
      <c r="D34" s="39">
        <f t="shared" si="32"/>
        <v>0</v>
      </c>
      <c r="E34" s="39">
        <f t="shared" si="32"/>
        <v>0</v>
      </c>
      <c r="F34" s="39">
        <f t="shared" si="32"/>
        <v>0</v>
      </c>
      <c r="G34" s="39">
        <f t="shared" si="32"/>
        <v>0</v>
      </c>
      <c r="H34" s="39">
        <f t="shared" si="32"/>
        <v>0</v>
      </c>
      <c r="I34" s="39">
        <f t="shared" si="32"/>
        <v>0</v>
      </c>
      <c r="J34" s="39">
        <f t="shared" si="32"/>
        <v>0</v>
      </c>
      <c r="K34" s="39">
        <f t="shared" si="32"/>
        <v>0</v>
      </c>
      <c r="L34" s="39">
        <f t="shared" si="32"/>
        <v>0</v>
      </c>
      <c r="M34" s="39">
        <f t="shared" si="32"/>
        <v>0</v>
      </c>
      <c r="N34" s="39">
        <f t="shared" si="32"/>
        <v>0</v>
      </c>
      <c r="O34" s="39">
        <f t="shared" si="1"/>
        <v>0</v>
      </c>
      <c r="Q34" s="39">
        <v>0</v>
      </c>
      <c r="R34" s="39">
        <f t="shared" ref="R34:AB34" si="33">+R35+R45</f>
        <v>0</v>
      </c>
      <c r="S34" s="39">
        <f t="shared" si="33"/>
        <v>0</v>
      </c>
      <c r="T34" s="39">
        <f t="shared" si="33"/>
        <v>0</v>
      </c>
      <c r="U34" s="39">
        <f t="shared" si="33"/>
        <v>0</v>
      </c>
      <c r="V34" s="39">
        <f t="shared" si="33"/>
        <v>0</v>
      </c>
      <c r="W34" s="39">
        <f t="shared" si="33"/>
        <v>0</v>
      </c>
      <c r="X34" s="39">
        <f t="shared" si="33"/>
        <v>0</v>
      </c>
      <c r="Y34" s="39">
        <f t="shared" si="33"/>
        <v>0</v>
      </c>
      <c r="Z34" s="39">
        <f t="shared" si="33"/>
        <v>0</v>
      </c>
      <c r="AA34" s="39">
        <f t="shared" si="33"/>
        <v>0</v>
      </c>
      <c r="AB34" s="39">
        <f t="shared" si="33"/>
        <v>0</v>
      </c>
      <c r="AC34" s="39">
        <f t="shared" si="3"/>
        <v>0</v>
      </c>
      <c r="AE34" s="92">
        <v>1023</v>
      </c>
      <c r="AF34" s="93" t="s">
        <v>892</v>
      </c>
      <c r="AG34" s="94">
        <v>0</v>
      </c>
    </row>
    <row r="35" spans="1:33" x14ac:dyDescent="0.25">
      <c r="A35" s="42">
        <v>102301</v>
      </c>
      <c r="B35" s="43" t="s">
        <v>893</v>
      </c>
      <c r="C35" s="40">
        <f t="shared" ref="C35:N35" si="34">+C36+C39+C42</f>
        <v>0</v>
      </c>
      <c r="D35" s="40">
        <f t="shared" si="34"/>
        <v>0</v>
      </c>
      <c r="E35" s="40">
        <f t="shared" si="34"/>
        <v>0</v>
      </c>
      <c r="F35" s="40">
        <f t="shared" si="34"/>
        <v>0</v>
      </c>
      <c r="G35" s="40">
        <f t="shared" si="34"/>
        <v>0</v>
      </c>
      <c r="H35" s="40">
        <f t="shared" si="34"/>
        <v>0</v>
      </c>
      <c r="I35" s="40">
        <f t="shared" si="34"/>
        <v>0</v>
      </c>
      <c r="J35" s="40">
        <f t="shared" si="34"/>
        <v>0</v>
      </c>
      <c r="K35" s="40">
        <f t="shared" si="34"/>
        <v>0</v>
      </c>
      <c r="L35" s="40">
        <f t="shared" si="34"/>
        <v>0</v>
      </c>
      <c r="M35" s="40">
        <f t="shared" si="34"/>
        <v>0</v>
      </c>
      <c r="N35" s="40">
        <f t="shared" si="34"/>
        <v>0</v>
      </c>
      <c r="O35" s="40">
        <f t="shared" si="1"/>
        <v>0</v>
      </c>
      <c r="Q35" s="40">
        <v>0</v>
      </c>
      <c r="R35" s="40">
        <f t="shared" ref="R35:AB35" si="35">+R36+R39+R42</f>
        <v>0</v>
      </c>
      <c r="S35" s="40">
        <f t="shared" si="35"/>
        <v>0</v>
      </c>
      <c r="T35" s="40">
        <f t="shared" si="35"/>
        <v>0</v>
      </c>
      <c r="U35" s="40">
        <f t="shared" si="35"/>
        <v>0</v>
      </c>
      <c r="V35" s="40">
        <f t="shared" si="35"/>
        <v>0</v>
      </c>
      <c r="W35" s="40">
        <f t="shared" si="35"/>
        <v>0</v>
      </c>
      <c r="X35" s="40">
        <f t="shared" si="35"/>
        <v>0</v>
      </c>
      <c r="Y35" s="40">
        <f t="shared" si="35"/>
        <v>0</v>
      </c>
      <c r="Z35" s="40">
        <f t="shared" si="35"/>
        <v>0</v>
      </c>
      <c r="AA35" s="40">
        <f t="shared" si="35"/>
        <v>0</v>
      </c>
      <c r="AB35" s="40">
        <f t="shared" si="35"/>
        <v>0</v>
      </c>
      <c r="AC35" s="40">
        <f t="shared" si="3"/>
        <v>0</v>
      </c>
      <c r="AE35" s="92">
        <v>102301</v>
      </c>
      <c r="AF35" s="92" t="s">
        <v>893</v>
      </c>
      <c r="AG35" s="95">
        <v>0</v>
      </c>
    </row>
    <row r="36" spans="1:33" x14ac:dyDescent="0.25">
      <c r="A36" s="42">
        <v>10230103</v>
      </c>
      <c r="B36" s="43" t="s">
        <v>894</v>
      </c>
      <c r="C36" s="40">
        <f t="shared" ref="C36:N37" si="36">+C37</f>
        <v>0</v>
      </c>
      <c r="D36" s="40">
        <f t="shared" si="36"/>
        <v>0</v>
      </c>
      <c r="E36" s="40">
        <f t="shared" si="36"/>
        <v>0</v>
      </c>
      <c r="F36" s="40">
        <f t="shared" si="36"/>
        <v>0</v>
      </c>
      <c r="G36" s="40">
        <f t="shared" si="36"/>
        <v>0</v>
      </c>
      <c r="H36" s="40">
        <f t="shared" si="36"/>
        <v>0</v>
      </c>
      <c r="I36" s="40">
        <f t="shared" si="36"/>
        <v>0</v>
      </c>
      <c r="J36" s="40">
        <f t="shared" si="36"/>
        <v>0</v>
      </c>
      <c r="K36" s="40">
        <f t="shared" si="36"/>
        <v>0</v>
      </c>
      <c r="L36" s="40">
        <f t="shared" si="36"/>
        <v>0</v>
      </c>
      <c r="M36" s="40">
        <f t="shared" si="36"/>
        <v>0</v>
      </c>
      <c r="N36" s="40">
        <f t="shared" si="36"/>
        <v>0</v>
      </c>
      <c r="O36" s="40">
        <f t="shared" si="1"/>
        <v>0</v>
      </c>
      <c r="Q36" s="40">
        <v>0</v>
      </c>
      <c r="R36" s="40">
        <f t="shared" ref="R36:AB37" si="37">+R37</f>
        <v>0</v>
      </c>
      <c r="S36" s="40">
        <f t="shared" si="37"/>
        <v>0</v>
      </c>
      <c r="T36" s="40">
        <f t="shared" si="37"/>
        <v>0</v>
      </c>
      <c r="U36" s="40">
        <f t="shared" si="37"/>
        <v>0</v>
      </c>
      <c r="V36" s="40">
        <f t="shared" si="37"/>
        <v>0</v>
      </c>
      <c r="W36" s="40">
        <f t="shared" si="37"/>
        <v>0</v>
      </c>
      <c r="X36" s="40">
        <f t="shared" si="37"/>
        <v>0</v>
      </c>
      <c r="Y36" s="40">
        <f t="shared" si="37"/>
        <v>0</v>
      </c>
      <c r="Z36" s="40">
        <f t="shared" si="37"/>
        <v>0</v>
      </c>
      <c r="AA36" s="40">
        <f t="shared" si="37"/>
        <v>0</v>
      </c>
      <c r="AB36" s="40">
        <f t="shared" si="37"/>
        <v>0</v>
      </c>
      <c r="AC36" s="40">
        <f t="shared" si="3"/>
        <v>0</v>
      </c>
      <c r="AE36" s="92">
        <v>10230103</v>
      </c>
      <c r="AF36" s="92" t="s">
        <v>894</v>
      </c>
      <c r="AG36" s="95">
        <v>0</v>
      </c>
    </row>
    <row r="37" spans="1:33" x14ac:dyDescent="0.25">
      <c r="A37" s="42">
        <v>102301031</v>
      </c>
      <c r="B37" s="43" t="s">
        <v>894</v>
      </c>
      <c r="C37" s="40">
        <f t="shared" si="36"/>
        <v>0</v>
      </c>
      <c r="D37" s="40">
        <f t="shared" si="36"/>
        <v>0</v>
      </c>
      <c r="E37" s="40">
        <f t="shared" si="36"/>
        <v>0</v>
      </c>
      <c r="F37" s="40">
        <f t="shared" si="36"/>
        <v>0</v>
      </c>
      <c r="G37" s="40">
        <f t="shared" si="36"/>
        <v>0</v>
      </c>
      <c r="H37" s="40">
        <f t="shared" si="36"/>
        <v>0</v>
      </c>
      <c r="I37" s="40">
        <f t="shared" si="36"/>
        <v>0</v>
      </c>
      <c r="J37" s="40">
        <f t="shared" si="36"/>
        <v>0</v>
      </c>
      <c r="K37" s="40">
        <f t="shared" si="36"/>
        <v>0</v>
      </c>
      <c r="L37" s="40">
        <f t="shared" si="36"/>
        <v>0</v>
      </c>
      <c r="M37" s="40">
        <f t="shared" si="36"/>
        <v>0</v>
      </c>
      <c r="N37" s="40">
        <f t="shared" si="36"/>
        <v>0</v>
      </c>
      <c r="O37" s="40">
        <f t="shared" si="1"/>
        <v>0</v>
      </c>
      <c r="Q37" s="40">
        <v>0</v>
      </c>
      <c r="R37" s="40">
        <f t="shared" si="37"/>
        <v>0</v>
      </c>
      <c r="S37" s="40">
        <f t="shared" si="37"/>
        <v>0</v>
      </c>
      <c r="T37" s="40">
        <f t="shared" si="37"/>
        <v>0</v>
      </c>
      <c r="U37" s="40">
        <f t="shared" si="37"/>
        <v>0</v>
      </c>
      <c r="V37" s="40">
        <f t="shared" si="37"/>
        <v>0</v>
      </c>
      <c r="W37" s="40">
        <f t="shared" si="37"/>
        <v>0</v>
      </c>
      <c r="X37" s="40">
        <f t="shared" si="37"/>
        <v>0</v>
      </c>
      <c r="Y37" s="40">
        <f t="shared" si="37"/>
        <v>0</v>
      </c>
      <c r="Z37" s="40">
        <f t="shared" si="37"/>
        <v>0</v>
      </c>
      <c r="AA37" s="40">
        <f t="shared" si="37"/>
        <v>0</v>
      </c>
      <c r="AB37" s="40">
        <f t="shared" si="37"/>
        <v>0</v>
      </c>
      <c r="AC37" s="40">
        <f t="shared" si="3"/>
        <v>0</v>
      </c>
      <c r="AE37" s="92">
        <v>102301031</v>
      </c>
      <c r="AF37" s="92" t="s">
        <v>894</v>
      </c>
      <c r="AG37" s="95">
        <v>0</v>
      </c>
    </row>
    <row r="38" spans="1:33" x14ac:dyDescent="0.25">
      <c r="A38" s="45">
        <v>10230103101</v>
      </c>
      <c r="B38" s="46" t="s">
        <v>894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>
        <f t="shared" si="1"/>
        <v>0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>
        <f t="shared" si="3"/>
        <v>0</v>
      </c>
      <c r="AE38" s="63">
        <v>10230103101</v>
      </c>
      <c r="AF38" s="61" t="s">
        <v>894</v>
      </c>
      <c r="AG38" s="82"/>
    </row>
    <row r="39" spans="1:33" x14ac:dyDescent="0.25">
      <c r="A39" s="37">
        <v>10230104</v>
      </c>
      <c r="B39" s="38" t="s">
        <v>1114</v>
      </c>
      <c r="C39" s="39">
        <f t="shared" ref="C39:N40" si="38">+C40</f>
        <v>0</v>
      </c>
      <c r="D39" s="39">
        <f t="shared" si="38"/>
        <v>0</v>
      </c>
      <c r="E39" s="39">
        <f t="shared" si="38"/>
        <v>0</v>
      </c>
      <c r="F39" s="39">
        <f t="shared" si="38"/>
        <v>0</v>
      </c>
      <c r="G39" s="39">
        <f t="shared" si="38"/>
        <v>0</v>
      </c>
      <c r="H39" s="39">
        <f t="shared" si="38"/>
        <v>0</v>
      </c>
      <c r="I39" s="39">
        <f t="shared" si="38"/>
        <v>0</v>
      </c>
      <c r="J39" s="39">
        <f t="shared" si="38"/>
        <v>0</v>
      </c>
      <c r="K39" s="39">
        <f t="shared" si="38"/>
        <v>0</v>
      </c>
      <c r="L39" s="39">
        <f t="shared" si="38"/>
        <v>0</v>
      </c>
      <c r="M39" s="39">
        <f t="shared" si="38"/>
        <v>0</v>
      </c>
      <c r="N39" s="39">
        <f t="shared" si="38"/>
        <v>0</v>
      </c>
      <c r="O39" s="39">
        <f t="shared" si="1"/>
        <v>0</v>
      </c>
      <c r="Q39" s="39"/>
      <c r="R39" s="39">
        <f t="shared" ref="R39:AB40" si="39">+R40</f>
        <v>0</v>
      </c>
      <c r="S39" s="39">
        <f t="shared" si="39"/>
        <v>0</v>
      </c>
      <c r="T39" s="39">
        <f t="shared" si="39"/>
        <v>0</v>
      </c>
      <c r="U39" s="39">
        <f t="shared" si="39"/>
        <v>0</v>
      </c>
      <c r="V39" s="39">
        <f t="shared" si="39"/>
        <v>0</v>
      </c>
      <c r="W39" s="39">
        <f t="shared" si="39"/>
        <v>0</v>
      </c>
      <c r="X39" s="39">
        <f t="shared" si="39"/>
        <v>0</v>
      </c>
      <c r="Y39" s="39">
        <f t="shared" si="39"/>
        <v>0</v>
      </c>
      <c r="Z39" s="39">
        <f t="shared" si="39"/>
        <v>0</v>
      </c>
      <c r="AA39" s="39">
        <f t="shared" si="39"/>
        <v>0</v>
      </c>
      <c r="AB39" s="39">
        <f t="shared" si="39"/>
        <v>0</v>
      </c>
      <c r="AC39" s="39">
        <f t="shared" si="3"/>
        <v>0</v>
      </c>
      <c r="AE39" s="63"/>
      <c r="AF39" s="61"/>
      <c r="AG39" s="82"/>
    </row>
    <row r="40" spans="1:33" x14ac:dyDescent="0.25">
      <c r="A40" s="42">
        <v>102301041</v>
      </c>
      <c r="B40" s="43" t="s">
        <v>1114</v>
      </c>
      <c r="C40" s="40">
        <f t="shared" si="38"/>
        <v>0</v>
      </c>
      <c r="D40" s="40">
        <f t="shared" si="38"/>
        <v>0</v>
      </c>
      <c r="E40" s="40">
        <f t="shared" si="38"/>
        <v>0</v>
      </c>
      <c r="F40" s="40">
        <f t="shared" si="38"/>
        <v>0</v>
      </c>
      <c r="G40" s="40">
        <f t="shared" si="38"/>
        <v>0</v>
      </c>
      <c r="H40" s="40">
        <f t="shared" si="38"/>
        <v>0</v>
      </c>
      <c r="I40" s="40">
        <f t="shared" si="38"/>
        <v>0</v>
      </c>
      <c r="J40" s="40">
        <f t="shared" si="38"/>
        <v>0</v>
      </c>
      <c r="K40" s="40">
        <f t="shared" si="38"/>
        <v>0</v>
      </c>
      <c r="L40" s="40">
        <f t="shared" si="38"/>
        <v>0</v>
      </c>
      <c r="M40" s="40">
        <f t="shared" si="38"/>
        <v>0</v>
      </c>
      <c r="N40" s="40">
        <f t="shared" si="38"/>
        <v>0</v>
      </c>
      <c r="O40" s="40">
        <f t="shared" si="1"/>
        <v>0</v>
      </c>
      <c r="Q40" s="40"/>
      <c r="R40" s="40">
        <f t="shared" si="39"/>
        <v>0</v>
      </c>
      <c r="S40" s="40">
        <f t="shared" si="39"/>
        <v>0</v>
      </c>
      <c r="T40" s="40">
        <f t="shared" si="39"/>
        <v>0</v>
      </c>
      <c r="U40" s="40">
        <f t="shared" si="39"/>
        <v>0</v>
      </c>
      <c r="V40" s="40">
        <f t="shared" si="39"/>
        <v>0</v>
      </c>
      <c r="W40" s="40">
        <f t="shared" si="39"/>
        <v>0</v>
      </c>
      <c r="X40" s="40">
        <f t="shared" si="39"/>
        <v>0</v>
      </c>
      <c r="Y40" s="40">
        <f t="shared" si="39"/>
        <v>0</v>
      </c>
      <c r="Z40" s="40">
        <f t="shared" si="39"/>
        <v>0</v>
      </c>
      <c r="AA40" s="40">
        <f t="shared" si="39"/>
        <v>0</v>
      </c>
      <c r="AB40" s="40">
        <f t="shared" si="39"/>
        <v>0</v>
      </c>
      <c r="AC40" s="40">
        <f t="shared" si="3"/>
        <v>0</v>
      </c>
      <c r="AE40" s="63"/>
      <c r="AF40" s="61"/>
      <c r="AG40" s="82"/>
    </row>
    <row r="41" spans="1:33" x14ac:dyDescent="0.25">
      <c r="A41" s="45">
        <v>10230104102</v>
      </c>
      <c r="B41" s="46" t="s">
        <v>1114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>
        <f t="shared" si="1"/>
        <v>0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f t="shared" si="3"/>
        <v>0</v>
      </c>
      <c r="AE41" s="63"/>
      <c r="AF41" s="61"/>
      <c r="AG41" s="82"/>
    </row>
    <row r="42" spans="1:33" x14ac:dyDescent="0.25">
      <c r="A42" s="37">
        <v>10230105</v>
      </c>
      <c r="B42" s="38" t="s">
        <v>1115</v>
      </c>
      <c r="C42" s="39">
        <f t="shared" ref="C42:N43" si="40">+C43</f>
        <v>0</v>
      </c>
      <c r="D42" s="39">
        <f t="shared" si="40"/>
        <v>0</v>
      </c>
      <c r="E42" s="39">
        <f t="shared" si="40"/>
        <v>0</v>
      </c>
      <c r="F42" s="39">
        <f t="shared" si="40"/>
        <v>0</v>
      </c>
      <c r="G42" s="39">
        <f t="shared" si="40"/>
        <v>0</v>
      </c>
      <c r="H42" s="39">
        <f t="shared" si="40"/>
        <v>0</v>
      </c>
      <c r="I42" s="39">
        <f t="shared" si="40"/>
        <v>0</v>
      </c>
      <c r="J42" s="39">
        <f t="shared" si="40"/>
        <v>0</v>
      </c>
      <c r="K42" s="39">
        <f t="shared" si="40"/>
        <v>0</v>
      </c>
      <c r="L42" s="39">
        <f t="shared" si="40"/>
        <v>0</v>
      </c>
      <c r="M42" s="39">
        <f t="shared" si="40"/>
        <v>0</v>
      </c>
      <c r="N42" s="39">
        <f t="shared" si="40"/>
        <v>0</v>
      </c>
      <c r="O42" s="39">
        <f t="shared" si="1"/>
        <v>0</v>
      </c>
      <c r="Q42" s="39"/>
      <c r="R42" s="39">
        <f t="shared" ref="R42:AB43" si="41">+R43</f>
        <v>0</v>
      </c>
      <c r="S42" s="39">
        <f t="shared" si="41"/>
        <v>0</v>
      </c>
      <c r="T42" s="39">
        <f t="shared" si="41"/>
        <v>0</v>
      </c>
      <c r="U42" s="39">
        <f t="shared" si="41"/>
        <v>0</v>
      </c>
      <c r="V42" s="39">
        <f t="shared" si="41"/>
        <v>0</v>
      </c>
      <c r="W42" s="39">
        <f t="shared" si="41"/>
        <v>0</v>
      </c>
      <c r="X42" s="39">
        <f t="shared" si="41"/>
        <v>0</v>
      </c>
      <c r="Y42" s="39">
        <f t="shared" si="41"/>
        <v>0</v>
      </c>
      <c r="Z42" s="39">
        <f t="shared" si="41"/>
        <v>0</v>
      </c>
      <c r="AA42" s="39">
        <f t="shared" si="41"/>
        <v>0</v>
      </c>
      <c r="AB42" s="39">
        <f t="shared" si="41"/>
        <v>0</v>
      </c>
      <c r="AC42" s="39">
        <f t="shared" si="3"/>
        <v>0</v>
      </c>
      <c r="AE42" s="63"/>
      <c r="AF42" s="61"/>
      <c r="AG42" s="82"/>
    </row>
    <row r="43" spans="1:33" x14ac:dyDescent="0.25">
      <c r="A43" s="42">
        <v>102301051</v>
      </c>
      <c r="B43" s="43" t="s">
        <v>1115</v>
      </c>
      <c r="C43" s="40">
        <f t="shared" si="40"/>
        <v>0</v>
      </c>
      <c r="D43" s="40">
        <f t="shared" si="40"/>
        <v>0</v>
      </c>
      <c r="E43" s="40">
        <f t="shared" si="40"/>
        <v>0</v>
      </c>
      <c r="F43" s="40">
        <f t="shared" si="40"/>
        <v>0</v>
      </c>
      <c r="G43" s="40">
        <f t="shared" si="40"/>
        <v>0</v>
      </c>
      <c r="H43" s="40">
        <f t="shared" si="40"/>
        <v>0</v>
      </c>
      <c r="I43" s="40">
        <f t="shared" si="40"/>
        <v>0</v>
      </c>
      <c r="J43" s="40">
        <f t="shared" si="40"/>
        <v>0</v>
      </c>
      <c r="K43" s="40">
        <f t="shared" si="40"/>
        <v>0</v>
      </c>
      <c r="L43" s="40">
        <f t="shared" si="40"/>
        <v>0</v>
      </c>
      <c r="M43" s="40">
        <f t="shared" si="40"/>
        <v>0</v>
      </c>
      <c r="N43" s="40">
        <f t="shared" si="40"/>
        <v>0</v>
      </c>
      <c r="O43" s="40">
        <f t="shared" si="1"/>
        <v>0</v>
      </c>
      <c r="Q43" s="40"/>
      <c r="R43" s="40">
        <f t="shared" si="41"/>
        <v>0</v>
      </c>
      <c r="S43" s="40">
        <f t="shared" si="41"/>
        <v>0</v>
      </c>
      <c r="T43" s="40">
        <f t="shared" si="41"/>
        <v>0</v>
      </c>
      <c r="U43" s="40">
        <f t="shared" si="41"/>
        <v>0</v>
      </c>
      <c r="V43" s="40">
        <f t="shared" si="41"/>
        <v>0</v>
      </c>
      <c r="W43" s="40">
        <f t="shared" si="41"/>
        <v>0</v>
      </c>
      <c r="X43" s="40">
        <f t="shared" si="41"/>
        <v>0</v>
      </c>
      <c r="Y43" s="40">
        <f t="shared" si="41"/>
        <v>0</v>
      </c>
      <c r="Z43" s="40">
        <f t="shared" si="41"/>
        <v>0</v>
      </c>
      <c r="AA43" s="40">
        <f t="shared" si="41"/>
        <v>0</v>
      </c>
      <c r="AB43" s="40">
        <f t="shared" si="41"/>
        <v>0</v>
      </c>
      <c r="AC43" s="40">
        <f t="shared" si="3"/>
        <v>0</v>
      </c>
      <c r="AE43" s="63"/>
      <c r="AF43" s="61"/>
      <c r="AG43" s="82"/>
    </row>
    <row r="44" spans="1:33" x14ac:dyDescent="0.25">
      <c r="A44" s="45">
        <v>10230105103</v>
      </c>
      <c r="B44" s="46" t="s">
        <v>1115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f t="shared" si="1"/>
        <v>0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f t="shared" si="3"/>
        <v>0</v>
      </c>
      <c r="AE44" s="63"/>
      <c r="AF44" s="61"/>
      <c r="AG44" s="82"/>
    </row>
    <row r="45" spans="1:33" x14ac:dyDescent="0.25">
      <c r="A45" s="37">
        <v>102302</v>
      </c>
      <c r="B45" s="38" t="s">
        <v>1116</v>
      </c>
      <c r="C45" s="39">
        <f t="shared" ref="C45:N46" si="42">+C46</f>
        <v>0</v>
      </c>
      <c r="D45" s="39">
        <f t="shared" si="42"/>
        <v>0</v>
      </c>
      <c r="E45" s="39">
        <f t="shared" si="42"/>
        <v>0</v>
      </c>
      <c r="F45" s="39">
        <f t="shared" si="42"/>
        <v>0</v>
      </c>
      <c r="G45" s="39">
        <f t="shared" si="42"/>
        <v>0</v>
      </c>
      <c r="H45" s="39">
        <f t="shared" si="42"/>
        <v>0</v>
      </c>
      <c r="I45" s="39">
        <f t="shared" si="42"/>
        <v>0</v>
      </c>
      <c r="J45" s="39">
        <f t="shared" si="42"/>
        <v>0</v>
      </c>
      <c r="K45" s="39">
        <f t="shared" si="42"/>
        <v>0</v>
      </c>
      <c r="L45" s="39">
        <f t="shared" si="42"/>
        <v>0</v>
      </c>
      <c r="M45" s="39">
        <f t="shared" si="42"/>
        <v>0</v>
      </c>
      <c r="N45" s="39">
        <f t="shared" si="42"/>
        <v>0</v>
      </c>
      <c r="O45" s="39">
        <f t="shared" si="1"/>
        <v>0</v>
      </c>
      <c r="Q45" s="39"/>
      <c r="R45" s="39">
        <f t="shared" ref="R45:AB46" si="43">+R46</f>
        <v>0</v>
      </c>
      <c r="S45" s="39">
        <f t="shared" si="43"/>
        <v>0</v>
      </c>
      <c r="T45" s="39">
        <f t="shared" si="43"/>
        <v>0</v>
      </c>
      <c r="U45" s="39">
        <f t="shared" si="43"/>
        <v>0</v>
      </c>
      <c r="V45" s="39">
        <f t="shared" si="43"/>
        <v>0</v>
      </c>
      <c r="W45" s="39">
        <f t="shared" si="43"/>
        <v>0</v>
      </c>
      <c r="X45" s="39">
        <f t="shared" si="43"/>
        <v>0</v>
      </c>
      <c r="Y45" s="39">
        <f t="shared" si="43"/>
        <v>0</v>
      </c>
      <c r="Z45" s="39">
        <f t="shared" si="43"/>
        <v>0</v>
      </c>
      <c r="AA45" s="39">
        <f t="shared" si="43"/>
        <v>0</v>
      </c>
      <c r="AB45" s="39">
        <f t="shared" si="43"/>
        <v>0</v>
      </c>
      <c r="AC45" s="39">
        <f t="shared" si="3"/>
        <v>0</v>
      </c>
      <c r="AE45" s="63"/>
      <c r="AF45" s="61"/>
      <c r="AG45" s="82"/>
    </row>
    <row r="46" spans="1:33" x14ac:dyDescent="0.25">
      <c r="A46" s="42">
        <v>102302011</v>
      </c>
      <c r="B46" s="43" t="s">
        <v>1116</v>
      </c>
      <c r="C46" s="40">
        <f t="shared" si="42"/>
        <v>0</v>
      </c>
      <c r="D46" s="40">
        <f t="shared" si="42"/>
        <v>0</v>
      </c>
      <c r="E46" s="40">
        <f t="shared" si="42"/>
        <v>0</v>
      </c>
      <c r="F46" s="40">
        <f t="shared" si="42"/>
        <v>0</v>
      </c>
      <c r="G46" s="40">
        <f t="shared" si="42"/>
        <v>0</v>
      </c>
      <c r="H46" s="40">
        <f t="shared" si="42"/>
        <v>0</v>
      </c>
      <c r="I46" s="40">
        <f t="shared" si="42"/>
        <v>0</v>
      </c>
      <c r="J46" s="40">
        <f t="shared" si="42"/>
        <v>0</v>
      </c>
      <c r="K46" s="40">
        <f t="shared" si="42"/>
        <v>0</v>
      </c>
      <c r="L46" s="40">
        <f t="shared" si="42"/>
        <v>0</v>
      </c>
      <c r="M46" s="40">
        <f t="shared" si="42"/>
        <v>0</v>
      </c>
      <c r="N46" s="40">
        <f t="shared" si="42"/>
        <v>0</v>
      </c>
      <c r="O46" s="40">
        <f t="shared" si="1"/>
        <v>0</v>
      </c>
      <c r="Q46" s="40"/>
      <c r="R46" s="40">
        <f t="shared" si="43"/>
        <v>0</v>
      </c>
      <c r="S46" s="40">
        <f t="shared" si="43"/>
        <v>0</v>
      </c>
      <c r="T46" s="40">
        <f t="shared" si="43"/>
        <v>0</v>
      </c>
      <c r="U46" s="40">
        <f t="shared" si="43"/>
        <v>0</v>
      </c>
      <c r="V46" s="40">
        <f t="shared" si="43"/>
        <v>0</v>
      </c>
      <c r="W46" s="40">
        <f t="shared" si="43"/>
        <v>0</v>
      </c>
      <c r="X46" s="40">
        <f t="shared" si="43"/>
        <v>0</v>
      </c>
      <c r="Y46" s="40">
        <f t="shared" si="43"/>
        <v>0</v>
      </c>
      <c r="Z46" s="40">
        <f t="shared" si="43"/>
        <v>0</v>
      </c>
      <c r="AA46" s="40">
        <f t="shared" si="43"/>
        <v>0</v>
      </c>
      <c r="AB46" s="40">
        <f t="shared" si="43"/>
        <v>0</v>
      </c>
      <c r="AC46" s="40">
        <f t="shared" si="3"/>
        <v>0</v>
      </c>
      <c r="AE46" s="63"/>
      <c r="AF46" s="61"/>
      <c r="AG46" s="82"/>
    </row>
    <row r="47" spans="1:33" x14ac:dyDescent="0.25">
      <c r="A47" s="45">
        <v>10230201101</v>
      </c>
      <c r="B47" s="46" t="s">
        <v>1116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>
        <f t="shared" si="1"/>
        <v>0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>
        <f t="shared" si="3"/>
        <v>0</v>
      </c>
      <c r="AE47" s="63"/>
      <c r="AF47" s="61"/>
      <c r="AG47" s="82"/>
    </row>
    <row r="48" spans="1:33" x14ac:dyDescent="0.25">
      <c r="A48" s="37">
        <v>1025</v>
      </c>
      <c r="B48" s="38" t="s">
        <v>896</v>
      </c>
      <c r="C48" s="39">
        <f t="shared" ref="C48:N48" si="44">+C49+C97</f>
        <v>347825569.58157212</v>
      </c>
      <c r="D48" s="39">
        <f t="shared" si="44"/>
        <v>1832082353.0815721</v>
      </c>
      <c r="E48" s="39">
        <f t="shared" si="44"/>
        <v>769909367.46408415</v>
      </c>
      <c r="F48" s="39">
        <f t="shared" si="44"/>
        <v>438657046.58157206</v>
      </c>
      <c r="G48" s="39">
        <f t="shared" si="44"/>
        <v>361265172.05152375</v>
      </c>
      <c r="H48" s="39">
        <f t="shared" si="44"/>
        <v>280629982.58157212</v>
      </c>
      <c r="I48" s="39">
        <f t="shared" si="44"/>
        <v>1943153983.8465953</v>
      </c>
      <c r="J48" s="39">
        <f t="shared" si="44"/>
        <v>588248171.46408415</v>
      </c>
      <c r="K48" s="39">
        <f t="shared" si="44"/>
        <v>612536653.58157218</v>
      </c>
      <c r="L48" s="39">
        <f t="shared" si="44"/>
        <v>263183118.42161843</v>
      </c>
      <c r="M48" s="39">
        <f t="shared" si="44"/>
        <v>329157189.66308087</v>
      </c>
      <c r="N48" s="39">
        <f t="shared" si="44"/>
        <v>170807069.58157215</v>
      </c>
      <c r="O48" s="39">
        <f t="shared" si="1"/>
        <v>7937455677.9004211</v>
      </c>
      <c r="Q48" s="39">
        <v>35708320</v>
      </c>
      <c r="R48" s="39">
        <f t="shared" ref="R48:AB48" si="45">+R49+R97</f>
        <v>0</v>
      </c>
      <c r="S48" s="39">
        <f t="shared" si="45"/>
        <v>0</v>
      </c>
      <c r="T48" s="39">
        <f t="shared" si="45"/>
        <v>0</v>
      </c>
      <c r="U48" s="39">
        <f t="shared" si="45"/>
        <v>0</v>
      </c>
      <c r="V48" s="39">
        <f t="shared" si="45"/>
        <v>0</v>
      </c>
      <c r="W48" s="39">
        <f t="shared" si="45"/>
        <v>0</v>
      </c>
      <c r="X48" s="39">
        <f t="shared" si="45"/>
        <v>0</v>
      </c>
      <c r="Y48" s="39">
        <f t="shared" si="45"/>
        <v>0</v>
      </c>
      <c r="Z48" s="39">
        <f t="shared" si="45"/>
        <v>0</v>
      </c>
      <c r="AA48" s="39">
        <f t="shared" si="45"/>
        <v>0</v>
      </c>
      <c r="AB48" s="39">
        <f t="shared" si="45"/>
        <v>0</v>
      </c>
      <c r="AC48" s="39">
        <f t="shared" si="3"/>
        <v>35708320</v>
      </c>
      <c r="AE48" s="93" t="s">
        <v>895</v>
      </c>
      <c r="AF48" s="93" t="s">
        <v>896</v>
      </c>
      <c r="AG48" s="94">
        <v>35708320</v>
      </c>
    </row>
    <row r="49" spans="1:33" x14ac:dyDescent="0.25">
      <c r="A49" s="42">
        <v>102501</v>
      </c>
      <c r="B49" s="43" t="s">
        <v>898</v>
      </c>
      <c r="C49" s="40">
        <f t="shared" ref="C49:N49" si="46">+C50+C79</f>
        <v>0</v>
      </c>
      <c r="D49" s="40">
        <f t="shared" si="46"/>
        <v>0</v>
      </c>
      <c r="E49" s="40">
        <f t="shared" si="46"/>
        <v>0</v>
      </c>
      <c r="F49" s="40">
        <f t="shared" si="46"/>
        <v>0</v>
      </c>
      <c r="G49" s="40">
        <f t="shared" si="46"/>
        <v>0</v>
      </c>
      <c r="H49" s="40">
        <f t="shared" si="46"/>
        <v>0</v>
      </c>
      <c r="I49" s="40">
        <f t="shared" si="46"/>
        <v>0</v>
      </c>
      <c r="J49" s="40">
        <f t="shared" si="46"/>
        <v>0</v>
      </c>
      <c r="K49" s="40">
        <f t="shared" si="46"/>
        <v>0</v>
      </c>
      <c r="L49" s="40">
        <f t="shared" si="46"/>
        <v>0</v>
      </c>
      <c r="M49" s="40">
        <f t="shared" si="46"/>
        <v>0</v>
      </c>
      <c r="N49" s="40">
        <f t="shared" si="46"/>
        <v>0</v>
      </c>
      <c r="O49" s="40">
        <f t="shared" si="1"/>
        <v>0</v>
      </c>
      <c r="Q49" s="40">
        <v>35708320</v>
      </c>
      <c r="R49" s="40">
        <f t="shared" ref="R49:AB49" si="47">+R50+R79</f>
        <v>0</v>
      </c>
      <c r="S49" s="40">
        <f t="shared" si="47"/>
        <v>0</v>
      </c>
      <c r="T49" s="40">
        <f t="shared" si="47"/>
        <v>0</v>
      </c>
      <c r="U49" s="40">
        <f t="shared" si="47"/>
        <v>0</v>
      </c>
      <c r="V49" s="40">
        <f t="shared" si="47"/>
        <v>0</v>
      </c>
      <c r="W49" s="40">
        <f t="shared" si="47"/>
        <v>0</v>
      </c>
      <c r="X49" s="40">
        <f t="shared" si="47"/>
        <v>0</v>
      </c>
      <c r="Y49" s="40">
        <f t="shared" si="47"/>
        <v>0</v>
      </c>
      <c r="Z49" s="40">
        <f t="shared" si="47"/>
        <v>0</v>
      </c>
      <c r="AA49" s="40">
        <f t="shared" si="47"/>
        <v>0</v>
      </c>
      <c r="AB49" s="40">
        <f t="shared" si="47"/>
        <v>0</v>
      </c>
      <c r="AC49" s="40">
        <f t="shared" si="3"/>
        <v>35708320</v>
      </c>
      <c r="AE49" s="93" t="s">
        <v>897</v>
      </c>
      <c r="AF49" s="93" t="s">
        <v>898</v>
      </c>
      <c r="AG49" s="94">
        <v>35708320</v>
      </c>
    </row>
    <row r="50" spans="1:33" x14ac:dyDescent="0.25">
      <c r="A50" s="42">
        <v>10250108</v>
      </c>
      <c r="B50" s="43" t="s">
        <v>439</v>
      </c>
      <c r="C50" s="40">
        <f t="shared" ref="C50:N50" si="48">+C51+C56+C61+C71</f>
        <v>0</v>
      </c>
      <c r="D50" s="40">
        <f t="shared" si="48"/>
        <v>0</v>
      </c>
      <c r="E50" s="40">
        <f t="shared" si="48"/>
        <v>0</v>
      </c>
      <c r="F50" s="40">
        <f t="shared" si="48"/>
        <v>0</v>
      </c>
      <c r="G50" s="40">
        <f t="shared" si="48"/>
        <v>0</v>
      </c>
      <c r="H50" s="40">
        <f t="shared" si="48"/>
        <v>0</v>
      </c>
      <c r="I50" s="40">
        <f t="shared" si="48"/>
        <v>0</v>
      </c>
      <c r="J50" s="40">
        <f t="shared" si="48"/>
        <v>0</v>
      </c>
      <c r="K50" s="40">
        <f t="shared" si="48"/>
        <v>0</v>
      </c>
      <c r="L50" s="40">
        <f t="shared" si="48"/>
        <v>0</v>
      </c>
      <c r="M50" s="40">
        <f t="shared" si="48"/>
        <v>0</v>
      </c>
      <c r="N50" s="40">
        <f t="shared" si="48"/>
        <v>0</v>
      </c>
      <c r="O50" s="40">
        <f t="shared" si="1"/>
        <v>0</v>
      </c>
      <c r="Q50" s="40">
        <v>35708320</v>
      </c>
      <c r="R50" s="40">
        <f t="shared" ref="R50:AB50" si="49">+R51+R56+R61+R71</f>
        <v>0</v>
      </c>
      <c r="S50" s="40">
        <f t="shared" si="49"/>
        <v>0</v>
      </c>
      <c r="T50" s="40">
        <f t="shared" si="49"/>
        <v>0</v>
      </c>
      <c r="U50" s="40">
        <f t="shared" si="49"/>
        <v>0</v>
      </c>
      <c r="V50" s="40">
        <f t="shared" si="49"/>
        <v>0</v>
      </c>
      <c r="W50" s="40">
        <f t="shared" si="49"/>
        <v>0</v>
      </c>
      <c r="X50" s="40">
        <f t="shared" si="49"/>
        <v>0</v>
      </c>
      <c r="Y50" s="40">
        <f t="shared" si="49"/>
        <v>0</v>
      </c>
      <c r="Z50" s="40">
        <f t="shared" si="49"/>
        <v>0</v>
      </c>
      <c r="AA50" s="40">
        <f t="shared" si="49"/>
        <v>0</v>
      </c>
      <c r="AB50" s="40">
        <f t="shared" si="49"/>
        <v>0</v>
      </c>
      <c r="AC50" s="40">
        <f t="shared" si="3"/>
        <v>35708320</v>
      </c>
      <c r="AE50" s="93" t="s">
        <v>899</v>
      </c>
      <c r="AF50" s="93" t="s">
        <v>439</v>
      </c>
      <c r="AG50" s="94">
        <v>35708320</v>
      </c>
    </row>
    <row r="51" spans="1:33" x14ac:dyDescent="0.25">
      <c r="A51" s="42">
        <v>102501081</v>
      </c>
      <c r="B51" s="43" t="s">
        <v>901</v>
      </c>
      <c r="C51" s="40">
        <f t="shared" ref="C51:N51" si="50">+C52+C53+C54+C55</f>
        <v>0</v>
      </c>
      <c r="D51" s="40">
        <f t="shared" si="50"/>
        <v>0</v>
      </c>
      <c r="E51" s="40">
        <f t="shared" si="50"/>
        <v>0</v>
      </c>
      <c r="F51" s="40">
        <f t="shared" si="50"/>
        <v>0</v>
      </c>
      <c r="G51" s="40">
        <f t="shared" si="50"/>
        <v>0</v>
      </c>
      <c r="H51" s="40">
        <f t="shared" si="50"/>
        <v>0</v>
      </c>
      <c r="I51" s="40">
        <f t="shared" si="50"/>
        <v>0</v>
      </c>
      <c r="J51" s="40">
        <f t="shared" si="50"/>
        <v>0</v>
      </c>
      <c r="K51" s="40">
        <f t="shared" si="50"/>
        <v>0</v>
      </c>
      <c r="L51" s="40">
        <f t="shared" si="50"/>
        <v>0</v>
      </c>
      <c r="M51" s="40">
        <f t="shared" si="50"/>
        <v>0</v>
      </c>
      <c r="N51" s="40">
        <f t="shared" si="50"/>
        <v>0</v>
      </c>
      <c r="O51" s="40">
        <f t="shared" si="1"/>
        <v>0</v>
      </c>
      <c r="Q51" s="40">
        <v>0</v>
      </c>
      <c r="R51" s="40">
        <f t="shared" ref="R51:AB51" si="51">+R52+R53+R54+R55</f>
        <v>0</v>
      </c>
      <c r="S51" s="40">
        <f t="shared" si="51"/>
        <v>0</v>
      </c>
      <c r="T51" s="40">
        <f t="shared" si="51"/>
        <v>0</v>
      </c>
      <c r="U51" s="40">
        <f t="shared" si="51"/>
        <v>0</v>
      </c>
      <c r="V51" s="40">
        <f t="shared" si="51"/>
        <v>0</v>
      </c>
      <c r="W51" s="40">
        <f t="shared" si="51"/>
        <v>0</v>
      </c>
      <c r="X51" s="40">
        <f t="shared" si="51"/>
        <v>0</v>
      </c>
      <c r="Y51" s="40">
        <f t="shared" si="51"/>
        <v>0</v>
      </c>
      <c r="Z51" s="40">
        <f t="shared" si="51"/>
        <v>0</v>
      </c>
      <c r="AA51" s="40">
        <f t="shared" si="51"/>
        <v>0</v>
      </c>
      <c r="AB51" s="40">
        <f t="shared" si="51"/>
        <v>0</v>
      </c>
      <c r="AC51" s="40">
        <f t="shared" si="3"/>
        <v>0</v>
      </c>
      <c r="AE51" s="56" t="s">
        <v>900</v>
      </c>
      <c r="AF51" s="56" t="s">
        <v>901</v>
      </c>
      <c r="AG51" s="78">
        <v>0</v>
      </c>
    </row>
    <row r="52" spans="1:33" ht="45" x14ac:dyDescent="0.25">
      <c r="A52" s="45">
        <v>10250108101</v>
      </c>
      <c r="B52" s="46" t="s">
        <v>903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>
        <f t="shared" si="1"/>
        <v>0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>
        <f t="shared" si="3"/>
        <v>0</v>
      </c>
      <c r="AE52" s="60" t="s">
        <v>902</v>
      </c>
      <c r="AF52" s="64" t="s">
        <v>903</v>
      </c>
      <c r="AG52" s="82"/>
    </row>
    <row r="53" spans="1:33" ht="45" x14ac:dyDescent="0.25">
      <c r="A53" s="45">
        <v>10250108102</v>
      </c>
      <c r="B53" s="46" t="s">
        <v>905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>
        <f t="shared" si="1"/>
        <v>0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f t="shared" si="3"/>
        <v>0</v>
      </c>
      <c r="AE53" s="60" t="s">
        <v>904</v>
      </c>
      <c r="AF53" s="64" t="s">
        <v>905</v>
      </c>
      <c r="AG53" s="82"/>
    </row>
    <row r="54" spans="1:33" ht="45" x14ac:dyDescent="0.25">
      <c r="A54" s="45">
        <v>10250108103</v>
      </c>
      <c r="B54" s="46" t="s">
        <v>907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>
        <f t="shared" si="1"/>
        <v>0</v>
      </c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>
        <f t="shared" si="3"/>
        <v>0</v>
      </c>
      <c r="AE54" s="60" t="s">
        <v>906</v>
      </c>
      <c r="AF54" s="64" t="s">
        <v>907</v>
      </c>
      <c r="AG54" s="82"/>
    </row>
    <row r="55" spans="1:33" ht="45" x14ac:dyDescent="0.25">
      <c r="A55" s="45">
        <v>10250108104</v>
      </c>
      <c r="B55" s="46" t="s">
        <v>909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>
        <f t="shared" ref="O55:O118" si="52">SUM(C55:N55)</f>
        <v>0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>
        <f t="shared" ref="AC55:AC118" si="53">SUM(Q55:AB55)</f>
        <v>0</v>
      </c>
      <c r="AE55" s="60" t="s">
        <v>908</v>
      </c>
      <c r="AF55" s="64" t="s">
        <v>909</v>
      </c>
      <c r="AG55" s="82"/>
    </row>
    <row r="56" spans="1:33" x14ac:dyDescent="0.25">
      <c r="A56" s="37">
        <v>102501082</v>
      </c>
      <c r="B56" s="101" t="s">
        <v>441</v>
      </c>
      <c r="C56" s="39">
        <f t="shared" ref="C56:N56" si="54">+C57+C58+C59+C60</f>
        <v>0</v>
      </c>
      <c r="D56" s="39">
        <f t="shared" si="54"/>
        <v>0</v>
      </c>
      <c r="E56" s="39">
        <f t="shared" si="54"/>
        <v>0</v>
      </c>
      <c r="F56" s="39">
        <f t="shared" si="54"/>
        <v>0</v>
      </c>
      <c r="G56" s="39">
        <f t="shared" si="54"/>
        <v>0</v>
      </c>
      <c r="H56" s="39">
        <f t="shared" si="54"/>
        <v>0</v>
      </c>
      <c r="I56" s="39">
        <f t="shared" si="54"/>
        <v>0</v>
      </c>
      <c r="J56" s="39">
        <f t="shared" si="54"/>
        <v>0</v>
      </c>
      <c r="K56" s="39">
        <f t="shared" si="54"/>
        <v>0</v>
      </c>
      <c r="L56" s="39">
        <f t="shared" si="54"/>
        <v>0</v>
      </c>
      <c r="M56" s="39">
        <f t="shared" si="54"/>
        <v>0</v>
      </c>
      <c r="N56" s="39">
        <f t="shared" si="54"/>
        <v>0</v>
      </c>
      <c r="O56" s="39">
        <f t="shared" si="52"/>
        <v>0</v>
      </c>
      <c r="Q56" s="39">
        <v>35599920</v>
      </c>
      <c r="R56" s="39">
        <f t="shared" ref="R56:AB56" si="55">+R57+R58+R59+R60</f>
        <v>0</v>
      </c>
      <c r="S56" s="39">
        <f t="shared" si="55"/>
        <v>0</v>
      </c>
      <c r="T56" s="39">
        <f t="shared" si="55"/>
        <v>0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 t="shared" si="55"/>
        <v>0</v>
      </c>
      <c r="Y56" s="39">
        <f t="shared" si="55"/>
        <v>0</v>
      </c>
      <c r="Z56" s="39">
        <f t="shared" si="55"/>
        <v>0</v>
      </c>
      <c r="AA56" s="39">
        <f t="shared" si="55"/>
        <v>0</v>
      </c>
      <c r="AB56" s="39">
        <f t="shared" si="55"/>
        <v>0</v>
      </c>
      <c r="AC56" s="39">
        <f t="shared" si="53"/>
        <v>35599920</v>
      </c>
      <c r="AE56" s="56" t="s">
        <v>910</v>
      </c>
      <c r="AF56" s="56" t="s">
        <v>911</v>
      </c>
      <c r="AG56" s="78">
        <v>35599920</v>
      </c>
    </row>
    <row r="57" spans="1:33" ht="30" x14ac:dyDescent="0.25">
      <c r="A57" s="45">
        <v>10250108201</v>
      </c>
      <c r="B57" s="46" t="s">
        <v>443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>
        <f t="shared" si="52"/>
        <v>0</v>
      </c>
      <c r="Q57" s="47">
        <v>4492425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>
        <f t="shared" si="53"/>
        <v>4492425</v>
      </c>
      <c r="AE57" s="65">
        <v>10250108304</v>
      </c>
      <c r="AF57" s="66" t="s">
        <v>912</v>
      </c>
      <c r="AG57" s="82">
        <v>4492425</v>
      </c>
    </row>
    <row r="58" spans="1:33" x14ac:dyDescent="0.25">
      <c r="A58" s="45">
        <v>10250108202</v>
      </c>
      <c r="B58" s="46" t="s">
        <v>1117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>
        <f t="shared" si="52"/>
        <v>0</v>
      </c>
      <c r="Q58" s="47">
        <v>31107495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>
        <f t="shared" si="53"/>
        <v>31107495</v>
      </c>
      <c r="AE58" s="65">
        <v>10250108305</v>
      </c>
      <c r="AF58" s="66" t="s">
        <v>457</v>
      </c>
      <c r="AG58" s="82">
        <v>31107495</v>
      </c>
    </row>
    <row r="59" spans="1:33" ht="45" x14ac:dyDescent="0.25">
      <c r="A59" s="45">
        <v>10250108203</v>
      </c>
      <c r="B59" s="46" t="s">
        <v>1118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>
        <f t="shared" si="52"/>
        <v>0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>
        <f t="shared" si="53"/>
        <v>0</v>
      </c>
      <c r="AE59" s="65">
        <v>10250108306</v>
      </c>
      <c r="AF59" s="66" t="s">
        <v>459</v>
      </c>
      <c r="AG59" s="82"/>
    </row>
    <row r="60" spans="1:33" ht="30" x14ac:dyDescent="0.25">
      <c r="A60" s="45">
        <v>10250108204</v>
      </c>
      <c r="B60" s="46" t="s">
        <v>1119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>
        <f t="shared" si="52"/>
        <v>0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>
        <f t="shared" si="53"/>
        <v>0</v>
      </c>
      <c r="AE60" s="65">
        <v>10250108309</v>
      </c>
      <c r="AF60" s="66" t="s">
        <v>913</v>
      </c>
      <c r="AG60" s="82"/>
    </row>
    <row r="61" spans="1:33" x14ac:dyDescent="0.25">
      <c r="A61" s="37">
        <v>102501083</v>
      </c>
      <c r="B61" s="38" t="s">
        <v>969</v>
      </c>
      <c r="C61" s="39">
        <f t="shared" ref="C61:N61" si="56">+C62+C63+C64+C65+C66+C67+C68+C69+C70</f>
        <v>0</v>
      </c>
      <c r="D61" s="39">
        <f t="shared" si="56"/>
        <v>0</v>
      </c>
      <c r="E61" s="39">
        <f t="shared" si="56"/>
        <v>0</v>
      </c>
      <c r="F61" s="39">
        <f t="shared" si="56"/>
        <v>0</v>
      </c>
      <c r="G61" s="39">
        <f t="shared" si="56"/>
        <v>0</v>
      </c>
      <c r="H61" s="39">
        <f t="shared" si="56"/>
        <v>0</v>
      </c>
      <c r="I61" s="39">
        <f t="shared" si="56"/>
        <v>0</v>
      </c>
      <c r="J61" s="39">
        <f t="shared" si="56"/>
        <v>0</v>
      </c>
      <c r="K61" s="39">
        <f t="shared" si="56"/>
        <v>0</v>
      </c>
      <c r="L61" s="39">
        <f t="shared" si="56"/>
        <v>0</v>
      </c>
      <c r="M61" s="39">
        <f t="shared" si="56"/>
        <v>0</v>
      </c>
      <c r="N61" s="39">
        <f t="shared" si="56"/>
        <v>0</v>
      </c>
      <c r="O61" s="39">
        <f t="shared" si="52"/>
        <v>0</v>
      </c>
      <c r="Q61" s="39"/>
      <c r="R61" s="39">
        <f t="shared" ref="R61:AB61" si="57">+R62+R63+R64+R65+R66+R67+R68+R69+R70</f>
        <v>0</v>
      </c>
      <c r="S61" s="39">
        <f t="shared" si="57"/>
        <v>0</v>
      </c>
      <c r="T61" s="39">
        <f t="shared" si="57"/>
        <v>0</v>
      </c>
      <c r="U61" s="39">
        <f t="shared" si="57"/>
        <v>0</v>
      </c>
      <c r="V61" s="39">
        <f t="shared" si="57"/>
        <v>0</v>
      </c>
      <c r="W61" s="39">
        <f t="shared" si="57"/>
        <v>0</v>
      </c>
      <c r="X61" s="39">
        <f t="shared" si="57"/>
        <v>0</v>
      </c>
      <c r="Y61" s="39">
        <f t="shared" si="57"/>
        <v>0</v>
      </c>
      <c r="Z61" s="39">
        <f t="shared" si="57"/>
        <v>0</v>
      </c>
      <c r="AA61" s="39">
        <f t="shared" si="57"/>
        <v>0</v>
      </c>
      <c r="AB61" s="39">
        <f t="shared" si="57"/>
        <v>0</v>
      </c>
      <c r="AC61" s="39">
        <f t="shared" si="53"/>
        <v>0</v>
      </c>
      <c r="AE61" s="65"/>
      <c r="AF61" s="66"/>
      <c r="AG61" s="82"/>
    </row>
    <row r="62" spans="1:33" x14ac:dyDescent="0.25">
      <c r="A62" s="45">
        <v>10250108301</v>
      </c>
      <c r="B62" s="46" t="s">
        <v>1120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>
        <f t="shared" si="52"/>
        <v>0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>
        <f t="shared" si="53"/>
        <v>0</v>
      </c>
      <c r="AE62" s="65"/>
      <c r="AF62" s="66"/>
      <c r="AG62" s="82"/>
    </row>
    <row r="63" spans="1:33" x14ac:dyDescent="0.25">
      <c r="A63" s="45">
        <v>10250108302</v>
      </c>
      <c r="B63" s="46" t="s">
        <v>1121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>
        <f t="shared" si="52"/>
        <v>0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>
        <f t="shared" si="53"/>
        <v>0</v>
      </c>
      <c r="AE63" s="65"/>
      <c r="AF63" s="66"/>
      <c r="AG63" s="82"/>
    </row>
    <row r="64" spans="1:33" x14ac:dyDescent="0.25">
      <c r="A64" s="45">
        <v>10250108303</v>
      </c>
      <c r="B64" s="46" t="s">
        <v>455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>
        <f t="shared" si="52"/>
        <v>0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>
        <f t="shared" si="53"/>
        <v>0</v>
      </c>
      <c r="AE64" s="65"/>
      <c r="AF64" s="66"/>
      <c r="AG64" s="82"/>
    </row>
    <row r="65" spans="1:33" x14ac:dyDescent="0.25">
      <c r="A65" s="45">
        <v>10250108304</v>
      </c>
      <c r="B65" s="46" t="s">
        <v>912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>
        <f t="shared" si="52"/>
        <v>0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>
        <f t="shared" si="53"/>
        <v>0</v>
      </c>
      <c r="AE65" s="65"/>
      <c r="AF65" s="66"/>
      <c r="AG65" s="82"/>
    </row>
    <row r="66" spans="1:33" x14ac:dyDescent="0.25">
      <c r="A66" s="45">
        <v>10250108305</v>
      </c>
      <c r="B66" s="46" t="s">
        <v>457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>
        <f t="shared" si="52"/>
        <v>0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>
        <f t="shared" si="53"/>
        <v>0</v>
      </c>
      <c r="AE66" s="65"/>
      <c r="AF66" s="66"/>
      <c r="AG66" s="82"/>
    </row>
    <row r="67" spans="1:33" x14ac:dyDescent="0.25">
      <c r="A67" s="45">
        <v>10250108306</v>
      </c>
      <c r="B67" s="46" t="s">
        <v>459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>
        <f t="shared" si="52"/>
        <v>0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>
        <f t="shared" si="53"/>
        <v>0</v>
      </c>
      <c r="AE67" s="65"/>
      <c r="AF67" s="66"/>
      <c r="AG67" s="82"/>
    </row>
    <row r="68" spans="1:33" x14ac:dyDescent="0.25">
      <c r="A68" s="45">
        <v>10250108307</v>
      </c>
      <c r="B68" s="46" t="s">
        <v>979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>
        <f t="shared" si="52"/>
        <v>0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>
        <f t="shared" si="53"/>
        <v>0</v>
      </c>
      <c r="AE68" s="65"/>
      <c r="AF68" s="66"/>
      <c r="AG68" s="82"/>
    </row>
    <row r="69" spans="1:33" x14ac:dyDescent="0.25">
      <c r="A69" s="45">
        <v>10250108308</v>
      </c>
      <c r="B69" s="46" t="s">
        <v>981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>
        <f t="shared" si="52"/>
        <v>0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>
        <f t="shared" si="53"/>
        <v>0</v>
      </c>
      <c r="AE69" s="65"/>
      <c r="AF69" s="66"/>
      <c r="AG69" s="82"/>
    </row>
    <row r="70" spans="1:33" x14ac:dyDescent="0.25">
      <c r="A70" s="45">
        <v>10250108309</v>
      </c>
      <c r="B70" s="46" t="s">
        <v>913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>
        <f t="shared" si="52"/>
        <v>0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>
        <f t="shared" si="53"/>
        <v>0</v>
      </c>
      <c r="AE70" s="65"/>
      <c r="AF70" s="66"/>
      <c r="AG70" s="82"/>
    </row>
    <row r="71" spans="1:33" x14ac:dyDescent="0.25">
      <c r="A71" s="37">
        <v>102501084</v>
      </c>
      <c r="B71" s="38" t="s">
        <v>463</v>
      </c>
      <c r="C71" s="39">
        <f t="shared" ref="C71:N71" si="58">+C72+C73+C74+C75+C76+C77+C78</f>
        <v>0</v>
      </c>
      <c r="D71" s="39">
        <f t="shared" si="58"/>
        <v>0</v>
      </c>
      <c r="E71" s="39">
        <f t="shared" si="58"/>
        <v>0</v>
      </c>
      <c r="F71" s="39">
        <f t="shared" si="58"/>
        <v>0</v>
      </c>
      <c r="G71" s="39">
        <f t="shared" si="58"/>
        <v>0</v>
      </c>
      <c r="H71" s="39">
        <f t="shared" si="58"/>
        <v>0</v>
      </c>
      <c r="I71" s="39">
        <f t="shared" si="58"/>
        <v>0</v>
      </c>
      <c r="J71" s="39">
        <f t="shared" si="58"/>
        <v>0</v>
      </c>
      <c r="K71" s="39">
        <f t="shared" si="58"/>
        <v>0</v>
      </c>
      <c r="L71" s="39">
        <f t="shared" si="58"/>
        <v>0</v>
      </c>
      <c r="M71" s="39">
        <f t="shared" si="58"/>
        <v>0</v>
      </c>
      <c r="N71" s="39">
        <f t="shared" si="58"/>
        <v>0</v>
      </c>
      <c r="O71" s="39">
        <f t="shared" si="52"/>
        <v>0</v>
      </c>
      <c r="Q71" s="39">
        <v>108400</v>
      </c>
      <c r="R71" s="39">
        <f t="shared" ref="R71:AB71" si="59">+R72+R73+R74+R75+R76+R77+R78</f>
        <v>0</v>
      </c>
      <c r="S71" s="39">
        <f t="shared" si="59"/>
        <v>0</v>
      </c>
      <c r="T71" s="39">
        <f t="shared" si="59"/>
        <v>0</v>
      </c>
      <c r="U71" s="39">
        <f t="shared" si="59"/>
        <v>0</v>
      </c>
      <c r="V71" s="39">
        <f t="shared" si="59"/>
        <v>0</v>
      </c>
      <c r="W71" s="39">
        <f t="shared" si="59"/>
        <v>0</v>
      </c>
      <c r="X71" s="39">
        <f t="shared" si="59"/>
        <v>0</v>
      </c>
      <c r="Y71" s="39">
        <f t="shared" si="59"/>
        <v>0</v>
      </c>
      <c r="Z71" s="39">
        <f t="shared" si="59"/>
        <v>0</v>
      </c>
      <c r="AA71" s="39">
        <f t="shared" si="59"/>
        <v>0</v>
      </c>
      <c r="AB71" s="39">
        <f t="shared" si="59"/>
        <v>0</v>
      </c>
      <c r="AC71" s="39">
        <f t="shared" si="53"/>
        <v>108400</v>
      </c>
      <c r="AE71" s="62">
        <v>102501084</v>
      </c>
      <c r="AF71" s="56" t="s">
        <v>463</v>
      </c>
      <c r="AG71" s="78">
        <v>108400</v>
      </c>
    </row>
    <row r="72" spans="1:33" x14ac:dyDescent="0.25">
      <c r="A72" s="45">
        <v>10250108401</v>
      </c>
      <c r="B72" s="46" t="s">
        <v>465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>
        <f t="shared" si="52"/>
        <v>0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>
        <f t="shared" si="53"/>
        <v>0</v>
      </c>
      <c r="AE72" s="62"/>
      <c r="AF72" s="56"/>
      <c r="AG72" s="78"/>
    </row>
    <row r="73" spans="1:33" x14ac:dyDescent="0.25">
      <c r="A73" s="45">
        <v>10250108402</v>
      </c>
      <c r="B73" s="46" t="s">
        <v>467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>
        <f t="shared" si="52"/>
        <v>0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>
        <f t="shared" si="53"/>
        <v>0</v>
      </c>
      <c r="AE73" s="62"/>
      <c r="AF73" s="56"/>
      <c r="AG73" s="78"/>
    </row>
    <row r="74" spans="1:33" x14ac:dyDescent="0.25">
      <c r="A74" s="45">
        <v>10250108403</v>
      </c>
      <c r="B74" s="46" t="s">
        <v>987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>
        <f t="shared" si="52"/>
        <v>0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>
        <f t="shared" si="53"/>
        <v>0</v>
      </c>
      <c r="AE74" s="62"/>
      <c r="AF74" s="56"/>
      <c r="AG74" s="78"/>
    </row>
    <row r="75" spans="1:33" x14ac:dyDescent="0.25">
      <c r="A75" s="45">
        <v>10250108404</v>
      </c>
      <c r="B75" s="46" t="s">
        <v>989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>
        <f t="shared" si="52"/>
        <v>0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>
        <f t="shared" si="53"/>
        <v>0</v>
      </c>
      <c r="AE75" s="62"/>
      <c r="AF75" s="56"/>
      <c r="AG75" s="78"/>
    </row>
    <row r="76" spans="1:33" x14ac:dyDescent="0.25">
      <c r="A76" s="45">
        <v>10250108405</v>
      </c>
      <c r="B76" s="46" t="s">
        <v>914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>
        <f t="shared" si="52"/>
        <v>0</v>
      </c>
      <c r="Q76" s="47">
        <v>108400</v>
      </c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>
        <f t="shared" si="53"/>
        <v>108400</v>
      </c>
      <c r="AE76" s="67">
        <v>10250108405</v>
      </c>
      <c r="AF76" s="66" t="s">
        <v>914</v>
      </c>
      <c r="AG76" s="82">
        <v>108400</v>
      </c>
    </row>
    <row r="77" spans="1:33" x14ac:dyDescent="0.25">
      <c r="A77" s="45">
        <v>10250108406</v>
      </c>
      <c r="B77" s="46" t="s">
        <v>992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>
        <f t="shared" si="52"/>
        <v>0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>
        <f t="shared" si="53"/>
        <v>0</v>
      </c>
      <c r="AE77" s="67"/>
      <c r="AF77" s="66"/>
      <c r="AG77" s="82"/>
    </row>
    <row r="78" spans="1:33" x14ac:dyDescent="0.25">
      <c r="A78" s="45">
        <v>102501086</v>
      </c>
      <c r="B78" s="46" t="s">
        <v>834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>
        <f t="shared" si="52"/>
        <v>0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>
        <f t="shared" si="53"/>
        <v>0</v>
      </c>
      <c r="AE78" s="67"/>
      <c r="AF78" s="66"/>
      <c r="AG78" s="82"/>
    </row>
    <row r="79" spans="1:33" x14ac:dyDescent="0.25">
      <c r="A79" s="37">
        <v>10250109</v>
      </c>
      <c r="B79" s="38" t="s">
        <v>515</v>
      </c>
      <c r="C79" s="39">
        <f t="shared" ref="C79:N79" si="60">+C80+C83+C89</f>
        <v>0</v>
      </c>
      <c r="D79" s="39">
        <f t="shared" si="60"/>
        <v>0</v>
      </c>
      <c r="E79" s="39">
        <f t="shared" si="60"/>
        <v>0</v>
      </c>
      <c r="F79" s="39">
        <f t="shared" si="60"/>
        <v>0</v>
      </c>
      <c r="G79" s="39">
        <f t="shared" si="60"/>
        <v>0</v>
      </c>
      <c r="H79" s="39">
        <f t="shared" si="60"/>
        <v>0</v>
      </c>
      <c r="I79" s="39">
        <f t="shared" si="60"/>
        <v>0</v>
      </c>
      <c r="J79" s="39">
        <f t="shared" si="60"/>
        <v>0</v>
      </c>
      <c r="K79" s="39">
        <f t="shared" si="60"/>
        <v>0</v>
      </c>
      <c r="L79" s="39">
        <f t="shared" si="60"/>
        <v>0</v>
      </c>
      <c r="M79" s="39">
        <f t="shared" si="60"/>
        <v>0</v>
      </c>
      <c r="N79" s="39">
        <f t="shared" si="60"/>
        <v>0</v>
      </c>
      <c r="O79" s="39">
        <f t="shared" si="52"/>
        <v>0</v>
      </c>
      <c r="Q79" s="39">
        <v>74665200</v>
      </c>
      <c r="R79" s="39">
        <f t="shared" ref="R79:AB79" si="61">+R80+R83+R89</f>
        <v>0</v>
      </c>
      <c r="S79" s="39">
        <f t="shared" si="61"/>
        <v>0</v>
      </c>
      <c r="T79" s="39">
        <f t="shared" si="61"/>
        <v>0</v>
      </c>
      <c r="U79" s="39">
        <f t="shared" si="61"/>
        <v>0</v>
      </c>
      <c r="V79" s="39">
        <f t="shared" si="61"/>
        <v>0</v>
      </c>
      <c r="W79" s="39">
        <f t="shared" si="61"/>
        <v>0</v>
      </c>
      <c r="X79" s="39">
        <f t="shared" si="61"/>
        <v>0</v>
      </c>
      <c r="Y79" s="39">
        <f t="shared" si="61"/>
        <v>0</v>
      </c>
      <c r="Z79" s="39">
        <f t="shared" si="61"/>
        <v>0</v>
      </c>
      <c r="AA79" s="39">
        <f t="shared" si="61"/>
        <v>0</v>
      </c>
      <c r="AB79" s="39">
        <f t="shared" si="61"/>
        <v>0</v>
      </c>
      <c r="AC79" s="39">
        <f t="shared" si="53"/>
        <v>74665200</v>
      </c>
      <c r="AE79" s="93" t="s">
        <v>915</v>
      </c>
      <c r="AF79" s="93" t="s">
        <v>916</v>
      </c>
      <c r="AG79" s="94">
        <v>74665200</v>
      </c>
    </row>
    <row r="80" spans="1:33" x14ac:dyDescent="0.25">
      <c r="A80" s="42">
        <v>102501092</v>
      </c>
      <c r="B80" s="43" t="s">
        <v>517</v>
      </c>
      <c r="C80" s="40">
        <f t="shared" ref="C80:N80" si="62">+C81+C82</f>
        <v>0</v>
      </c>
      <c r="D80" s="40">
        <f t="shared" si="62"/>
        <v>0</v>
      </c>
      <c r="E80" s="40">
        <f t="shared" si="62"/>
        <v>0</v>
      </c>
      <c r="F80" s="40">
        <f t="shared" si="62"/>
        <v>0</v>
      </c>
      <c r="G80" s="40">
        <f t="shared" si="62"/>
        <v>0</v>
      </c>
      <c r="H80" s="40">
        <f t="shared" si="62"/>
        <v>0</v>
      </c>
      <c r="I80" s="40">
        <f t="shared" si="62"/>
        <v>0</v>
      </c>
      <c r="J80" s="40">
        <f t="shared" si="62"/>
        <v>0</v>
      </c>
      <c r="K80" s="40">
        <f t="shared" si="62"/>
        <v>0</v>
      </c>
      <c r="L80" s="40">
        <f t="shared" si="62"/>
        <v>0</v>
      </c>
      <c r="M80" s="40">
        <f t="shared" si="62"/>
        <v>0</v>
      </c>
      <c r="N80" s="40">
        <f t="shared" si="62"/>
        <v>0</v>
      </c>
      <c r="O80" s="40">
        <f t="shared" si="52"/>
        <v>0</v>
      </c>
      <c r="Q80" s="40">
        <v>74665200</v>
      </c>
      <c r="R80" s="40">
        <f t="shared" ref="R80:AB80" si="63">+R81+R82</f>
        <v>0</v>
      </c>
      <c r="S80" s="40">
        <f t="shared" si="63"/>
        <v>0</v>
      </c>
      <c r="T80" s="40">
        <f t="shared" si="63"/>
        <v>0</v>
      </c>
      <c r="U80" s="40">
        <f t="shared" si="63"/>
        <v>0</v>
      </c>
      <c r="V80" s="40">
        <f t="shared" si="63"/>
        <v>0</v>
      </c>
      <c r="W80" s="40">
        <f t="shared" si="63"/>
        <v>0</v>
      </c>
      <c r="X80" s="40">
        <f t="shared" si="63"/>
        <v>0</v>
      </c>
      <c r="Y80" s="40">
        <f t="shared" si="63"/>
        <v>0</v>
      </c>
      <c r="Z80" s="40">
        <f t="shared" si="63"/>
        <v>0</v>
      </c>
      <c r="AA80" s="40">
        <f t="shared" si="63"/>
        <v>0</v>
      </c>
      <c r="AB80" s="40">
        <f t="shared" si="63"/>
        <v>0</v>
      </c>
      <c r="AC80" s="40">
        <f t="shared" si="53"/>
        <v>74665200</v>
      </c>
      <c r="AE80" s="56" t="s">
        <v>917</v>
      </c>
      <c r="AF80" s="56" t="s">
        <v>517</v>
      </c>
      <c r="AG80" s="78">
        <v>74665200</v>
      </c>
    </row>
    <row r="81" spans="1:33" x14ac:dyDescent="0.25">
      <c r="A81" s="45">
        <v>10250109205</v>
      </c>
      <c r="B81" s="46" t="s">
        <v>519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>
        <f t="shared" si="52"/>
        <v>0</v>
      </c>
      <c r="Q81" s="47">
        <v>74665200</v>
      </c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>
        <f t="shared" si="53"/>
        <v>74665200</v>
      </c>
      <c r="AE81" s="60" t="s">
        <v>918</v>
      </c>
      <c r="AF81" s="61" t="s">
        <v>919</v>
      </c>
      <c r="AG81" s="82">
        <v>74665200</v>
      </c>
    </row>
    <row r="82" spans="1:33" x14ac:dyDescent="0.25">
      <c r="A82" s="45">
        <v>10250109209</v>
      </c>
      <c r="B82" s="46" t="s">
        <v>521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>
        <f t="shared" si="52"/>
        <v>0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>
        <f t="shared" si="53"/>
        <v>0</v>
      </c>
      <c r="AE82" s="61" t="s">
        <v>920</v>
      </c>
      <c r="AF82" s="61" t="s">
        <v>521</v>
      </c>
      <c r="AG82" s="82"/>
    </row>
    <row r="83" spans="1:33" x14ac:dyDescent="0.25">
      <c r="A83" s="37">
        <v>102501093</v>
      </c>
      <c r="B83" s="38" t="s">
        <v>523</v>
      </c>
      <c r="C83" s="39">
        <f t="shared" ref="C83:N83" si="64">+C84+C85+C86+C87+C88</f>
        <v>0</v>
      </c>
      <c r="D83" s="39">
        <f t="shared" si="64"/>
        <v>0</v>
      </c>
      <c r="E83" s="39">
        <f t="shared" si="64"/>
        <v>0</v>
      </c>
      <c r="F83" s="39">
        <f t="shared" si="64"/>
        <v>0</v>
      </c>
      <c r="G83" s="39">
        <f t="shared" si="64"/>
        <v>0</v>
      </c>
      <c r="H83" s="39">
        <f t="shared" si="64"/>
        <v>0</v>
      </c>
      <c r="I83" s="39">
        <f t="shared" si="64"/>
        <v>0</v>
      </c>
      <c r="J83" s="39">
        <f t="shared" si="64"/>
        <v>0</v>
      </c>
      <c r="K83" s="39">
        <f t="shared" si="64"/>
        <v>0</v>
      </c>
      <c r="L83" s="39">
        <f t="shared" si="64"/>
        <v>0</v>
      </c>
      <c r="M83" s="39">
        <f t="shared" si="64"/>
        <v>0</v>
      </c>
      <c r="N83" s="39">
        <f t="shared" si="64"/>
        <v>0</v>
      </c>
      <c r="O83" s="39">
        <f t="shared" si="52"/>
        <v>0</v>
      </c>
      <c r="Q83" s="39">
        <v>0</v>
      </c>
      <c r="R83" s="39">
        <f t="shared" ref="R83:AB83" si="65">+R84+R85+R86+R87+R88</f>
        <v>0</v>
      </c>
      <c r="S83" s="39">
        <f t="shared" si="65"/>
        <v>0</v>
      </c>
      <c r="T83" s="39">
        <f t="shared" si="65"/>
        <v>0</v>
      </c>
      <c r="U83" s="39">
        <f t="shared" si="65"/>
        <v>0</v>
      </c>
      <c r="V83" s="39">
        <f t="shared" si="65"/>
        <v>0</v>
      </c>
      <c r="W83" s="39">
        <f t="shared" si="65"/>
        <v>0</v>
      </c>
      <c r="X83" s="39">
        <f t="shared" si="65"/>
        <v>0</v>
      </c>
      <c r="Y83" s="39">
        <f t="shared" si="65"/>
        <v>0</v>
      </c>
      <c r="Z83" s="39">
        <f t="shared" si="65"/>
        <v>0</v>
      </c>
      <c r="AA83" s="39">
        <f t="shared" si="65"/>
        <v>0</v>
      </c>
      <c r="AB83" s="39">
        <f t="shared" si="65"/>
        <v>0</v>
      </c>
      <c r="AC83" s="39">
        <f t="shared" si="53"/>
        <v>0</v>
      </c>
      <c r="AE83" s="56" t="s">
        <v>921</v>
      </c>
      <c r="AF83" s="56" t="s">
        <v>523</v>
      </c>
      <c r="AG83" s="78">
        <v>0</v>
      </c>
    </row>
    <row r="84" spans="1:33" x14ac:dyDescent="0.25">
      <c r="A84" s="45">
        <v>10250109301</v>
      </c>
      <c r="B84" s="46" t="s">
        <v>923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>
        <f t="shared" si="52"/>
        <v>0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>
        <f t="shared" si="53"/>
        <v>0</v>
      </c>
      <c r="AE84" s="61" t="s">
        <v>922</v>
      </c>
      <c r="AF84" s="61" t="s">
        <v>923</v>
      </c>
      <c r="AG84" s="82"/>
    </row>
    <row r="85" spans="1:33" x14ac:dyDescent="0.25">
      <c r="A85" s="45">
        <v>10250109302</v>
      </c>
      <c r="B85" s="46" t="s">
        <v>1122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>
        <f t="shared" si="52"/>
        <v>0</v>
      </c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>
        <f t="shared" si="53"/>
        <v>0</v>
      </c>
      <c r="AE85" s="61"/>
      <c r="AF85" s="61"/>
      <c r="AG85" s="82"/>
    </row>
    <row r="86" spans="1:33" x14ac:dyDescent="0.25">
      <c r="A86" s="45">
        <v>10250109303</v>
      </c>
      <c r="B86" s="46" t="s">
        <v>525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>
        <f t="shared" si="52"/>
        <v>0</v>
      </c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>
        <f t="shared" si="53"/>
        <v>0</v>
      </c>
      <c r="AE86" s="61"/>
      <c r="AF86" s="61"/>
      <c r="AG86" s="82"/>
    </row>
    <row r="87" spans="1:33" x14ac:dyDescent="0.25">
      <c r="A87" s="45">
        <v>10250109304</v>
      </c>
      <c r="B87" s="46" t="s">
        <v>1123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>
        <f t="shared" si="52"/>
        <v>0</v>
      </c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>
        <f t="shared" si="53"/>
        <v>0</v>
      </c>
      <c r="AE87" s="61"/>
      <c r="AF87" s="61"/>
      <c r="AG87" s="82"/>
    </row>
    <row r="88" spans="1:33" x14ac:dyDescent="0.25">
      <c r="A88" s="45">
        <v>10250109305</v>
      </c>
      <c r="B88" s="46" t="s">
        <v>1124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>
        <f t="shared" si="52"/>
        <v>0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>
        <f t="shared" si="53"/>
        <v>0</v>
      </c>
      <c r="AE88" s="61"/>
      <c r="AF88" s="61"/>
      <c r="AG88" s="82"/>
    </row>
    <row r="89" spans="1:33" x14ac:dyDescent="0.25">
      <c r="A89" s="37">
        <v>102501096</v>
      </c>
      <c r="B89" s="38" t="s">
        <v>925</v>
      </c>
      <c r="C89" s="39">
        <f t="shared" ref="C89:N89" si="66">+C90+C91+C92+C93+C94+C95+C96</f>
        <v>0</v>
      </c>
      <c r="D89" s="39">
        <f t="shared" si="66"/>
        <v>0</v>
      </c>
      <c r="E89" s="39">
        <f t="shared" si="66"/>
        <v>0</v>
      </c>
      <c r="F89" s="39">
        <f t="shared" si="66"/>
        <v>0</v>
      </c>
      <c r="G89" s="39">
        <f t="shared" si="66"/>
        <v>0</v>
      </c>
      <c r="H89" s="39">
        <f t="shared" si="66"/>
        <v>0</v>
      </c>
      <c r="I89" s="39">
        <f t="shared" si="66"/>
        <v>0</v>
      </c>
      <c r="J89" s="39">
        <f t="shared" si="66"/>
        <v>0</v>
      </c>
      <c r="K89" s="39">
        <f t="shared" si="66"/>
        <v>0</v>
      </c>
      <c r="L89" s="39">
        <f t="shared" si="66"/>
        <v>0</v>
      </c>
      <c r="M89" s="39">
        <f t="shared" si="66"/>
        <v>0</v>
      </c>
      <c r="N89" s="39">
        <f t="shared" si="66"/>
        <v>0</v>
      </c>
      <c r="O89" s="39">
        <f t="shared" si="52"/>
        <v>0</v>
      </c>
      <c r="Q89" s="39">
        <v>0</v>
      </c>
      <c r="R89" s="39">
        <f t="shared" ref="R89:AB89" si="67">+R90+R91+R92+R93+R94+R95+R96</f>
        <v>0</v>
      </c>
      <c r="S89" s="39">
        <f t="shared" si="67"/>
        <v>0</v>
      </c>
      <c r="T89" s="39">
        <f t="shared" si="67"/>
        <v>0</v>
      </c>
      <c r="U89" s="39">
        <f t="shared" si="67"/>
        <v>0</v>
      </c>
      <c r="V89" s="39">
        <f t="shared" si="67"/>
        <v>0</v>
      </c>
      <c r="W89" s="39">
        <f t="shared" si="67"/>
        <v>0</v>
      </c>
      <c r="X89" s="39">
        <f t="shared" si="67"/>
        <v>0</v>
      </c>
      <c r="Y89" s="39">
        <f t="shared" si="67"/>
        <v>0</v>
      </c>
      <c r="Z89" s="39">
        <f t="shared" si="67"/>
        <v>0</v>
      </c>
      <c r="AA89" s="39">
        <f t="shared" si="67"/>
        <v>0</v>
      </c>
      <c r="AB89" s="39">
        <f t="shared" si="67"/>
        <v>0</v>
      </c>
      <c r="AC89" s="39">
        <f t="shared" si="53"/>
        <v>0</v>
      </c>
      <c r="AE89" s="56" t="s">
        <v>924</v>
      </c>
      <c r="AF89" s="56" t="s">
        <v>925</v>
      </c>
      <c r="AG89" s="78">
        <v>0</v>
      </c>
    </row>
    <row r="90" spans="1:33" x14ac:dyDescent="0.25">
      <c r="A90" s="45">
        <v>10250109601</v>
      </c>
      <c r="B90" s="46" t="s">
        <v>1125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>
        <f t="shared" si="52"/>
        <v>0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>
        <f t="shared" si="53"/>
        <v>0</v>
      </c>
      <c r="AE90" s="56"/>
      <c r="AF90" s="56"/>
      <c r="AG90" s="78"/>
    </row>
    <row r="91" spans="1:33" x14ac:dyDescent="0.25">
      <c r="A91" s="45">
        <v>10250109602</v>
      </c>
      <c r="B91" s="46" t="s">
        <v>1126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>
        <f t="shared" si="52"/>
        <v>0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f t="shared" si="53"/>
        <v>0</v>
      </c>
      <c r="AE91" s="56"/>
      <c r="AF91" s="56"/>
      <c r="AG91" s="78"/>
    </row>
    <row r="92" spans="1:33" x14ac:dyDescent="0.25">
      <c r="A92" s="45">
        <v>10250109603</v>
      </c>
      <c r="B92" s="46" t="s">
        <v>1127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>
        <f t="shared" si="52"/>
        <v>0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>
        <f t="shared" si="53"/>
        <v>0</v>
      </c>
      <c r="AE92" s="56"/>
      <c r="AF92" s="56"/>
      <c r="AG92" s="78"/>
    </row>
    <row r="93" spans="1:33" x14ac:dyDescent="0.25">
      <c r="A93" s="45">
        <v>10250109604</v>
      </c>
      <c r="B93" s="46" t="s">
        <v>927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>
        <f t="shared" si="52"/>
        <v>0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>
        <f t="shared" si="53"/>
        <v>0</v>
      </c>
      <c r="AE93" s="60" t="s">
        <v>926</v>
      </c>
      <c r="AF93" s="61" t="s">
        <v>927</v>
      </c>
      <c r="AG93" s="82"/>
    </row>
    <row r="94" spans="1:33" x14ac:dyDescent="0.25">
      <c r="A94" s="45">
        <v>10250109605</v>
      </c>
      <c r="B94" s="46" t="s">
        <v>1128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>
        <f t="shared" si="52"/>
        <v>0</v>
      </c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>
        <f t="shared" si="53"/>
        <v>0</v>
      </c>
      <c r="AE94" s="60"/>
      <c r="AF94" s="61"/>
      <c r="AG94" s="82"/>
    </row>
    <row r="95" spans="1:33" x14ac:dyDescent="0.25">
      <c r="A95" s="45">
        <v>10250109606</v>
      </c>
      <c r="B95" s="46" t="s">
        <v>1129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>
        <f t="shared" si="52"/>
        <v>0</v>
      </c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>
        <f t="shared" si="53"/>
        <v>0</v>
      </c>
      <c r="AE95" s="60"/>
      <c r="AF95" s="61"/>
      <c r="AG95" s="82"/>
    </row>
    <row r="96" spans="1:33" x14ac:dyDescent="0.25">
      <c r="A96" s="45">
        <v>10250109609</v>
      </c>
      <c r="B96" s="46" t="s">
        <v>1130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>
        <f t="shared" si="52"/>
        <v>0</v>
      </c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>
        <f t="shared" si="53"/>
        <v>0</v>
      </c>
      <c r="AE96" s="60"/>
      <c r="AF96" s="61"/>
      <c r="AG96" s="82"/>
    </row>
    <row r="97" spans="1:33" x14ac:dyDescent="0.25">
      <c r="A97" s="37">
        <v>102502</v>
      </c>
      <c r="B97" s="38" t="s">
        <v>929</v>
      </c>
      <c r="C97" s="39">
        <f t="shared" ref="C97:N97" si="68">+C98+C122+C145+C210+C272+C284+C319+C327+C350</f>
        <v>347825569.58157212</v>
      </c>
      <c r="D97" s="39">
        <f t="shared" si="68"/>
        <v>1832082353.0815721</v>
      </c>
      <c r="E97" s="39">
        <f t="shared" si="68"/>
        <v>769909367.46408415</v>
      </c>
      <c r="F97" s="39">
        <f t="shared" si="68"/>
        <v>438657046.58157206</v>
      </c>
      <c r="G97" s="39">
        <f t="shared" si="68"/>
        <v>361265172.05152375</v>
      </c>
      <c r="H97" s="39">
        <f t="shared" si="68"/>
        <v>280629982.58157212</v>
      </c>
      <c r="I97" s="39">
        <f t="shared" si="68"/>
        <v>1943153983.8465953</v>
      </c>
      <c r="J97" s="39">
        <f t="shared" si="68"/>
        <v>588248171.46408415</v>
      </c>
      <c r="K97" s="39">
        <f t="shared" si="68"/>
        <v>612536653.58157218</v>
      </c>
      <c r="L97" s="39">
        <f t="shared" si="68"/>
        <v>263183118.42161843</v>
      </c>
      <c r="M97" s="39">
        <f t="shared" si="68"/>
        <v>329157189.66308087</v>
      </c>
      <c r="N97" s="39">
        <f t="shared" si="68"/>
        <v>170807069.58157215</v>
      </c>
      <c r="O97" s="39">
        <f t="shared" si="52"/>
        <v>7937455677.9004211</v>
      </c>
      <c r="Q97" s="39">
        <v>300850</v>
      </c>
      <c r="R97" s="39">
        <f t="shared" ref="R97:AB97" si="69">+R98+R122+R145+R210+R272+R284+R319+R327+R350</f>
        <v>0</v>
      </c>
      <c r="S97" s="39">
        <f t="shared" si="69"/>
        <v>0</v>
      </c>
      <c r="T97" s="39">
        <f t="shared" si="69"/>
        <v>0</v>
      </c>
      <c r="U97" s="39">
        <f t="shared" si="69"/>
        <v>0</v>
      </c>
      <c r="V97" s="39">
        <f t="shared" si="69"/>
        <v>0</v>
      </c>
      <c r="W97" s="39">
        <f t="shared" si="69"/>
        <v>0</v>
      </c>
      <c r="X97" s="39">
        <f t="shared" si="69"/>
        <v>0</v>
      </c>
      <c r="Y97" s="39">
        <f t="shared" si="69"/>
        <v>0</v>
      </c>
      <c r="Z97" s="39">
        <f t="shared" si="69"/>
        <v>0</v>
      </c>
      <c r="AA97" s="39">
        <f t="shared" si="69"/>
        <v>0</v>
      </c>
      <c r="AB97" s="39">
        <f t="shared" si="69"/>
        <v>0</v>
      </c>
      <c r="AC97" s="39">
        <f t="shared" si="53"/>
        <v>300850</v>
      </c>
      <c r="AE97" s="93" t="s">
        <v>928</v>
      </c>
      <c r="AF97" s="93" t="s">
        <v>929</v>
      </c>
      <c r="AG97" s="94">
        <v>300850</v>
      </c>
    </row>
    <row r="98" spans="1:33" x14ac:dyDescent="0.25">
      <c r="A98" s="42">
        <v>10250200</v>
      </c>
      <c r="B98" s="43" t="s">
        <v>222</v>
      </c>
      <c r="C98" s="40">
        <f t="shared" ref="C98:N98" si="70">+C99+C109+C115+C118</f>
        <v>111207705.01332951</v>
      </c>
      <c r="D98" s="40">
        <f t="shared" si="70"/>
        <v>23207705.013329502</v>
      </c>
      <c r="E98" s="40">
        <f t="shared" si="70"/>
        <v>107207705.01332951</v>
      </c>
      <c r="F98" s="40">
        <f t="shared" si="70"/>
        <v>16207705.013329502</v>
      </c>
      <c r="G98" s="40">
        <f t="shared" si="70"/>
        <v>108207705.01332951</v>
      </c>
      <c r="H98" s="40">
        <f t="shared" si="70"/>
        <v>23480205.013329502</v>
      </c>
      <c r="I98" s="40">
        <f t="shared" si="70"/>
        <v>114207705.01332951</v>
      </c>
      <c r="J98" s="40">
        <f t="shared" si="70"/>
        <v>37207705.013329506</v>
      </c>
      <c r="K98" s="40">
        <f t="shared" si="70"/>
        <v>148214722.01332951</v>
      </c>
      <c r="L98" s="40">
        <f t="shared" si="70"/>
        <v>18757704.853375431</v>
      </c>
      <c r="M98" s="40">
        <f t="shared" si="70"/>
        <v>118207705.01332951</v>
      </c>
      <c r="N98" s="40">
        <f t="shared" si="70"/>
        <v>21379205.013329502</v>
      </c>
      <c r="O98" s="40">
        <f t="shared" si="52"/>
        <v>847493477</v>
      </c>
      <c r="Q98" s="40">
        <v>300850</v>
      </c>
      <c r="R98" s="40">
        <f t="shared" ref="R98:AB98" si="71">+R99+R109+R115+R118</f>
        <v>0</v>
      </c>
      <c r="S98" s="40">
        <f t="shared" si="71"/>
        <v>0</v>
      </c>
      <c r="T98" s="40">
        <f t="shared" si="71"/>
        <v>0</v>
      </c>
      <c r="U98" s="40">
        <f t="shared" si="71"/>
        <v>0</v>
      </c>
      <c r="V98" s="40">
        <f t="shared" si="71"/>
        <v>0</v>
      </c>
      <c r="W98" s="40">
        <f t="shared" si="71"/>
        <v>0</v>
      </c>
      <c r="X98" s="40">
        <f t="shared" si="71"/>
        <v>0</v>
      </c>
      <c r="Y98" s="40">
        <f t="shared" si="71"/>
        <v>0</v>
      </c>
      <c r="Z98" s="40">
        <f t="shared" si="71"/>
        <v>0</v>
      </c>
      <c r="AA98" s="40">
        <f t="shared" si="71"/>
        <v>0</v>
      </c>
      <c r="AB98" s="40">
        <f t="shared" si="71"/>
        <v>0</v>
      </c>
      <c r="AC98" s="40">
        <f t="shared" si="53"/>
        <v>300850</v>
      </c>
      <c r="AE98" s="93" t="s">
        <v>930</v>
      </c>
      <c r="AF98" s="93" t="s">
        <v>931</v>
      </c>
      <c r="AG98" s="94">
        <v>300850</v>
      </c>
    </row>
    <row r="99" spans="1:33" x14ac:dyDescent="0.25">
      <c r="A99" s="42">
        <v>102502001</v>
      </c>
      <c r="B99" s="43" t="s">
        <v>224</v>
      </c>
      <c r="C99" s="40">
        <f t="shared" ref="C99:N99" si="72">+C100+C101+C102+C103+C104+C105+C106+C107+C108</f>
        <v>95000000</v>
      </c>
      <c r="D99" s="40">
        <f t="shared" si="72"/>
        <v>7000000</v>
      </c>
      <c r="E99" s="40">
        <f t="shared" si="72"/>
        <v>91000000</v>
      </c>
      <c r="F99" s="40">
        <f t="shared" si="72"/>
        <v>0</v>
      </c>
      <c r="G99" s="40">
        <f t="shared" si="72"/>
        <v>92000000</v>
      </c>
      <c r="H99" s="40">
        <f t="shared" si="72"/>
        <v>7272500</v>
      </c>
      <c r="I99" s="40">
        <f t="shared" si="72"/>
        <v>98000000</v>
      </c>
      <c r="J99" s="40">
        <f t="shared" si="72"/>
        <v>21000000</v>
      </c>
      <c r="K99" s="40">
        <f t="shared" si="72"/>
        <v>132007017</v>
      </c>
      <c r="L99" s="40">
        <f t="shared" si="72"/>
        <v>2549999.840045929</v>
      </c>
      <c r="M99" s="40">
        <f t="shared" si="72"/>
        <v>102000000</v>
      </c>
      <c r="N99" s="40">
        <f t="shared" si="72"/>
        <v>5171500</v>
      </c>
      <c r="O99" s="40">
        <f t="shared" si="52"/>
        <v>653001016.84004593</v>
      </c>
      <c r="Q99" s="40">
        <v>0</v>
      </c>
      <c r="R99" s="40">
        <f t="shared" ref="R99:AB99" si="73">+R100+R101+R102+R103+R104+R105+R106+R107+R108</f>
        <v>0</v>
      </c>
      <c r="S99" s="40">
        <f t="shared" si="73"/>
        <v>0</v>
      </c>
      <c r="T99" s="40">
        <f t="shared" si="73"/>
        <v>0</v>
      </c>
      <c r="U99" s="40">
        <f t="shared" si="73"/>
        <v>0</v>
      </c>
      <c r="V99" s="40">
        <f t="shared" si="73"/>
        <v>0</v>
      </c>
      <c r="W99" s="40">
        <f t="shared" si="73"/>
        <v>0</v>
      </c>
      <c r="X99" s="40">
        <f t="shared" si="73"/>
        <v>0</v>
      </c>
      <c r="Y99" s="40">
        <f t="shared" si="73"/>
        <v>0</v>
      </c>
      <c r="Z99" s="40">
        <f t="shared" si="73"/>
        <v>0</v>
      </c>
      <c r="AA99" s="40">
        <f t="shared" si="73"/>
        <v>0</v>
      </c>
      <c r="AB99" s="40">
        <f t="shared" si="73"/>
        <v>0</v>
      </c>
      <c r="AC99" s="40">
        <f t="shared" si="53"/>
        <v>0</v>
      </c>
      <c r="AE99" s="56" t="s">
        <v>932</v>
      </c>
      <c r="AF99" s="56" t="s">
        <v>224</v>
      </c>
      <c r="AG99" s="78">
        <v>0</v>
      </c>
    </row>
    <row r="100" spans="1:33" x14ac:dyDescent="0.25">
      <c r="A100" s="45">
        <v>10250200101</v>
      </c>
      <c r="B100" s="46" t="s">
        <v>934</v>
      </c>
      <c r="C100" s="47">
        <v>95000000</v>
      </c>
      <c r="D100" s="47">
        <v>0</v>
      </c>
      <c r="E100" s="47">
        <v>91000000</v>
      </c>
      <c r="F100" s="47">
        <v>0</v>
      </c>
      <c r="G100" s="47">
        <v>92000000</v>
      </c>
      <c r="H100" s="47">
        <v>0</v>
      </c>
      <c r="I100" s="47">
        <v>98000000</v>
      </c>
      <c r="J100" s="47">
        <v>0</v>
      </c>
      <c r="K100" s="47">
        <v>110635294</v>
      </c>
      <c r="L100" s="47">
        <v>0</v>
      </c>
      <c r="M100" s="47">
        <v>95000000</v>
      </c>
      <c r="N100" s="47">
        <v>0</v>
      </c>
      <c r="O100" s="47">
        <v>581635294</v>
      </c>
      <c r="Q100" s="47"/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f t="shared" si="53"/>
        <v>0</v>
      </c>
      <c r="AE100" s="61" t="s">
        <v>933</v>
      </c>
      <c r="AF100" s="61" t="s">
        <v>934</v>
      </c>
      <c r="AG100" s="82"/>
    </row>
    <row r="101" spans="1:33" x14ac:dyDescent="0.25">
      <c r="A101" s="45">
        <v>10250200102</v>
      </c>
      <c r="B101" s="46" t="s">
        <v>226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272500</v>
      </c>
      <c r="I101" s="47">
        <v>0</v>
      </c>
      <c r="J101" s="47">
        <v>0</v>
      </c>
      <c r="K101" s="47">
        <v>122751</v>
      </c>
      <c r="L101" s="47">
        <v>0</v>
      </c>
      <c r="M101" s="47">
        <v>0</v>
      </c>
      <c r="N101" s="47">
        <v>0</v>
      </c>
      <c r="O101" s="47">
        <v>395251</v>
      </c>
      <c r="Q101" s="47"/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f t="shared" si="53"/>
        <v>0</v>
      </c>
      <c r="AE101" s="61" t="s">
        <v>935</v>
      </c>
      <c r="AF101" s="61" t="s">
        <v>226</v>
      </c>
      <c r="AG101" s="82"/>
    </row>
    <row r="102" spans="1:33" x14ac:dyDescent="0.25">
      <c r="A102" s="45">
        <v>10250200103</v>
      </c>
      <c r="B102" s="46" t="s">
        <v>1131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>
        <f t="shared" si="52"/>
        <v>0</v>
      </c>
      <c r="Q102" s="47"/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f t="shared" si="53"/>
        <v>0</v>
      </c>
      <c r="AE102" s="61"/>
      <c r="AF102" s="61"/>
      <c r="AG102" s="82"/>
    </row>
    <row r="103" spans="1:33" x14ac:dyDescent="0.25">
      <c r="A103" s="45">
        <v>10250200104</v>
      </c>
      <c r="B103" s="46" t="s">
        <v>228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21000000</v>
      </c>
      <c r="K103" s="47">
        <v>11789268</v>
      </c>
      <c r="L103" s="47">
        <v>2549999.840045929</v>
      </c>
      <c r="M103" s="47">
        <v>0</v>
      </c>
      <c r="N103" s="47">
        <v>5171500</v>
      </c>
      <c r="O103" s="47">
        <v>40510767.840045929</v>
      </c>
      <c r="Q103" s="47"/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f t="shared" si="53"/>
        <v>0</v>
      </c>
      <c r="AE103" s="61" t="s">
        <v>936</v>
      </c>
      <c r="AF103" s="61" t="s">
        <v>228</v>
      </c>
      <c r="AG103" s="82"/>
    </row>
    <row r="104" spans="1:33" x14ac:dyDescent="0.25">
      <c r="A104" s="45">
        <v>10250200105</v>
      </c>
      <c r="B104" s="46" t="s">
        <v>1132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>
        <v>0</v>
      </c>
      <c r="Q104" s="47"/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f t="shared" si="53"/>
        <v>0</v>
      </c>
      <c r="AE104" s="61"/>
      <c r="AF104" s="61"/>
      <c r="AG104" s="82"/>
    </row>
    <row r="105" spans="1:33" x14ac:dyDescent="0.25">
      <c r="A105" s="45">
        <v>10250200106</v>
      </c>
      <c r="B105" s="46" t="s">
        <v>1133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>
        <f t="shared" si="52"/>
        <v>0</v>
      </c>
      <c r="Q105" s="47"/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f t="shared" si="53"/>
        <v>0</v>
      </c>
      <c r="AE105" s="61"/>
      <c r="AF105" s="61"/>
      <c r="AG105" s="82"/>
    </row>
    <row r="106" spans="1:33" x14ac:dyDescent="0.25">
      <c r="A106" s="45">
        <v>10250200107</v>
      </c>
      <c r="B106" s="46" t="s">
        <v>1134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>
        <f t="shared" si="52"/>
        <v>0</v>
      </c>
      <c r="Q106" s="47"/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f t="shared" si="53"/>
        <v>0</v>
      </c>
      <c r="AE106" s="61"/>
      <c r="AF106" s="61"/>
      <c r="AG106" s="82"/>
    </row>
    <row r="107" spans="1:33" x14ac:dyDescent="0.25">
      <c r="A107" s="45">
        <v>10250200108</v>
      </c>
      <c r="B107" s="46" t="s">
        <v>1135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>
        <f t="shared" si="52"/>
        <v>0</v>
      </c>
      <c r="Q107" s="47"/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f t="shared" si="53"/>
        <v>0</v>
      </c>
      <c r="AE107" s="61"/>
      <c r="AF107" s="61"/>
      <c r="AG107" s="82"/>
    </row>
    <row r="108" spans="1:33" x14ac:dyDescent="0.25">
      <c r="A108" s="45">
        <v>10250200109</v>
      </c>
      <c r="B108" s="46" t="s">
        <v>818</v>
      </c>
      <c r="C108" s="47">
        <v>0</v>
      </c>
      <c r="D108" s="47">
        <v>7000000</v>
      </c>
      <c r="E108" s="47">
        <v>0</v>
      </c>
      <c r="F108" s="47">
        <v>0</v>
      </c>
      <c r="G108" s="47">
        <v>0</v>
      </c>
      <c r="H108" s="47">
        <v>7000000</v>
      </c>
      <c r="I108" s="47">
        <v>0</v>
      </c>
      <c r="J108" s="47">
        <v>0</v>
      </c>
      <c r="K108" s="47">
        <v>9459704</v>
      </c>
      <c r="L108" s="47">
        <v>0</v>
      </c>
      <c r="M108" s="47">
        <v>7000000</v>
      </c>
      <c r="N108" s="47">
        <v>0</v>
      </c>
      <c r="O108" s="47">
        <v>30459704</v>
      </c>
      <c r="Q108" s="47"/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f t="shared" si="53"/>
        <v>0</v>
      </c>
      <c r="AE108" s="61" t="s">
        <v>937</v>
      </c>
      <c r="AF108" s="61" t="s">
        <v>938</v>
      </c>
      <c r="AG108" s="82"/>
    </row>
    <row r="109" spans="1:33" x14ac:dyDescent="0.25">
      <c r="A109" s="37">
        <v>102502002</v>
      </c>
      <c r="B109" s="38" t="s">
        <v>232</v>
      </c>
      <c r="C109" s="39">
        <f t="shared" ref="C109:N109" si="74">+C110+C111+C112+C113+C114</f>
        <v>16207705.013329502</v>
      </c>
      <c r="D109" s="39">
        <f t="shared" si="74"/>
        <v>16207705.013329502</v>
      </c>
      <c r="E109" s="39">
        <f t="shared" si="74"/>
        <v>16207705.013329502</v>
      </c>
      <c r="F109" s="39">
        <f t="shared" si="74"/>
        <v>16207705.013329502</v>
      </c>
      <c r="G109" s="39">
        <f t="shared" si="74"/>
        <v>16207705.013329502</v>
      </c>
      <c r="H109" s="39">
        <f t="shared" si="74"/>
        <v>16207705.013329502</v>
      </c>
      <c r="I109" s="39">
        <f t="shared" si="74"/>
        <v>16207705.013329502</v>
      </c>
      <c r="J109" s="39">
        <f t="shared" si="74"/>
        <v>16207705.013329502</v>
      </c>
      <c r="K109" s="39">
        <f t="shared" si="74"/>
        <v>16207705.013329502</v>
      </c>
      <c r="L109" s="39">
        <f t="shared" si="74"/>
        <v>16207705.013329502</v>
      </c>
      <c r="M109" s="39">
        <f t="shared" si="74"/>
        <v>16207705.013329502</v>
      </c>
      <c r="N109" s="39">
        <f t="shared" si="74"/>
        <v>16207705.013329502</v>
      </c>
      <c r="O109" s="39">
        <f t="shared" si="52"/>
        <v>194492460.15995404</v>
      </c>
      <c r="Q109" s="39">
        <v>0</v>
      </c>
      <c r="R109" s="39">
        <f t="shared" ref="R109:AB109" si="75">+R110+R111+R112+R113+R114</f>
        <v>0</v>
      </c>
      <c r="S109" s="39">
        <f t="shared" si="75"/>
        <v>0</v>
      </c>
      <c r="T109" s="39">
        <f t="shared" si="75"/>
        <v>0</v>
      </c>
      <c r="U109" s="39">
        <f t="shared" si="75"/>
        <v>0</v>
      </c>
      <c r="V109" s="39">
        <f t="shared" si="75"/>
        <v>0</v>
      </c>
      <c r="W109" s="39">
        <f t="shared" si="75"/>
        <v>0</v>
      </c>
      <c r="X109" s="39">
        <f t="shared" si="75"/>
        <v>0</v>
      </c>
      <c r="Y109" s="39">
        <f t="shared" si="75"/>
        <v>0</v>
      </c>
      <c r="Z109" s="39">
        <f t="shared" si="75"/>
        <v>0</v>
      </c>
      <c r="AA109" s="39">
        <f t="shared" si="75"/>
        <v>0</v>
      </c>
      <c r="AB109" s="39">
        <f t="shared" si="75"/>
        <v>0</v>
      </c>
      <c r="AC109" s="39">
        <f t="shared" si="53"/>
        <v>0</v>
      </c>
      <c r="AE109" s="56" t="s">
        <v>939</v>
      </c>
      <c r="AF109" s="56" t="s">
        <v>256</v>
      </c>
      <c r="AG109" s="78">
        <v>0</v>
      </c>
    </row>
    <row r="110" spans="1:33" x14ac:dyDescent="0.25">
      <c r="A110" s="45">
        <v>10250200201</v>
      </c>
      <c r="B110" s="46" t="s">
        <v>234</v>
      </c>
      <c r="C110" s="47">
        <v>6633446.5741779627</v>
      </c>
      <c r="D110" s="47">
        <v>6633446.5741779627</v>
      </c>
      <c r="E110" s="47">
        <v>6633446.5741779627</v>
      </c>
      <c r="F110" s="47">
        <v>6633446.5741779627</v>
      </c>
      <c r="G110" s="47">
        <v>6633446.5741779627</v>
      </c>
      <c r="H110" s="47">
        <v>6633446.5741779627</v>
      </c>
      <c r="I110" s="47">
        <v>6633446.5741779627</v>
      </c>
      <c r="J110" s="47">
        <v>6633446.5741779627</v>
      </c>
      <c r="K110" s="47">
        <v>6633446.5741779627</v>
      </c>
      <c r="L110" s="47">
        <v>6633446.5741779627</v>
      </c>
      <c r="M110" s="47">
        <v>6633446.5741779627</v>
      </c>
      <c r="N110" s="47">
        <v>6633446.5741779627</v>
      </c>
      <c r="O110" s="47">
        <v>79601358.890135571</v>
      </c>
      <c r="Q110" s="47"/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f t="shared" si="53"/>
        <v>0</v>
      </c>
      <c r="AE110" s="61" t="s">
        <v>940</v>
      </c>
      <c r="AF110" s="61" t="s">
        <v>234</v>
      </c>
      <c r="AG110" s="82"/>
    </row>
    <row r="111" spans="1:33" x14ac:dyDescent="0.25">
      <c r="A111" s="45">
        <v>10250200202</v>
      </c>
      <c r="B111" s="46" t="s">
        <v>246</v>
      </c>
      <c r="C111" s="47">
        <v>1740554.4946822643</v>
      </c>
      <c r="D111" s="47">
        <v>1740554.4946822643</v>
      </c>
      <c r="E111" s="47">
        <v>1740554.4946822643</v>
      </c>
      <c r="F111" s="47">
        <v>1740554.4946822643</v>
      </c>
      <c r="G111" s="47">
        <v>1740554.4946822643</v>
      </c>
      <c r="H111" s="47">
        <v>1740554.4946822643</v>
      </c>
      <c r="I111" s="47">
        <v>1740554.4946822643</v>
      </c>
      <c r="J111" s="47">
        <v>1740554.4946822643</v>
      </c>
      <c r="K111" s="47">
        <v>1740554.4946822643</v>
      </c>
      <c r="L111" s="47">
        <v>1740554.4946822643</v>
      </c>
      <c r="M111" s="47">
        <v>1740554.4946822643</v>
      </c>
      <c r="N111" s="47">
        <v>1740554.4946822643</v>
      </c>
      <c r="O111" s="47">
        <v>20886653.936187167</v>
      </c>
      <c r="Q111" s="47"/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f t="shared" si="53"/>
        <v>0</v>
      </c>
      <c r="AE111" s="61" t="s">
        <v>941</v>
      </c>
      <c r="AF111" s="61" t="s">
        <v>246</v>
      </c>
      <c r="AG111" s="82"/>
    </row>
    <row r="112" spans="1:33" x14ac:dyDescent="0.25">
      <c r="A112" s="45">
        <v>10250200203</v>
      </c>
      <c r="B112" s="46" t="s">
        <v>1136</v>
      </c>
      <c r="C112" s="47">
        <v>7833703.944469274</v>
      </c>
      <c r="D112" s="47">
        <v>7833703.944469274</v>
      </c>
      <c r="E112" s="47">
        <v>7833703.944469274</v>
      </c>
      <c r="F112" s="47">
        <v>7833703.944469274</v>
      </c>
      <c r="G112" s="47">
        <v>7833703.944469274</v>
      </c>
      <c r="H112" s="47">
        <v>7833703.944469274</v>
      </c>
      <c r="I112" s="47">
        <v>7833703.944469274</v>
      </c>
      <c r="J112" s="47">
        <v>7833703.944469274</v>
      </c>
      <c r="K112" s="47">
        <v>7833703.944469274</v>
      </c>
      <c r="L112" s="47">
        <v>7833703.944469274</v>
      </c>
      <c r="M112" s="47">
        <v>7833703.944469274</v>
      </c>
      <c r="N112" s="47">
        <v>7833703.944469274</v>
      </c>
      <c r="O112" s="47">
        <v>94004447.333631292</v>
      </c>
      <c r="Q112" s="47"/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f t="shared" si="53"/>
        <v>0</v>
      </c>
      <c r="AE112" s="61" t="s">
        <v>942</v>
      </c>
      <c r="AF112" s="61" t="s">
        <v>943</v>
      </c>
      <c r="AG112" s="82"/>
    </row>
    <row r="113" spans="1:33" x14ac:dyDescent="0.25">
      <c r="A113" s="45">
        <v>10250200204</v>
      </c>
      <c r="B113" s="46" t="s">
        <v>1137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>
        <f t="shared" si="52"/>
        <v>0</v>
      </c>
      <c r="Q113" s="47"/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f t="shared" si="53"/>
        <v>0</v>
      </c>
      <c r="AE113" s="61"/>
      <c r="AF113" s="61"/>
      <c r="AG113" s="82"/>
    </row>
    <row r="114" spans="1:33" x14ac:dyDescent="0.25">
      <c r="A114" s="45">
        <v>10250200209</v>
      </c>
      <c r="B114" s="46" t="s">
        <v>1138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>
        <f t="shared" si="52"/>
        <v>0</v>
      </c>
      <c r="Q114" s="47"/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f t="shared" si="53"/>
        <v>0</v>
      </c>
      <c r="AE114" s="61"/>
      <c r="AF114" s="61"/>
      <c r="AG114" s="82"/>
    </row>
    <row r="115" spans="1:33" x14ac:dyDescent="0.25">
      <c r="A115" s="37">
        <v>102502003</v>
      </c>
      <c r="B115" s="38" t="s">
        <v>1139</v>
      </c>
      <c r="C115" s="39">
        <f t="shared" ref="C115:N115" si="76">+C116+C117</f>
        <v>0</v>
      </c>
      <c r="D115" s="39">
        <f t="shared" si="76"/>
        <v>0</v>
      </c>
      <c r="E115" s="39">
        <f t="shared" si="76"/>
        <v>0</v>
      </c>
      <c r="F115" s="39">
        <f t="shared" si="76"/>
        <v>0</v>
      </c>
      <c r="G115" s="39">
        <f t="shared" si="76"/>
        <v>0</v>
      </c>
      <c r="H115" s="39">
        <f t="shared" si="76"/>
        <v>0</v>
      </c>
      <c r="I115" s="39">
        <f t="shared" si="76"/>
        <v>0</v>
      </c>
      <c r="J115" s="39">
        <f t="shared" si="76"/>
        <v>0</v>
      </c>
      <c r="K115" s="39">
        <f t="shared" si="76"/>
        <v>0</v>
      </c>
      <c r="L115" s="39">
        <f t="shared" si="76"/>
        <v>0</v>
      </c>
      <c r="M115" s="39">
        <f t="shared" si="76"/>
        <v>0</v>
      </c>
      <c r="N115" s="39">
        <f t="shared" si="76"/>
        <v>0</v>
      </c>
      <c r="O115" s="39">
        <f t="shared" si="52"/>
        <v>0</v>
      </c>
      <c r="Q115" s="39">
        <v>0</v>
      </c>
      <c r="R115" s="39">
        <f t="shared" ref="R115:AB115" si="77">+R116+R117</f>
        <v>0</v>
      </c>
      <c r="S115" s="39">
        <f t="shared" si="77"/>
        <v>0</v>
      </c>
      <c r="T115" s="39">
        <f t="shared" si="77"/>
        <v>0</v>
      </c>
      <c r="U115" s="39">
        <f t="shared" si="77"/>
        <v>0</v>
      </c>
      <c r="V115" s="39">
        <f t="shared" si="77"/>
        <v>0</v>
      </c>
      <c r="W115" s="39">
        <f t="shared" si="77"/>
        <v>0</v>
      </c>
      <c r="X115" s="39">
        <f t="shared" si="77"/>
        <v>0</v>
      </c>
      <c r="Y115" s="39">
        <f t="shared" si="77"/>
        <v>0</v>
      </c>
      <c r="Z115" s="39">
        <f t="shared" si="77"/>
        <v>0</v>
      </c>
      <c r="AA115" s="39">
        <f t="shared" si="77"/>
        <v>0</v>
      </c>
      <c r="AB115" s="39">
        <f t="shared" si="77"/>
        <v>0</v>
      </c>
      <c r="AC115" s="39">
        <f t="shared" si="53"/>
        <v>0</v>
      </c>
      <c r="AE115" s="56" t="s">
        <v>944</v>
      </c>
      <c r="AF115" s="56" t="s">
        <v>945</v>
      </c>
      <c r="AG115" s="78">
        <v>0</v>
      </c>
    </row>
    <row r="116" spans="1:33" x14ac:dyDescent="0.25">
      <c r="A116" s="45">
        <v>10250200301</v>
      </c>
      <c r="B116" s="46" t="s">
        <v>1140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>
        <f t="shared" si="52"/>
        <v>0</v>
      </c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>
        <f t="shared" si="53"/>
        <v>0</v>
      </c>
      <c r="AE116" s="61"/>
      <c r="AF116" s="61"/>
      <c r="AG116" s="82"/>
    </row>
    <row r="117" spans="1:33" x14ac:dyDescent="0.25">
      <c r="A117" s="45">
        <v>10250200302</v>
      </c>
      <c r="B117" s="46" t="s">
        <v>1141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>
        <f t="shared" si="52"/>
        <v>0</v>
      </c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>
        <f t="shared" si="53"/>
        <v>0</v>
      </c>
      <c r="AE117" s="61"/>
      <c r="AF117" s="61"/>
      <c r="AG117" s="82"/>
    </row>
    <row r="118" spans="1:33" x14ac:dyDescent="0.25">
      <c r="A118" s="37">
        <v>102502004</v>
      </c>
      <c r="B118" s="38" t="s">
        <v>1142</v>
      </c>
      <c r="C118" s="39">
        <f t="shared" ref="C118:N118" si="78">+C119+C120+C121</f>
        <v>0</v>
      </c>
      <c r="D118" s="39">
        <f t="shared" si="78"/>
        <v>0</v>
      </c>
      <c r="E118" s="39">
        <f t="shared" si="78"/>
        <v>0</v>
      </c>
      <c r="F118" s="39">
        <f t="shared" si="78"/>
        <v>0</v>
      </c>
      <c r="G118" s="39">
        <f t="shared" si="78"/>
        <v>0</v>
      </c>
      <c r="H118" s="39">
        <f t="shared" si="78"/>
        <v>0</v>
      </c>
      <c r="I118" s="39">
        <f t="shared" si="78"/>
        <v>0</v>
      </c>
      <c r="J118" s="39">
        <f t="shared" si="78"/>
        <v>0</v>
      </c>
      <c r="K118" s="39">
        <f t="shared" si="78"/>
        <v>0</v>
      </c>
      <c r="L118" s="39">
        <f t="shared" si="78"/>
        <v>0</v>
      </c>
      <c r="M118" s="39">
        <f t="shared" si="78"/>
        <v>0</v>
      </c>
      <c r="N118" s="39">
        <f t="shared" si="78"/>
        <v>0</v>
      </c>
      <c r="O118" s="39">
        <f t="shared" si="52"/>
        <v>0</v>
      </c>
      <c r="Q118" s="39"/>
      <c r="R118" s="39">
        <f t="shared" ref="R118:AB118" si="79">+R119+R120+R121</f>
        <v>0</v>
      </c>
      <c r="S118" s="39">
        <f t="shared" si="79"/>
        <v>0</v>
      </c>
      <c r="T118" s="39">
        <f t="shared" si="79"/>
        <v>0</v>
      </c>
      <c r="U118" s="39">
        <f t="shared" si="79"/>
        <v>0</v>
      </c>
      <c r="V118" s="39">
        <f t="shared" si="79"/>
        <v>0</v>
      </c>
      <c r="W118" s="39">
        <f t="shared" si="79"/>
        <v>0</v>
      </c>
      <c r="X118" s="39">
        <f t="shared" si="79"/>
        <v>0</v>
      </c>
      <c r="Y118" s="39">
        <f t="shared" si="79"/>
        <v>0</v>
      </c>
      <c r="Z118" s="39">
        <f t="shared" si="79"/>
        <v>0</v>
      </c>
      <c r="AA118" s="39">
        <f t="shared" si="79"/>
        <v>0</v>
      </c>
      <c r="AB118" s="39">
        <f t="shared" si="79"/>
        <v>0</v>
      </c>
      <c r="AC118" s="39">
        <f t="shared" si="53"/>
        <v>0</v>
      </c>
      <c r="AE118" s="61"/>
      <c r="AF118" s="61"/>
      <c r="AG118" s="82"/>
    </row>
    <row r="119" spans="1:33" x14ac:dyDescent="0.25">
      <c r="A119" s="45">
        <v>10250200401</v>
      </c>
      <c r="B119" s="46" t="s">
        <v>1143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>
        <f t="shared" ref="O119:O182" si="80">SUM(C119:N119)</f>
        <v>0</v>
      </c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>
        <f t="shared" ref="AC119:AC182" si="81">SUM(Q119:AB119)</f>
        <v>0</v>
      </c>
      <c r="AE119" s="61"/>
      <c r="AF119" s="61"/>
      <c r="AG119" s="82"/>
    </row>
    <row r="120" spans="1:33" x14ac:dyDescent="0.25">
      <c r="A120" s="45">
        <v>10250200402</v>
      </c>
      <c r="B120" s="46" t="s">
        <v>1144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>
        <f t="shared" si="80"/>
        <v>0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>
        <f t="shared" si="81"/>
        <v>0</v>
      </c>
      <c r="AE120" s="61"/>
      <c r="AF120" s="61"/>
      <c r="AG120" s="82"/>
    </row>
    <row r="121" spans="1:33" x14ac:dyDescent="0.25">
      <c r="A121" s="45">
        <v>10250200409</v>
      </c>
      <c r="B121" s="46" t="s">
        <v>1145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>
        <f t="shared" si="80"/>
        <v>0</v>
      </c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>
        <f t="shared" si="81"/>
        <v>0</v>
      </c>
      <c r="AE121" s="61"/>
      <c r="AF121" s="61"/>
      <c r="AG121" s="82"/>
    </row>
    <row r="122" spans="1:33" x14ac:dyDescent="0.25">
      <c r="A122" s="37">
        <v>10250202</v>
      </c>
      <c r="B122" s="38" t="s">
        <v>256</v>
      </c>
      <c r="C122" s="39">
        <f t="shared" ref="C122:N122" si="82">+C123+C131+C135</f>
        <v>0</v>
      </c>
      <c r="D122" s="39">
        <f t="shared" si="82"/>
        <v>0</v>
      </c>
      <c r="E122" s="39">
        <f t="shared" si="82"/>
        <v>0</v>
      </c>
      <c r="F122" s="39">
        <f t="shared" si="82"/>
        <v>0</v>
      </c>
      <c r="G122" s="39">
        <f t="shared" si="82"/>
        <v>0</v>
      </c>
      <c r="H122" s="39">
        <f t="shared" si="82"/>
        <v>0</v>
      </c>
      <c r="I122" s="39">
        <f t="shared" si="82"/>
        <v>0</v>
      </c>
      <c r="J122" s="39">
        <f t="shared" si="82"/>
        <v>0</v>
      </c>
      <c r="K122" s="39">
        <f t="shared" si="82"/>
        <v>0</v>
      </c>
      <c r="L122" s="39">
        <f t="shared" si="82"/>
        <v>0</v>
      </c>
      <c r="M122" s="39">
        <f t="shared" si="82"/>
        <v>0</v>
      </c>
      <c r="N122" s="39">
        <f t="shared" si="82"/>
        <v>0</v>
      </c>
      <c r="O122" s="39">
        <f t="shared" si="80"/>
        <v>0</v>
      </c>
      <c r="Q122" s="39"/>
      <c r="R122" s="39">
        <f t="shared" ref="R122:AB122" si="83">+R123+R131+R135</f>
        <v>0</v>
      </c>
      <c r="S122" s="39">
        <f t="shared" si="83"/>
        <v>0</v>
      </c>
      <c r="T122" s="39">
        <f t="shared" si="83"/>
        <v>0</v>
      </c>
      <c r="U122" s="39">
        <f t="shared" si="83"/>
        <v>0</v>
      </c>
      <c r="V122" s="39">
        <f t="shared" si="83"/>
        <v>0</v>
      </c>
      <c r="W122" s="39">
        <f t="shared" si="83"/>
        <v>0</v>
      </c>
      <c r="X122" s="39">
        <f t="shared" si="83"/>
        <v>0</v>
      </c>
      <c r="Y122" s="39">
        <f t="shared" si="83"/>
        <v>0</v>
      </c>
      <c r="Z122" s="39">
        <f t="shared" si="83"/>
        <v>0</v>
      </c>
      <c r="AA122" s="39">
        <f t="shared" si="83"/>
        <v>0</v>
      </c>
      <c r="AB122" s="39">
        <f t="shared" si="83"/>
        <v>0</v>
      </c>
      <c r="AC122" s="39">
        <f t="shared" si="81"/>
        <v>0</v>
      </c>
      <c r="AE122" s="61"/>
      <c r="AF122" s="61"/>
      <c r="AG122" s="82"/>
    </row>
    <row r="123" spans="1:33" x14ac:dyDescent="0.25">
      <c r="A123" s="42">
        <v>102502021</v>
      </c>
      <c r="B123" s="43" t="s">
        <v>258</v>
      </c>
      <c r="C123" s="40">
        <f t="shared" ref="C123:N123" si="84">+C124+C125+C126+C127+C128+C129+C130</f>
        <v>0</v>
      </c>
      <c r="D123" s="40">
        <f t="shared" si="84"/>
        <v>0</v>
      </c>
      <c r="E123" s="40">
        <f t="shared" si="84"/>
        <v>0</v>
      </c>
      <c r="F123" s="40">
        <f t="shared" si="84"/>
        <v>0</v>
      </c>
      <c r="G123" s="40">
        <f t="shared" si="84"/>
        <v>0</v>
      </c>
      <c r="H123" s="40">
        <f t="shared" si="84"/>
        <v>0</v>
      </c>
      <c r="I123" s="40">
        <f t="shared" si="84"/>
        <v>0</v>
      </c>
      <c r="J123" s="40">
        <f t="shared" si="84"/>
        <v>0</v>
      </c>
      <c r="K123" s="40">
        <f t="shared" si="84"/>
        <v>0</v>
      </c>
      <c r="L123" s="40">
        <f t="shared" si="84"/>
        <v>0</v>
      </c>
      <c r="M123" s="40">
        <f t="shared" si="84"/>
        <v>0</v>
      </c>
      <c r="N123" s="40">
        <f t="shared" si="84"/>
        <v>0</v>
      </c>
      <c r="O123" s="40">
        <f t="shared" si="80"/>
        <v>0</v>
      </c>
      <c r="Q123" s="40"/>
      <c r="R123" s="40">
        <f t="shared" ref="R123:AB123" si="85">+R124+R125+R126+R127+R128+R129+R130</f>
        <v>0</v>
      </c>
      <c r="S123" s="40">
        <f t="shared" si="85"/>
        <v>0</v>
      </c>
      <c r="T123" s="40">
        <f t="shared" si="85"/>
        <v>0</v>
      </c>
      <c r="U123" s="40">
        <f t="shared" si="85"/>
        <v>0</v>
      </c>
      <c r="V123" s="40">
        <f t="shared" si="85"/>
        <v>0</v>
      </c>
      <c r="W123" s="40">
        <f t="shared" si="85"/>
        <v>0</v>
      </c>
      <c r="X123" s="40">
        <f t="shared" si="85"/>
        <v>0</v>
      </c>
      <c r="Y123" s="40">
        <f t="shared" si="85"/>
        <v>0</v>
      </c>
      <c r="Z123" s="40">
        <f t="shared" si="85"/>
        <v>0</v>
      </c>
      <c r="AA123" s="40">
        <f t="shared" si="85"/>
        <v>0</v>
      </c>
      <c r="AB123" s="40">
        <f t="shared" si="85"/>
        <v>0</v>
      </c>
      <c r="AC123" s="40">
        <f t="shared" si="81"/>
        <v>0</v>
      </c>
      <c r="AE123" s="61"/>
      <c r="AF123" s="61"/>
      <c r="AG123" s="82"/>
    </row>
    <row r="124" spans="1:33" x14ac:dyDescent="0.25">
      <c r="A124" s="45">
        <v>10250202101</v>
      </c>
      <c r="B124" s="46" t="s">
        <v>260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>
        <f t="shared" si="80"/>
        <v>0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>
        <f t="shared" si="81"/>
        <v>0</v>
      </c>
      <c r="AE124" s="61"/>
      <c r="AF124" s="61"/>
      <c r="AG124" s="82"/>
    </row>
    <row r="125" spans="1:33" x14ac:dyDescent="0.25">
      <c r="A125" s="45">
        <v>10250202102</v>
      </c>
      <c r="B125" s="46" t="s">
        <v>1146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>
        <f t="shared" si="80"/>
        <v>0</v>
      </c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>
        <f t="shared" si="81"/>
        <v>0</v>
      </c>
      <c r="AE125" s="61"/>
      <c r="AF125" s="61"/>
      <c r="AG125" s="82"/>
    </row>
    <row r="126" spans="1:33" x14ac:dyDescent="0.25">
      <c r="A126" s="45">
        <v>10250202103</v>
      </c>
      <c r="B126" s="46" t="s">
        <v>262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>
        <f t="shared" si="80"/>
        <v>0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>
        <f t="shared" si="81"/>
        <v>0</v>
      </c>
      <c r="AE126" s="61"/>
      <c r="AF126" s="61"/>
      <c r="AG126" s="82"/>
    </row>
    <row r="127" spans="1:33" x14ac:dyDescent="0.25">
      <c r="A127" s="45">
        <v>10250202104</v>
      </c>
      <c r="B127" s="46" t="s">
        <v>1147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>
        <f t="shared" si="80"/>
        <v>0</v>
      </c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>
        <f t="shared" si="81"/>
        <v>0</v>
      </c>
      <c r="AE127" s="61"/>
      <c r="AF127" s="61"/>
      <c r="AG127" s="82"/>
    </row>
    <row r="128" spans="1:33" x14ac:dyDescent="0.25">
      <c r="A128" s="45">
        <v>10250202105</v>
      </c>
      <c r="B128" s="46" t="s">
        <v>1148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>
        <f t="shared" si="80"/>
        <v>0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>
        <f t="shared" si="81"/>
        <v>0</v>
      </c>
      <c r="AE128" s="61"/>
      <c r="AF128" s="61"/>
      <c r="AG128" s="82"/>
    </row>
    <row r="129" spans="1:33" x14ac:dyDescent="0.25">
      <c r="A129" s="45">
        <v>10250202106</v>
      </c>
      <c r="B129" s="46" t="s">
        <v>1149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>
        <f t="shared" si="80"/>
        <v>0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>
        <f t="shared" si="81"/>
        <v>0</v>
      </c>
      <c r="AE129" s="61"/>
      <c r="AF129" s="61"/>
      <c r="AG129" s="82"/>
    </row>
    <row r="130" spans="1:33" x14ac:dyDescent="0.25">
      <c r="A130" s="45">
        <v>10250202107</v>
      </c>
      <c r="B130" s="46" t="s">
        <v>1150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>
        <f t="shared" si="80"/>
        <v>0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>
        <f t="shared" si="81"/>
        <v>0</v>
      </c>
      <c r="AE130" s="61"/>
      <c r="AF130" s="61"/>
      <c r="AG130" s="82"/>
    </row>
    <row r="131" spans="1:33" x14ac:dyDescent="0.25">
      <c r="A131" s="37">
        <v>102502022</v>
      </c>
      <c r="B131" s="38" t="s">
        <v>264</v>
      </c>
      <c r="C131" s="39">
        <f t="shared" ref="C131:N131" si="86">+C132+C133+C134</f>
        <v>0</v>
      </c>
      <c r="D131" s="39">
        <f t="shared" si="86"/>
        <v>0</v>
      </c>
      <c r="E131" s="39">
        <f t="shared" si="86"/>
        <v>0</v>
      </c>
      <c r="F131" s="39">
        <f t="shared" si="86"/>
        <v>0</v>
      </c>
      <c r="G131" s="39">
        <f t="shared" si="86"/>
        <v>0</v>
      </c>
      <c r="H131" s="39">
        <f t="shared" si="86"/>
        <v>0</v>
      </c>
      <c r="I131" s="39">
        <f t="shared" si="86"/>
        <v>0</v>
      </c>
      <c r="J131" s="39">
        <f t="shared" si="86"/>
        <v>0</v>
      </c>
      <c r="K131" s="39">
        <f t="shared" si="86"/>
        <v>0</v>
      </c>
      <c r="L131" s="39">
        <f t="shared" si="86"/>
        <v>0</v>
      </c>
      <c r="M131" s="39">
        <f t="shared" si="86"/>
        <v>0</v>
      </c>
      <c r="N131" s="39">
        <f t="shared" si="86"/>
        <v>0</v>
      </c>
      <c r="O131" s="39">
        <f t="shared" si="80"/>
        <v>0</v>
      </c>
      <c r="Q131" s="39"/>
      <c r="R131" s="39">
        <f t="shared" ref="R131:AB131" si="87">+R132+R133+R134</f>
        <v>0</v>
      </c>
      <c r="S131" s="39">
        <f t="shared" si="87"/>
        <v>0</v>
      </c>
      <c r="T131" s="39">
        <f t="shared" si="87"/>
        <v>0</v>
      </c>
      <c r="U131" s="39">
        <f t="shared" si="87"/>
        <v>0</v>
      </c>
      <c r="V131" s="39">
        <f t="shared" si="87"/>
        <v>0</v>
      </c>
      <c r="W131" s="39">
        <f t="shared" si="87"/>
        <v>0</v>
      </c>
      <c r="X131" s="39">
        <f t="shared" si="87"/>
        <v>0</v>
      </c>
      <c r="Y131" s="39">
        <f t="shared" si="87"/>
        <v>0</v>
      </c>
      <c r="Z131" s="39">
        <f t="shared" si="87"/>
        <v>0</v>
      </c>
      <c r="AA131" s="39">
        <f t="shared" si="87"/>
        <v>0</v>
      </c>
      <c r="AB131" s="39">
        <f t="shared" si="87"/>
        <v>0</v>
      </c>
      <c r="AC131" s="39">
        <f t="shared" si="81"/>
        <v>0</v>
      </c>
      <c r="AE131" s="61"/>
      <c r="AF131" s="61"/>
      <c r="AG131" s="82"/>
    </row>
    <row r="132" spans="1:33" x14ac:dyDescent="0.25">
      <c r="A132" s="45">
        <v>10250202201</v>
      </c>
      <c r="B132" s="46" t="s">
        <v>1151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>
        <f t="shared" si="80"/>
        <v>0</v>
      </c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>
        <f t="shared" si="81"/>
        <v>0</v>
      </c>
      <c r="AE132" s="61"/>
      <c r="AF132" s="61"/>
      <c r="AG132" s="82"/>
    </row>
    <row r="133" spans="1:33" x14ac:dyDescent="0.25">
      <c r="A133" s="45">
        <v>10250202202</v>
      </c>
      <c r="B133" s="46" t="s">
        <v>1152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>
        <f t="shared" si="80"/>
        <v>0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>
        <f t="shared" si="81"/>
        <v>0</v>
      </c>
      <c r="AE133" s="61"/>
      <c r="AF133" s="61"/>
      <c r="AG133" s="82"/>
    </row>
    <row r="134" spans="1:33" x14ac:dyDescent="0.25">
      <c r="A134" s="45">
        <v>10250202203</v>
      </c>
      <c r="B134" s="46" t="s">
        <v>1153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>
        <f t="shared" si="80"/>
        <v>0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>
        <f t="shared" si="81"/>
        <v>0</v>
      </c>
      <c r="AE134" s="61"/>
      <c r="AF134" s="61"/>
      <c r="AG134" s="82"/>
    </row>
    <row r="135" spans="1:33" x14ac:dyDescent="0.25">
      <c r="A135" s="37">
        <v>102502023</v>
      </c>
      <c r="B135" s="38" t="s">
        <v>819</v>
      </c>
      <c r="C135" s="39">
        <f t="shared" ref="C135:N135" si="88">+C136+C137+C138+C139+C140+C141+C142+C143+C144</f>
        <v>0</v>
      </c>
      <c r="D135" s="39">
        <f t="shared" si="88"/>
        <v>0</v>
      </c>
      <c r="E135" s="39">
        <f t="shared" si="88"/>
        <v>0</v>
      </c>
      <c r="F135" s="39">
        <f t="shared" si="88"/>
        <v>0</v>
      </c>
      <c r="G135" s="39">
        <f t="shared" si="88"/>
        <v>0</v>
      </c>
      <c r="H135" s="39">
        <f t="shared" si="88"/>
        <v>0</v>
      </c>
      <c r="I135" s="39">
        <f t="shared" si="88"/>
        <v>0</v>
      </c>
      <c r="J135" s="39">
        <f t="shared" si="88"/>
        <v>0</v>
      </c>
      <c r="K135" s="39">
        <f t="shared" si="88"/>
        <v>0</v>
      </c>
      <c r="L135" s="39">
        <f t="shared" si="88"/>
        <v>0</v>
      </c>
      <c r="M135" s="39">
        <f t="shared" si="88"/>
        <v>0</v>
      </c>
      <c r="N135" s="39">
        <f t="shared" si="88"/>
        <v>0</v>
      </c>
      <c r="O135" s="39">
        <f t="shared" si="80"/>
        <v>0</v>
      </c>
      <c r="Q135" s="39"/>
      <c r="R135" s="39">
        <f t="shared" ref="R135:AB135" si="89">+R136+R137+R138+R139+R140+R141+R142+R143+R144</f>
        <v>0</v>
      </c>
      <c r="S135" s="39">
        <f t="shared" si="89"/>
        <v>0</v>
      </c>
      <c r="T135" s="39">
        <f t="shared" si="89"/>
        <v>0</v>
      </c>
      <c r="U135" s="39">
        <f t="shared" si="89"/>
        <v>0</v>
      </c>
      <c r="V135" s="39">
        <f t="shared" si="89"/>
        <v>0</v>
      </c>
      <c r="W135" s="39">
        <f t="shared" si="89"/>
        <v>0</v>
      </c>
      <c r="X135" s="39">
        <f t="shared" si="89"/>
        <v>0</v>
      </c>
      <c r="Y135" s="39">
        <f t="shared" si="89"/>
        <v>0</v>
      </c>
      <c r="Z135" s="39">
        <f t="shared" si="89"/>
        <v>0</v>
      </c>
      <c r="AA135" s="39">
        <f t="shared" si="89"/>
        <v>0</v>
      </c>
      <c r="AB135" s="39">
        <f t="shared" si="89"/>
        <v>0</v>
      </c>
      <c r="AC135" s="39">
        <f t="shared" si="81"/>
        <v>0</v>
      </c>
      <c r="AE135" s="61"/>
      <c r="AF135" s="61"/>
      <c r="AG135" s="82"/>
    </row>
    <row r="136" spans="1:33" x14ac:dyDescent="0.25">
      <c r="A136" s="45">
        <v>10250202301</v>
      </c>
      <c r="B136" s="46" t="s">
        <v>1154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>
        <f t="shared" si="80"/>
        <v>0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>
        <f t="shared" si="81"/>
        <v>0</v>
      </c>
      <c r="AE136" s="61"/>
      <c r="AF136" s="61"/>
      <c r="AG136" s="82"/>
    </row>
    <row r="137" spans="1:33" x14ac:dyDescent="0.25">
      <c r="A137" s="45">
        <v>10250202302</v>
      </c>
      <c r="B137" s="46" t="s">
        <v>1155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>
        <f t="shared" si="80"/>
        <v>0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>
        <f t="shared" si="81"/>
        <v>0</v>
      </c>
      <c r="AE137" s="61"/>
      <c r="AF137" s="61"/>
      <c r="AG137" s="82"/>
    </row>
    <row r="138" spans="1:33" x14ac:dyDescent="0.25">
      <c r="A138" s="45">
        <v>10250202303</v>
      </c>
      <c r="B138" s="46" t="s">
        <v>268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>
        <f t="shared" si="80"/>
        <v>0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>
        <f t="shared" si="81"/>
        <v>0</v>
      </c>
      <c r="AE138" s="61"/>
      <c r="AF138" s="61"/>
      <c r="AG138" s="82"/>
    </row>
    <row r="139" spans="1:33" x14ac:dyDescent="0.25">
      <c r="A139" s="45">
        <v>10250202304</v>
      </c>
      <c r="B139" s="46" t="s">
        <v>1156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>
        <f t="shared" si="80"/>
        <v>0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>
        <f t="shared" si="81"/>
        <v>0</v>
      </c>
      <c r="AE139" s="61"/>
      <c r="AF139" s="61"/>
      <c r="AG139" s="82"/>
    </row>
    <row r="140" spans="1:33" x14ac:dyDescent="0.25">
      <c r="A140" s="45">
        <v>10250202305</v>
      </c>
      <c r="B140" s="46" t="s">
        <v>270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>
        <f t="shared" si="80"/>
        <v>0</v>
      </c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>
        <f t="shared" si="81"/>
        <v>0</v>
      </c>
      <c r="AE140" s="61"/>
      <c r="AF140" s="61"/>
      <c r="AG140" s="82"/>
    </row>
    <row r="141" spans="1:33" x14ac:dyDescent="0.25">
      <c r="A141" s="45">
        <v>10250202306</v>
      </c>
      <c r="B141" s="46" t="s">
        <v>1157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>
        <f t="shared" si="80"/>
        <v>0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>
        <f t="shared" si="81"/>
        <v>0</v>
      </c>
      <c r="AE141" s="61"/>
      <c r="AF141" s="61"/>
      <c r="AG141" s="82"/>
    </row>
    <row r="142" spans="1:33" x14ac:dyDescent="0.25">
      <c r="A142" s="45">
        <v>10250202307</v>
      </c>
      <c r="B142" s="46" t="s">
        <v>1158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>
        <f t="shared" si="80"/>
        <v>0</v>
      </c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>
        <f t="shared" si="81"/>
        <v>0</v>
      </c>
      <c r="AE142" s="61"/>
      <c r="AF142" s="61"/>
      <c r="AG142" s="82"/>
    </row>
    <row r="143" spans="1:33" x14ac:dyDescent="0.25">
      <c r="A143" s="45">
        <v>10250202308</v>
      </c>
      <c r="B143" s="46" t="s">
        <v>272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>
        <f t="shared" si="80"/>
        <v>0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>
        <f t="shared" si="81"/>
        <v>0</v>
      </c>
      <c r="AE143" s="61"/>
      <c r="AF143" s="61"/>
      <c r="AG143" s="82"/>
    </row>
    <row r="144" spans="1:33" x14ac:dyDescent="0.25">
      <c r="A144" s="45">
        <v>10250202309</v>
      </c>
      <c r="B144" s="46" t="s">
        <v>274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>
        <f t="shared" si="80"/>
        <v>0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>
        <f t="shared" si="81"/>
        <v>0</v>
      </c>
      <c r="AE144" s="61"/>
      <c r="AF144" s="61"/>
      <c r="AG144" s="82"/>
    </row>
    <row r="145" spans="1:33" x14ac:dyDescent="0.25">
      <c r="A145" s="37">
        <v>10250203</v>
      </c>
      <c r="B145" s="38" t="s">
        <v>945</v>
      </c>
      <c r="C145" s="39">
        <f t="shared" ref="C145:N145" si="90">+C146+C155+C164+C171+C180+C186+C192+C200+C205</f>
        <v>0</v>
      </c>
      <c r="D145" s="39">
        <f t="shared" si="90"/>
        <v>0</v>
      </c>
      <c r="E145" s="39">
        <f t="shared" si="90"/>
        <v>0</v>
      </c>
      <c r="F145" s="39">
        <f t="shared" si="90"/>
        <v>0</v>
      </c>
      <c r="G145" s="39">
        <f t="shared" si="90"/>
        <v>0</v>
      </c>
      <c r="H145" s="39">
        <f t="shared" si="90"/>
        <v>0</v>
      </c>
      <c r="I145" s="39">
        <f t="shared" si="90"/>
        <v>0</v>
      </c>
      <c r="J145" s="39">
        <f t="shared" si="90"/>
        <v>0</v>
      </c>
      <c r="K145" s="39">
        <f t="shared" si="90"/>
        <v>0</v>
      </c>
      <c r="L145" s="39">
        <f t="shared" si="90"/>
        <v>0</v>
      </c>
      <c r="M145" s="39">
        <f t="shared" si="90"/>
        <v>0</v>
      </c>
      <c r="N145" s="39">
        <f t="shared" si="90"/>
        <v>0</v>
      </c>
      <c r="O145" s="39">
        <f t="shared" si="80"/>
        <v>0</v>
      </c>
      <c r="Q145" s="39"/>
      <c r="R145" s="39">
        <f t="shared" ref="R145:AB145" si="91">+R146+R155+R164+R171+R180+R186+R192+R200+R205</f>
        <v>0</v>
      </c>
      <c r="S145" s="39">
        <f t="shared" si="91"/>
        <v>0</v>
      </c>
      <c r="T145" s="39">
        <f t="shared" si="91"/>
        <v>0</v>
      </c>
      <c r="U145" s="39">
        <f t="shared" si="91"/>
        <v>0</v>
      </c>
      <c r="V145" s="39">
        <f t="shared" si="91"/>
        <v>0</v>
      </c>
      <c r="W145" s="39">
        <f t="shared" si="91"/>
        <v>0</v>
      </c>
      <c r="X145" s="39">
        <f t="shared" si="91"/>
        <v>0</v>
      </c>
      <c r="Y145" s="39">
        <f t="shared" si="91"/>
        <v>0</v>
      </c>
      <c r="Z145" s="39">
        <f t="shared" si="91"/>
        <v>0</v>
      </c>
      <c r="AA145" s="39">
        <f t="shared" si="91"/>
        <v>0</v>
      </c>
      <c r="AB145" s="39">
        <f t="shared" si="91"/>
        <v>0</v>
      </c>
      <c r="AC145" s="39">
        <f t="shared" si="81"/>
        <v>0</v>
      </c>
      <c r="AE145" s="61"/>
      <c r="AF145" s="61"/>
      <c r="AG145" s="82"/>
    </row>
    <row r="146" spans="1:33" x14ac:dyDescent="0.25">
      <c r="A146" s="42">
        <v>102502031</v>
      </c>
      <c r="B146" s="43" t="s">
        <v>1159</v>
      </c>
      <c r="C146" s="40">
        <f t="shared" ref="C146:N146" si="92">+C147+C148+C149+C150+C151+C152+C153+C154</f>
        <v>0</v>
      </c>
      <c r="D146" s="40">
        <f t="shared" si="92"/>
        <v>0</v>
      </c>
      <c r="E146" s="40">
        <f t="shared" si="92"/>
        <v>0</v>
      </c>
      <c r="F146" s="40">
        <f t="shared" si="92"/>
        <v>0</v>
      </c>
      <c r="G146" s="40">
        <f t="shared" si="92"/>
        <v>0</v>
      </c>
      <c r="H146" s="40">
        <f t="shared" si="92"/>
        <v>0</v>
      </c>
      <c r="I146" s="40">
        <f t="shared" si="92"/>
        <v>0</v>
      </c>
      <c r="J146" s="40">
        <f t="shared" si="92"/>
        <v>0</v>
      </c>
      <c r="K146" s="40">
        <f t="shared" si="92"/>
        <v>0</v>
      </c>
      <c r="L146" s="40">
        <f t="shared" si="92"/>
        <v>0</v>
      </c>
      <c r="M146" s="40">
        <f t="shared" si="92"/>
        <v>0</v>
      </c>
      <c r="N146" s="40">
        <f t="shared" si="92"/>
        <v>0</v>
      </c>
      <c r="O146" s="40">
        <f t="shared" si="80"/>
        <v>0</v>
      </c>
      <c r="Q146" s="40"/>
      <c r="R146" s="40">
        <f t="shared" ref="R146:AB146" si="93">+R147+R148+R149+R150+R151+R152+R153+R154</f>
        <v>0</v>
      </c>
      <c r="S146" s="40">
        <f t="shared" si="93"/>
        <v>0</v>
      </c>
      <c r="T146" s="40">
        <f t="shared" si="93"/>
        <v>0</v>
      </c>
      <c r="U146" s="40">
        <f t="shared" si="93"/>
        <v>0</v>
      </c>
      <c r="V146" s="40">
        <f t="shared" si="93"/>
        <v>0</v>
      </c>
      <c r="W146" s="40">
        <f t="shared" si="93"/>
        <v>0</v>
      </c>
      <c r="X146" s="40">
        <f t="shared" si="93"/>
        <v>0</v>
      </c>
      <c r="Y146" s="40">
        <f t="shared" si="93"/>
        <v>0</v>
      </c>
      <c r="Z146" s="40">
        <f t="shared" si="93"/>
        <v>0</v>
      </c>
      <c r="AA146" s="40">
        <f t="shared" si="93"/>
        <v>0</v>
      </c>
      <c r="AB146" s="40">
        <f t="shared" si="93"/>
        <v>0</v>
      </c>
      <c r="AC146" s="40">
        <f t="shared" si="81"/>
        <v>0</v>
      </c>
      <c r="AE146" s="61"/>
      <c r="AF146" s="61"/>
      <c r="AG146" s="82"/>
    </row>
    <row r="147" spans="1:33" x14ac:dyDescent="0.25">
      <c r="A147" s="45">
        <v>10250203101</v>
      </c>
      <c r="B147" s="46" t="s">
        <v>1160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>
        <f t="shared" si="80"/>
        <v>0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>
        <f t="shared" si="81"/>
        <v>0</v>
      </c>
      <c r="AE147" s="61"/>
      <c r="AF147" s="61"/>
      <c r="AG147" s="82"/>
    </row>
    <row r="148" spans="1:33" x14ac:dyDescent="0.25">
      <c r="A148" s="45">
        <v>10250203102</v>
      </c>
      <c r="B148" s="46" t="s">
        <v>1161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>
        <f t="shared" si="80"/>
        <v>0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>
        <f t="shared" si="81"/>
        <v>0</v>
      </c>
      <c r="AE148" s="61"/>
      <c r="AF148" s="61"/>
      <c r="AG148" s="82"/>
    </row>
    <row r="149" spans="1:33" x14ac:dyDescent="0.25">
      <c r="A149" s="45">
        <v>10250203103</v>
      </c>
      <c r="B149" s="46" t="s">
        <v>1162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>
        <f t="shared" si="80"/>
        <v>0</v>
      </c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>
        <f t="shared" si="81"/>
        <v>0</v>
      </c>
      <c r="AE149" s="61"/>
      <c r="AF149" s="61"/>
      <c r="AG149" s="82"/>
    </row>
    <row r="150" spans="1:33" x14ac:dyDescent="0.25">
      <c r="A150" s="45">
        <v>10250203104</v>
      </c>
      <c r="B150" s="46" t="s">
        <v>1163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>
        <f t="shared" si="80"/>
        <v>0</v>
      </c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>
        <f t="shared" si="81"/>
        <v>0</v>
      </c>
      <c r="AE150" s="61"/>
      <c r="AF150" s="61"/>
      <c r="AG150" s="82"/>
    </row>
    <row r="151" spans="1:33" x14ac:dyDescent="0.25">
      <c r="A151" s="45">
        <v>10250203105</v>
      </c>
      <c r="B151" s="46" t="s">
        <v>1164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>
        <f t="shared" si="80"/>
        <v>0</v>
      </c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>
        <f t="shared" si="81"/>
        <v>0</v>
      </c>
      <c r="AE151" s="61"/>
      <c r="AF151" s="61"/>
      <c r="AG151" s="82"/>
    </row>
    <row r="152" spans="1:33" x14ac:dyDescent="0.25">
      <c r="A152" s="45">
        <v>10250203106</v>
      </c>
      <c r="B152" s="46" t="s">
        <v>1165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>
        <f t="shared" si="80"/>
        <v>0</v>
      </c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>
        <f t="shared" si="81"/>
        <v>0</v>
      </c>
      <c r="AE152" s="61"/>
      <c r="AF152" s="61"/>
      <c r="AG152" s="82"/>
    </row>
    <row r="153" spans="1:33" x14ac:dyDescent="0.25">
      <c r="A153" s="45">
        <v>10250203107</v>
      </c>
      <c r="B153" s="46" t="s">
        <v>1166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>
        <f t="shared" si="80"/>
        <v>0</v>
      </c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>
        <f t="shared" si="81"/>
        <v>0</v>
      </c>
      <c r="AE153" s="61"/>
      <c r="AF153" s="61"/>
      <c r="AG153" s="82"/>
    </row>
    <row r="154" spans="1:33" x14ac:dyDescent="0.25">
      <c r="A154" s="45">
        <v>10250203109</v>
      </c>
      <c r="B154" s="46" t="s">
        <v>1167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>
        <f t="shared" si="80"/>
        <v>0</v>
      </c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>
        <f t="shared" si="81"/>
        <v>0</v>
      </c>
      <c r="AE154" s="61"/>
      <c r="AF154" s="61"/>
      <c r="AG154" s="82"/>
    </row>
    <row r="155" spans="1:33" x14ac:dyDescent="0.25">
      <c r="A155" s="37">
        <v>102502032</v>
      </c>
      <c r="B155" s="38" t="s">
        <v>280</v>
      </c>
      <c r="C155" s="39">
        <f t="shared" ref="C155:N155" si="94">+C156+C157+C158+C159+C160+C161+C162+C163</f>
        <v>0</v>
      </c>
      <c r="D155" s="39">
        <f t="shared" si="94"/>
        <v>0</v>
      </c>
      <c r="E155" s="39">
        <f t="shared" si="94"/>
        <v>0</v>
      </c>
      <c r="F155" s="39">
        <f t="shared" si="94"/>
        <v>0</v>
      </c>
      <c r="G155" s="39">
        <f t="shared" si="94"/>
        <v>0</v>
      </c>
      <c r="H155" s="39">
        <f t="shared" si="94"/>
        <v>0</v>
      </c>
      <c r="I155" s="39">
        <f t="shared" si="94"/>
        <v>0</v>
      </c>
      <c r="J155" s="39">
        <f t="shared" si="94"/>
        <v>0</v>
      </c>
      <c r="K155" s="39">
        <f t="shared" si="94"/>
        <v>0</v>
      </c>
      <c r="L155" s="39">
        <f t="shared" si="94"/>
        <v>0</v>
      </c>
      <c r="M155" s="39">
        <f t="shared" si="94"/>
        <v>0</v>
      </c>
      <c r="N155" s="39">
        <f t="shared" si="94"/>
        <v>0</v>
      </c>
      <c r="O155" s="39">
        <f t="shared" si="80"/>
        <v>0</v>
      </c>
      <c r="Q155" s="39"/>
      <c r="R155" s="39">
        <f t="shared" ref="R155:AB155" si="95">+R156+R157+R158+R159+R160+R161+R162+R163</f>
        <v>0</v>
      </c>
      <c r="S155" s="39">
        <f t="shared" si="95"/>
        <v>0</v>
      </c>
      <c r="T155" s="39">
        <f t="shared" si="95"/>
        <v>0</v>
      </c>
      <c r="U155" s="39">
        <f t="shared" si="95"/>
        <v>0</v>
      </c>
      <c r="V155" s="39">
        <f t="shared" si="95"/>
        <v>0</v>
      </c>
      <c r="W155" s="39">
        <f t="shared" si="95"/>
        <v>0</v>
      </c>
      <c r="X155" s="39">
        <f t="shared" si="95"/>
        <v>0</v>
      </c>
      <c r="Y155" s="39">
        <f t="shared" si="95"/>
        <v>0</v>
      </c>
      <c r="Z155" s="39">
        <f t="shared" si="95"/>
        <v>0</v>
      </c>
      <c r="AA155" s="39">
        <f t="shared" si="95"/>
        <v>0</v>
      </c>
      <c r="AB155" s="39">
        <f t="shared" si="95"/>
        <v>0</v>
      </c>
      <c r="AC155" s="39">
        <f t="shared" si="81"/>
        <v>0</v>
      </c>
      <c r="AE155" s="61"/>
      <c r="AF155" s="61"/>
      <c r="AG155" s="82"/>
    </row>
    <row r="156" spans="1:33" x14ac:dyDescent="0.25">
      <c r="A156" s="45">
        <v>10250203201</v>
      </c>
      <c r="B156" s="46" t="s">
        <v>282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>
        <f t="shared" si="80"/>
        <v>0</v>
      </c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>
        <f t="shared" si="81"/>
        <v>0</v>
      </c>
      <c r="AE156" s="61"/>
      <c r="AF156" s="61"/>
      <c r="AG156" s="82"/>
    </row>
    <row r="157" spans="1:33" x14ac:dyDescent="0.25">
      <c r="A157" s="45">
        <v>10250203202</v>
      </c>
      <c r="B157" s="46" t="s">
        <v>284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f t="shared" si="80"/>
        <v>0</v>
      </c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>
        <f t="shared" si="81"/>
        <v>0</v>
      </c>
      <c r="AE157" s="61"/>
      <c r="AF157" s="61"/>
      <c r="AG157" s="82"/>
    </row>
    <row r="158" spans="1:33" x14ac:dyDescent="0.25">
      <c r="A158" s="45">
        <v>10250203203</v>
      </c>
      <c r="B158" s="46" t="s">
        <v>820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>
        <f t="shared" si="80"/>
        <v>0</v>
      </c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>
        <f t="shared" si="81"/>
        <v>0</v>
      </c>
      <c r="AE158" s="61"/>
      <c r="AF158" s="61"/>
      <c r="AG158" s="82"/>
    </row>
    <row r="159" spans="1:33" x14ac:dyDescent="0.25">
      <c r="A159" s="45">
        <v>10250203204</v>
      </c>
      <c r="B159" s="46" t="s">
        <v>1168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>
        <f t="shared" si="80"/>
        <v>0</v>
      </c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>
        <f t="shared" si="81"/>
        <v>0</v>
      </c>
      <c r="AE159" s="61"/>
      <c r="AF159" s="61"/>
      <c r="AG159" s="82"/>
    </row>
    <row r="160" spans="1:33" x14ac:dyDescent="0.25">
      <c r="A160" s="45">
        <v>10250203205</v>
      </c>
      <c r="B160" s="46" t="s">
        <v>1169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>
        <f t="shared" si="80"/>
        <v>0</v>
      </c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>
        <f t="shared" si="81"/>
        <v>0</v>
      </c>
      <c r="AE160" s="61"/>
      <c r="AF160" s="61"/>
      <c r="AG160" s="82"/>
    </row>
    <row r="161" spans="1:33" x14ac:dyDescent="0.25">
      <c r="A161" s="45">
        <v>10250203206</v>
      </c>
      <c r="B161" s="46" t="s">
        <v>821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>
        <f t="shared" si="80"/>
        <v>0</v>
      </c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>
        <f t="shared" si="81"/>
        <v>0</v>
      </c>
      <c r="AE161" s="61"/>
      <c r="AF161" s="61"/>
      <c r="AG161" s="82"/>
    </row>
    <row r="162" spans="1:33" x14ac:dyDescent="0.25">
      <c r="A162" s="45">
        <v>10250203207</v>
      </c>
      <c r="B162" s="46" t="s">
        <v>1170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>
        <f t="shared" si="80"/>
        <v>0</v>
      </c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>
        <f t="shared" si="81"/>
        <v>0</v>
      </c>
      <c r="AE162" s="61"/>
      <c r="AF162" s="61"/>
      <c r="AG162" s="82"/>
    </row>
    <row r="163" spans="1:33" x14ac:dyDescent="0.25">
      <c r="A163" s="45">
        <v>10250203208</v>
      </c>
      <c r="B163" s="46" t="s">
        <v>823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>
        <f t="shared" si="80"/>
        <v>0</v>
      </c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>
        <f t="shared" si="81"/>
        <v>0</v>
      </c>
      <c r="AE163" s="61"/>
      <c r="AF163" s="61"/>
      <c r="AG163" s="82"/>
    </row>
    <row r="164" spans="1:33" x14ac:dyDescent="0.25">
      <c r="A164" s="37">
        <v>102502033</v>
      </c>
      <c r="B164" s="38" t="s">
        <v>296</v>
      </c>
      <c r="C164" s="39">
        <f t="shared" ref="C164:N164" si="96">+C165+C166+C167+C168+C169+C170</f>
        <v>0</v>
      </c>
      <c r="D164" s="39">
        <f t="shared" si="96"/>
        <v>0</v>
      </c>
      <c r="E164" s="39">
        <f t="shared" si="96"/>
        <v>0</v>
      </c>
      <c r="F164" s="39">
        <f t="shared" si="96"/>
        <v>0</v>
      </c>
      <c r="G164" s="39">
        <f t="shared" si="96"/>
        <v>0</v>
      </c>
      <c r="H164" s="39">
        <f t="shared" si="96"/>
        <v>0</v>
      </c>
      <c r="I164" s="39">
        <f t="shared" si="96"/>
        <v>0</v>
      </c>
      <c r="J164" s="39">
        <f t="shared" si="96"/>
        <v>0</v>
      </c>
      <c r="K164" s="39">
        <f t="shared" si="96"/>
        <v>0</v>
      </c>
      <c r="L164" s="39">
        <f t="shared" si="96"/>
        <v>0</v>
      </c>
      <c r="M164" s="39">
        <f t="shared" si="96"/>
        <v>0</v>
      </c>
      <c r="N164" s="39">
        <f t="shared" si="96"/>
        <v>0</v>
      </c>
      <c r="O164" s="39">
        <f t="shared" si="80"/>
        <v>0</v>
      </c>
      <c r="Q164" s="39"/>
      <c r="R164" s="39">
        <f t="shared" ref="R164:AB164" si="97">+R165+R166+R167+R168+R169+R170</f>
        <v>0</v>
      </c>
      <c r="S164" s="39">
        <f t="shared" si="97"/>
        <v>0</v>
      </c>
      <c r="T164" s="39">
        <f t="shared" si="97"/>
        <v>0</v>
      </c>
      <c r="U164" s="39">
        <f t="shared" si="97"/>
        <v>0</v>
      </c>
      <c r="V164" s="39">
        <f t="shared" si="97"/>
        <v>0</v>
      </c>
      <c r="W164" s="39">
        <f t="shared" si="97"/>
        <v>0</v>
      </c>
      <c r="X164" s="39">
        <f t="shared" si="97"/>
        <v>0</v>
      </c>
      <c r="Y164" s="39">
        <f t="shared" si="97"/>
        <v>0</v>
      </c>
      <c r="Z164" s="39">
        <f t="shared" si="97"/>
        <v>0</v>
      </c>
      <c r="AA164" s="39">
        <f t="shared" si="97"/>
        <v>0</v>
      </c>
      <c r="AB164" s="39">
        <f t="shared" si="97"/>
        <v>0</v>
      </c>
      <c r="AC164" s="39">
        <f t="shared" si="81"/>
        <v>0</v>
      </c>
      <c r="AE164" s="61"/>
      <c r="AF164" s="61"/>
      <c r="AG164" s="82"/>
    </row>
    <row r="165" spans="1:33" x14ac:dyDescent="0.25">
      <c r="A165" s="45">
        <v>10250203301</v>
      </c>
      <c r="B165" s="46" t="s">
        <v>1171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>
        <f t="shared" si="80"/>
        <v>0</v>
      </c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>
        <f t="shared" si="81"/>
        <v>0</v>
      </c>
      <c r="AE165" s="61"/>
      <c r="AF165" s="61"/>
      <c r="AG165" s="82"/>
    </row>
    <row r="166" spans="1:33" x14ac:dyDescent="0.25">
      <c r="A166" s="45">
        <v>10250203302</v>
      </c>
      <c r="B166" s="46" t="s">
        <v>1172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>
        <f t="shared" si="80"/>
        <v>0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>
        <f t="shared" si="81"/>
        <v>0</v>
      </c>
      <c r="AE166" s="61"/>
      <c r="AF166" s="61"/>
      <c r="AG166" s="82"/>
    </row>
    <row r="167" spans="1:33" x14ac:dyDescent="0.25">
      <c r="A167" s="45">
        <v>10250203303</v>
      </c>
      <c r="B167" s="46" t="s">
        <v>1173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>
        <f t="shared" si="80"/>
        <v>0</v>
      </c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>
        <f t="shared" si="81"/>
        <v>0</v>
      </c>
      <c r="AE167" s="61"/>
      <c r="AF167" s="61"/>
      <c r="AG167" s="82"/>
    </row>
    <row r="168" spans="1:33" x14ac:dyDescent="0.25">
      <c r="A168" s="45">
        <v>10250203304</v>
      </c>
      <c r="B168" s="46" t="s">
        <v>1174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>
        <f t="shared" si="80"/>
        <v>0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>
        <f t="shared" si="81"/>
        <v>0</v>
      </c>
      <c r="AE168" s="61"/>
      <c r="AF168" s="61"/>
      <c r="AG168" s="82"/>
    </row>
    <row r="169" spans="1:33" x14ac:dyDescent="0.25">
      <c r="A169" s="45">
        <v>10250203305</v>
      </c>
      <c r="B169" s="46" t="s">
        <v>1175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>
        <f t="shared" si="80"/>
        <v>0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>
        <f t="shared" si="81"/>
        <v>0</v>
      </c>
      <c r="AE169" s="61"/>
      <c r="AF169" s="61"/>
      <c r="AG169" s="82"/>
    </row>
    <row r="170" spans="1:33" x14ac:dyDescent="0.25">
      <c r="A170" s="45">
        <v>10250203307</v>
      </c>
      <c r="B170" s="46" t="s">
        <v>1176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>
        <f t="shared" si="80"/>
        <v>0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>
        <f t="shared" si="81"/>
        <v>0</v>
      </c>
      <c r="AE170" s="61"/>
      <c r="AF170" s="61"/>
      <c r="AG170" s="82"/>
    </row>
    <row r="171" spans="1:33" x14ac:dyDescent="0.25">
      <c r="A171" s="37">
        <v>102502034</v>
      </c>
      <c r="B171" s="38" t="s">
        <v>300</v>
      </c>
      <c r="C171" s="39">
        <f t="shared" ref="C171:N171" si="98">+C172+C173+C174+C175+C176+C177+C178+C179</f>
        <v>0</v>
      </c>
      <c r="D171" s="39">
        <f t="shared" si="98"/>
        <v>0</v>
      </c>
      <c r="E171" s="39">
        <f t="shared" si="98"/>
        <v>0</v>
      </c>
      <c r="F171" s="39">
        <f t="shared" si="98"/>
        <v>0</v>
      </c>
      <c r="G171" s="39">
        <f t="shared" si="98"/>
        <v>0</v>
      </c>
      <c r="H171" s="39">
        <f t="shared" si="98"/>
        <v>0</v>
      </c>
      <c r="I171" s="39">
        <f t="shared" si="98"/>
        <v>0</v>
      </c>
      <c r="J171" s="39">
        <f t="shared" si="98"/>
        <v>0</v>
      </c>
      <c r="K171" s="39">
        <f t="shared" si="98"/>
        <v>0</v>
      </c>
      <c r="L171" s="39">
        <f t="shared" si="98"/>
        <v>0</v>
      </c>
      <c r="M171" s="39">
        <f t="shared" si="98"/>
        <v>0</v>
      </c>
      <c r="N171" s="39">
        <f t="shared" si="98"/>
        <v>0</v>
      </c>
      <c r="O171" s="39">
        <f t="shared" si="80"/>
        <v>0</v>
      </c>
      <c r="Q171" s="39"/>
      <c r="R171" s="39">
        <f t="shared" ref="R171:AB171" si="99">+R172+R173+R174+R175+R176+R177+R178+R179</f>
        <v>0</v>
      </c>
      <c r="S171" s="39">
        <f t="shared" si="99"/>
        <v>0</v>
      </c>
      <c r="T171" s="39">
        <f t="shared" si="99"/>
        <v>0</v>
      </c>
      <c r="U171" s="39">
        <f t="shared" si="99"/>
        <v>0</v>
      </c>
      <c r="V171" s="39">
        <f t="shared" si="99"/>
        <v>0</v>
      </c>
      <c r="W171" s="39">
        <f t="shared" si="99"/>
        <v>0</v>
      </c>
      <c r="X171" s="39">
        <f t="shared" si="99"/>
        <v>0</v>
      </c>
      <c r="Y171" s="39">
        <f t="shared" si="99"/>
        <v>0</v>
      </c>
      <c r="Z171" s="39">
        <f t="shared" si="99"/>
        <v>0</v>
      </c>
      <c r="AA171" s="39">
        <f t="shared" si="99"/>
        <v>0</v>
      </c>
      <c r="AB171" s="39">
        <f t="shared" si="99"/>
        <v>0</v>
      </c>
      <c r="AC171" s="39">
        <f t="shared" si="81"/>
        <v>0</v>
      </c>
      <c r="AE171" s="61"/>
      <c r="AF171" s="61"/>
      <c r="AG171" s="82"/>
    </row>
    <row r="172" spans="1:33" x14ac:dyDescent="0.25">
      <c r="A172" s="45">
        <v>10250203401</v>
      </c>
      <c r="B172" s="46" t="s">
        <v>1177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>
        <f t="shared" si="80"/>
        <v>0</v>
      </c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>
        <f t="shared" si="81"/>
        <v>0</v>
      </c>
      <c r="AE172" s="61"/>
      <c r="AF172" s="61"/>
      <c r="AG172" s="82"/>
    </row>
    <row r="173" spans="1:33" x14ac:dyDescent="0.25">
      <c r="A173" s="45">
        <v>10250203402</v>
      </c>
      <c r="B173" s="46" t="s">
        <v>304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>
        <f t="shared" si="80"/>
        <v>0</v>
      </c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>
        <f t="shared" si="81"/>
        <v>0</v>
      </c>
      <c r="AE173" s="61"/>
      <c r="AF173" s="61"/>
      <c r="AG173" s="82"/>
    </row>
    <row r="174" spans="1:33" x14ac:dyDescent="0.25">
      <c r="A174" s="45">
        <v>10250203403</v>
      </c>
      <c r="B174" s="46" t="s">
        <v>306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>
        <f t="shared" si="80"/>
        <v>0</v>
      </c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>
        <f t="shared" si="81"/>
        <v>0</v>
      </c>
      <c r="AE174" s="61"/>
      <c r="AF174" s="61"/>
      <c r="AG174" s="82"/>
    </row>
    <row r="175" spans="1:33" x14ac:dyDescent="0.25">
      <c r="A175" s="45">
        <v>10250203404</v>
      </c>
      <c r="B175" s="46" t="s">
        <v>1178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>
        <f t="shared" si="80"/>
        <v>0</v>
      </c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>
        <f t="shared" si="81"/>
        <v>0</v>
      </c>
      <c r="AE175" s="61"/>
      <c r="AF175" s="61"/>
      <c r="AG175" s="82"/>
    </row>
    <row r="176" spans="1:33" x14ac:dyDescent="0.25">
      <c r="A176" s="45">
        <v>10250203405</v>
      </c>
      <c r="B176" s="46" t="s">
        <v>308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>
        <f t="shared" si="80"/>
        <v>0</v>
      </c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>
        <f t="shared" si="81"/>
        <v>0</v>
      </c>
      <c r="AE176" s="61"/>
      <c r="AF176" s="61"/>
      <c r="AG176" s="82"/>
    </row>
    <row r="177" spans="1:33" x14ac:dyDescent="0.25">
      <c r="A177" s="45">
        <v>10250203406</v>
      </c>
      <c r="B177" s="46" t="s">
        <v>310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>
        <f t="shared" si="80"/>
        <v>0</v>
      </c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>
        <f t="shared" si="81"/>
        <v>0</v>
      </c>
      <c r="AE177" s="61"/>
      <c r="AF177" s="61"/>
      <c r="AG177" s="82"/>
    </row>
    <row r="178" spans="1:33" x14ac:dyDescent="0.25">
      <c r="A178" s="45">
        <v>10250203407</v>
      </c>
      <c r="B178" s="46" t="s">
        <v>1179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>
        <f t="shared" si="80"/>
        <v>0</v>
      </c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>
        <f t="shared" si="81"/>
        <v>0</v>
      </c>
      <c r="AE178" s="61"/>
      <c r="AF178" s="61"/>
      <c r="AG178" s="82"/>
    </row>
    <row r="179" spans="1:33" x14ac:dyDescent="0.25">
      <c r="A179" s="45">
        <v>10250203408</v>
      </c>
      <c r="B179" s="46" t="s">
        <v>1180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>
        <f t="shared" si="80"/>
        <v>0</v>
      </c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>
        <f t="shared" si="81"/>
        <v>0</v>
      </c>
      <c r="AE179" s="61"/>
      <c r="AF179" s="61"/>
      <c r="AG179" s="82"/>
    </row>
    <row r="180" spans="1:33" x14ac:dyDescent="0.25">
      <c r="A180" s="37">
        <v>102502035</v>
      </c>
      <c r="B180" s="38" t="s">
        <v>312</v>
      </c>
      <c r="C180" s="39">
        <f t="shared" ref="C180:N180" si="100">+C181+C182+C183+C184+C185</f>
        <v>0</v>
      </c>
      <c r="D180" s="39">
        <f t="shared" si="100"/>
        <v>0</v>
      </c>
      <c r="E180" s="39">
        <f t="shared" si="100"/>
        <v>0</v>
      </c>
      <c r="F180" s="39">
        <f t="shared" si="100"/>
        <v>0</v>
      </c>
      <c r="G180" s="39">
        <f t="shared" si="100"/>
        <v>0</v>
      </c>
      <c r="H180" s="39">
        <f t="shared" si="100"/>
        <v>0</v>
      </c>
      <c r="I180" s="39">
        <f t="shared" si="100"/>
        <v>0</v>
      </c>
      <c r="J180" s="39">
        <f t="shared" si="100"/>
        <v>0</v>
      </c>
      <c r="K180" s="39">
        <f t="shared" si="100"/>
        <v>0</v>
      </c>
      <c r="L180" s="39">
        <f t="shared" si="100"/>
        <v>0</v>
      </c>
      <c r="M180" s="39">
        <f t="shared" si="100"/>
        <v>0</v>
      </c>
      <c r="N180" s="39">
        <f t="shared" si="100"/>
        <v>0</v>
      </c>
      <c r="O180" s="39">
        <f t="shared" si="80"/>
        <v>0</v>
      </c>
      <c r="Q180" s="39"/>
      <c r="R180" s="39">
        <f t="shared" ref="R180:AB180" si="101">+R181+R182+R183+R184+R185</f>
        <v>0</v>
      </c>
      <c r="S180" s="39">
        <f t="shared" si="101"/>
        <v>0</v>
      </c>
      <c r="T180" s="39">
        <f t="shared" si="101"/>
        <v>0</v>
      </c>
      <c r="U180" s="39">
        <f t="shared" si="101"/>
        <v>0</v>
      </c>
      <c r="V180" s="39">
        <f t="shared" si="101"/>
        <v>0</v>
      </c>
      <c r="W180" s="39">
        <f t="shared" si="101"/>
        <v>0</v>
      </c>
      <c r="X180" s="39">
        <f t="shared" si="101"/>
        <v>0</v>
      </c>
      <c r="Y180" s="39">
        <f t="shared" si="101"/>
        <v>0</v>
      </c>
      <c r="Z180" s="39">
        <f t="shared" si="101"/>
        <v>0</v>
      </c>
      <c r="AA180" s="39">
        <f t="shared" si="101"/>
        <v>0</v>
      </c>
      <c r="AB180" s="39">
        <f t="shared" si="101"/>
        <v>0</v>
      </c>
      <c r="AC180" s="39">
        <f t="shared" si="81"/>
        <v>0</v>
      </c>
      <c r="AE180" s="61"/>
      <c r="AF180" s="61"/>
      <c r="AG180" s="82"/>
    </row>
    <row r="181" spans="1:33" x14ac:dyDescent="0.25">
      <c r="A181" s="45">
        <v>10250203501</v>
      </c>
      <c r="B181" s="46" t="s">
        <v>314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>
        <f t="shared" si="80"/>
        <v>0</v>
      </c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>
        <f t="shared" si="81"/>
        <v>0</v>
      </c>
      <c r="AE181" s="61"/>
      <c r="AF181" s="61"/>
      <c r="AG181" s="82"/>
    </row>
    <row r="182" spans="1:33" x14ac:dyDescent="0.25">
      <c r="A182" s="45">
        <v>10250203502</v>
      </c>
      <c r="B182" s="46" t="s">
        <v>316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>
        <f t="shared" si="80"/>
        <v>0</v>
      </c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>
        <f t="shared" si="81"/>
        <v>0</v>
      </c>
      <c r="AE182" s="61"/>
      <c r="AF182" s="61"/>
      <c r="AG182" s="82"/>
    </row>
    <row r="183" spans="1:33" x14ac:dyDescent="0.25">
      <c r="A183" s="45">
        <v>10250203503</v>
      </c>
      <c r="B183" s="46" t="s">
        <v>318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>
        <f t="shared" ref="O183:O246" si="102">SUM(C183:N183)</f>
        <v>0</v>
      </c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>
        <f t="shared" ref="AC183:AC246" si="103">SUM(Q183:AB183)</f>
        <v>0</v>
      </c>
      <c r="AE183" s="61"/>
      <c r="AF183" s="61"/>
      <c r="AG183" s="82"/>
    </row>
    <row r="184" spans="1:33" x14ac:dyDescent="0.25">
      <c r="A184" s="45">
        <v>10250203504</v>
      </c>
      <c r="B184" s="46" t="s">
        <v>1181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>
        <f t="shared" si="102"/>
        <v>0</v>
      </c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>
        <f t="shared" si="103"/>
        <v>0</v>
      </c>
      <c r="AE184" s="61"/>
      <c r="AF184" s="61"/>
      <c r="AG184" s="82"/>
    </row>
    <row r="185" spans="1:33" x14ac:dyDescent="0.25">
      <c r="A185" s="45">
        <v>10250203505</v>
      </c>
      <c r="B185" s="46" t="s">
        <v>320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f t="shared" si="102"/>
        <v>0</v>
      </c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>
        <f t="shared" si="103"/>
        <v>0</v>
      </c>
      <c r="AE185" s="61"/>
      <c r="AF185" s="61"/>
      <c r="AG185" s="82"/>
    </row>
    <row r="186" spans="1:33" x14ac:dyDescent="0.25">
      <c r="A186" s="37">
        <v>102502036</v>
      </c>
      <c r="B186" s="38" t="s">
        <v>322</v>
      </c>
      <c r="C186" s="39">
        <f t="shared" ref="C186:N186" si="104">+C187+C188+C189+C190+C191</f>
        <v>0</v>
      </c>
      <c r="D186" s="39">
        <f t="shared" si="104"/>
        <v>0</v>
      </c>
      <c r="E186" s="39">
        <f t="shared" si="104"/>
        <v>0</v>
      </c>
      <c r="F186" s="39">
        <f t="shared" si="104"/>
        <v>0</v>
      </c>
      <c r="G186" s="39">
        <f t="shared" si="104"/>
        <v>0</v>
      </c>
      <c r="H186" s="39">
        <f t="shared" si="104"/>
        <v>0</v>
      </c>
      <c r="I186" s="39">
        <f t="shared" si="104"/>
        <v>0</v>
      </c>
      <c r="J186" s="39">
        <f t="shared" si="104"/>
        <v>0</v>
      </c>
      <c r="K186" s="39">
        <f t="shared" si="104"/>
        <v>0</v>
      </c>
      <c r="L186" s="39">
        <f t="shared" si="104"/>
        <v>0</v>
      </c>
      <c r="M186" s="39">
        <f t="shared" si="104"/>
        <v>0</v>
      </c>
      <c r="N186" s="39">
        <f t="shared" si="104"/>
        <v>0</v>
      </c>
      <c r="O186" s="39">
        <f t="shared" si="102"/>
        <v>0</v>
      </c>
      <c r="Q186" s="39"/>
      <c r="R186" s="39">
        <f t="shared" ref="R186:AB186" si="105">+R187+R188+R189+R190+R191</f>
        <v>0</v>
      </c>
      <c r="S186" s="39">
        <f t="shared" si="105"/>
        <v>0</v>
      </c>
      <c r="T186" s="39">
        <f t="shared" si="105"/>
        <v>0</v>
      </c>
      <c r="U186" s="39">
        <f t="shared" si="105"/>
        <v>0</v>
      </c>
      <c r="V186" s="39">
        <f t="shared" si="105"/>
        <v>0</v>
      </c>
      <c r="W186" s="39">
        <f t="shared" si="105"/>
        <v>0</v>
      </c>
      <c r="X186" s="39">
        <f t="shared" si="105"/>
        <v>0</v>
      </c>
      <c r="Y186" s="39">
        <f t="shared" si="105"/>
        <v>0</v>
      </c>
      <c r="Z186" s="39">
        <f t="shared" si="105"/>
        <v>0</v>
      </c>
      <c r="AA186" s="39">
        <f t="shared" si="105"/>
        <v>0</v>
      </c>
      <c r="AB186" s="39">
        <f t="shared" si="105"/>
        <v>0</v>
      </c>
      <c r="AC186" s="39">
        <f t="shared" si="103"/>
        <v>0</v>
      </c>
      <c r="AE186" s="61"/>
      <c r="AF186" s="61"/>
      <c r="AG186" s="82"/>
    </row>
    <row r="187" spans="1:33" x14ac:dyDescent="0.25">
      <c r="A187" s="45">
        <v>10250203601</v>
      </c>
      <c r="B187" s="46" t="s">
        <v>324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>
        <f t="shared" si="102"/>
        <v>0</v>
      </c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>
        <f t="shared" si="103"/>
        <v>0</v>
      </c>
      <c r="AE187" s="61"/>
      <c r="AF187" s="61"/>
      <c r="AG187" s="82"/>
    </row>
    <row r="188" spans="1:33" x14ac:dyDescent="0.25">
      <c r="A188" s="45">
        <v>10250203602</v>
      </c>
      <c r="B188" s="46" t="s">
        <v>1182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>
        <f t="shared" si="102"/>
        <v>0</v>
      </c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>
        <f t="shared" si="103"/>
        <v>0</v>
      </c>
      <c r="AE188" s="61"/>
      <c r="AF188" s="61"/>
      <c r="AG188" s="82"/>
    </row>
    <row r="189" spans="1:33" x14ac:dyDescent="0.25">
      <c r="A189" s="45">
        <v>10250203603</v>
      </c>
      <c r="B189" s="46" t="s">
        <v>1183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>
        <f t="shared" si="102"/>
        <v>0</v>
      </c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>
        <f t="shared" si="103"/>
        <v>0</v>
      </c>
      <c r="AE189" s="61"/>
      <c r="AF189" s="61"/>
      <c r="AG189" s="82"/>
    </row>
    <row r="190" spans="1:33" x14ac:dyDescent="0.25">
      <c r="A190" s="45">
        <v>10250203604</v>
      </c>
      <c r="B190" s="46" t="s">
        <v>1184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>
        <f t="shared" si="102"/>
        <v>0</v>
      </c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>
        <f t="shared" si="103"/>
        <v>0</v>
      </c>
      <c r="AE190" s="61"/>
      <c r="AF190" s="61"/>
      <c r="AG190" s="82"/>
    </row>
    <row r="191" spans="1:33" x14ac:dyDescent="0.25">
      <c r="A191" s="45">
        <v>10250203609</v>
      </c>
      <c r="B191" s="46" t="s">
        <v>1185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>
        <f t="shared" si="102"/>
        <v>0</v>
      </c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>
        <f t="shared" si="103"/>
        <v>0</v>
      </c>
      <c r="AE191" s="61"/>
      <c r="AF191" s="61"/>
      <c r="AG191" s="82"/>
    </row>
    <row r="192" spans="1:33" x14ac:dyDescent="0.25">
      <c r="A192" s="37">
        <v>102502037</v>
      </c>
      <c r="B192" s="38" t="s">
        <v>328</v>
      </c>
      <c r="C192" s="39">
        <f t="shared" ref="C192:N192" si="106">+C193+C194+C195+C196+C197+C198+C199</f>
        <v>0</v>
      </c>
      <c r="D192" s="39">
        <f t="shared" si="106"/>
        <v>0</v>
      </c>
      <c r="E192" s="39">
        <f t="shared" si="106"/>
        <v>0</v>
      </c>
      <c r="F192" s="39">
        <f t="shared" si="106"/>
        <v>0</v>
      </c>
      <c r="G192" s="39">
        <f t="shared" si="106"/>
        <v>0</v>
      </c>
      <c r="H192" s="39">
        <f t="shared" si="106"/>
        <v>0</v>
      </c>
      <c r="I192" s="39">
        <f t="shared" si="106"/>
        <v>0</v>
      </c>
      <c r="J192" s="39">
        <f t="shared" si="106"/>
        <v>0</v>
      </c>
      <c r="K192" s="39">
        <f t="shared" si="106"/>
        <v>0</v>
      </c>
      <c r="L192" s="39">
        <f t="shared" si="106"/>
        <v>0</v>
      </c>
      <c r="M192" s="39">
        <f t="shared" si="106"/>
        <v>0</v>
      </c>
      <c r="N192" s="39">
        <f t="shared" si="106"/>
        <v>0</v>
      </c>
      <c r="O192" s="39">
        <f t="shared" si="102"/>
        <v>0</v>
      </c>
      <c r="Q192" s="39"/>
      <c r="R192" s="39">
        <f t="shared" ref="R192:AB192" si="107">+R193+R194+R195+R196+R197+R198+R199</f>
        <v>0</v>
      </c>
      <c r="S192" s="39">
        <f t="shared" si="107"/>
        <v>0</v>
      </c>
      <c r="T192" s="39">
        <f t="shared" si="107"/>
        <v>0</v>
      </c>
      <c r="U192" s="39">
        <f t="shared" si="107"/>
        <v>0</v>
      </c>
      <c r="V192" s="39">
        <f t="shared" si="107"/>
        <v>0</v>
      </c>
      <c r="W192" s="39">
        <f t="shared" si="107"/>
        <v>0</v>
      </c>
      <c r="X192" s="39">
        <f t="shared" si="107"/>
        <v>0</v>
      </c>
      <c r="Y192" s="39">
        <f t="shared" si="107"/>
        <v>0</v>
      </c>
      <c r="Z192" s="39">
        <f t="shared" si="107"/>
        <v>0</v>
      </c>
      <c r="AA192" s="39">
        <f t="shared" si="107"/>
        <v>0</v>
      </c>
      <c r="AB192" s="39">
        <f t="shared" si="107"/>
        <v>0</v>
      </c>
      <c r="AC192" s="39">
        <f t="shared" si="103"/>
        <v>0</v>
      </c>
      <c r="AE192" s="61"/>
      <c r="AF192" s="61"/>
      <c r="AG192" s="82"/>
    </row>
    <row r="193" spans="1:33" x14ac:dyDescent="0.25">
      <c r="A193" s="45">
        <v>10250203701</v>
      </c>
      <c r="B193" s="46" t="s">
        <v>330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>
        <f t="shared" si="102"/>
        <v>0</v>
      </c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>
        <f t="shared" si="103"/>
        <v>0</v>
      </c>
      <c r="AE193" s="61"/>
      <c r="AF193" s="61"/>
      <c r="AG193" s="82"/>
    </row>
    <row r="194" spans="1:33" x14ac:dyDescent="0.25">
      <c r="A194" s="45">
        <v>10250203702</v>
      </c>
      <c r="B194" s="46" t="s">
        <v>1186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>
        <f t="shared" si="102"/>
        <v>0</v>
      </c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>
        <f t="shared" si="103"/>
        <v>0</v>
      </c>
      <c r="AE194" s="61"/>
      <c r="AF194" s="61"/>
      <c r="AG194" s="82"/>
    </row>
    <row r="195" spans="1:33" x14ac:dyDescent="0.25">
      <c r="A195" s="45">
        <v>10250203703</v>
      </c>
      <c r="B195" s="46" t="s">
        <v>1187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>
        <f t="shared" si="102"/>
        <v>0</v>
      </c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>
        <f t="shared" si="103"/>
        <v>0</v>
      </c>
      <c r="AE195" s="61"/>
      <c r="AF195" s="61"/>
      <c r="AG195" s="82"/>
    </row>
    <row r="196" spans="1:33" x14ac:dyDescent="0.25">
      <c r="A196" s="45">
        <v>10250203704</v>
      </c>
      <c r="B196" s="46" t="s">
        <v>332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>
        <f t="shared" si="102"/>
        <v>0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>
        <f t="shared" si="103"/>
        <v>0</v>
      </c>
      <c r="AE196" s="61"/>
      <c r="AF196" s="61"/>
      <c r="AG196" s="82"/>
    </row>
    <row r="197" spans="1:33" x14ac:dyDescent="0.25">
      <c r="A197" s="45">
        <v>10250203705</v>
      </c>
      <c r="B197" s="46" t="s">
        <v>1188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>
        <f t="shared" si="102"/>
        <v>0</v>
      </c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>
        <f t="shared" si="103"/>
        <v>0</v>
      </c>
      <c r="AE197" s="61"/>
      <c r="AF197" s="61"/>
      <c r="AG197" s="82"/>
    </row>
    <row r="198" spans="1:33" x14ac:dyDescent="0.25">
      <c r="A198" s="45">
        <v>10250203706</v>
      </c>
      <c r="B198" s="46" t="s">
        <v>1189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>
        <f t="shared" si="102"/>
        <v>0</v>
      </c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>
        <f t="shared" si="103"/>
        <v>0</v>
      </c>
      <c r="AE198" s="61"/>
      <c r="AF198" s="61"/>
      <c r="AG198" s="82"/>
    </row>
    <row r="199" spans="1:33" x14ac:dyDescent="0.25">
      <c r="A199" s="45">
        <v>10250203707</v>
      </c>
      <c r="B199" s="46" t="s">
        <v>1190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>
        <f t="shared" si="102"/>
        <v>0</v>
      </c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>
        <f t="shared" si="103"/>
        <v>0</v>
      </c>
      <c r="AE199" s="61"/>
      <c r="AF199" s="61"/>
      <c r="AG199" s="82"/>
    </row>
    <row r="200" spans="1:33" x14ac:dyDescent="0.25">
      <c r="A200" s="37">
        <v>102502038</v>
      </c>
      <c r="B200" s="38" t="s">
        <v>947</v>
      </c>
      <c r="C200" s="39">
        <f t="shared" ref="C200:N200" si="108">+C201+C202+C203+C204</f>
        <v>0</v>
      </c>
      <c r="D200" s="39">
        <f t="shared" si="108"/>
        <v>0</v>
      </c>
      <c r="E200" s="39">
        <f t="shared" si="108"/>
        <v>0</v>
      </c>
      <c r="F200" s="39">
        <f t="shared" si="108"/>
        <v>0</v>
      </c>
      <c r="G200" s="39">
        <f t="shared" si="108"/>
        <v>0</v>
      </c>
      <c r="H200" s="39">
        <f t="shared" si="108"/>
        <v>0</v>
      </c>
      <c r="I200" s="39">
        <f t="shared" si="108"/>
        <v>0</v>
      </c>
      <c r="J200" s="39">
        <f t="shared" si="108"/>
        <v>0</v>
      </c>
      <c r="K200" s="39">
        <f t="shared" si="108"/>
        <v>0</v>
      </c>
      <c r="L200" s="39">
        <f t="shared" si="108"/>
        <v>0</v>
      </c>
      <c r="M200" s="39">
        <f t="shared" si="108"/>
        <v>0</v>
      </c>
      <c r="N200" s="39">
        <f t="shared" si="108"/>
        <v>0</v>
      </c>
      <c r="O200" s="39">
        <f t="shared" si="102"/>
        <v>0</v>
      </c>
      <c r="Q200" s="39"/>
      <c r="R200" s="39">
        <f t="shared" ref="R200:AB200" si="109">+R201+R202+R203+R204</f>
        <v>0</v>
      </c>
      <c r="S200" s="39">
        <f t="shared" si="109"/>
        <v>0</v>
      </c>
      <c r="T200" s="39">
        <f t="shared" si="109"/>
        <v>0</v>
      </c>
      <c r="U200" s="39">
        <f t="shared" si="109"/>
        <v>0</v>
      </c>
      <c r="V200" s="39">
        <f t="shared" si="109"/>
        <v>0</v>
      </c>
      <c r="W200" s="39">
        <f t="shared" si="109"/>
        <v>0</v>
      </c>
      <c r="X200" s="39">
        <f t="shared" si="109"/>
        <v>0</v>
      </c>
      <c r="Y200" s="39">
        <f t="shared" si="109"/>
        <v>0</v>
      </c>
      <c r="Z200" s="39">
        <f t="shared" si="109"/>
        <v>0</v>
      </c>
      <c r="AA200" s="39">
        <f t="shared" si="109"/>
        <v>0</v>
      </c>
      <c r="AB200" s="39">
        <f t="shared" si="109"/>
        <v>0</v>
      </c>
      <c r="AC200" s="39">
        <f t="shared" si="103"/>
        <v>0</v>
      </c>
      <c r="AE200" s="60" t="s">
        <v>946</v>
      </c>
      <c r="AF200" s="61" t="s">
        <v>947</v>
      </c>
      <c r="AG200" s="80"/>
    </row>
    <row r="201" spans="1:33" x14ac:dyDescent="0.25">
      <c r="A201" s="45">
        <v>10250203805</v>
      </c>
      <c r="B201" s="46" t="s">
        <v>340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>
        <f t="shared" si="102"/>
        <v>0</v>
      </c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>
        <f t="shared" si="103"/>
        <v>0</v>
      </c>
      <c r="AE201" s="60"/>
      <c r="AF201" s="61"/>
      <c r="AG201" s="80"/>
    </row>
    <row r="202" spans="1:33" x14ac:dyDescent="0.25">
      <c r="A202" s="45">
        <v>10250203806</v>
      </c>
      <c r="B202" s="46" t="s">
        <v>1191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>
        <f t="shared" si="102"/>
        <v>0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>
        <f t="shared" si="103"/>
        <v>0</v>
      </c>
      <c r="AE202" s="60"/>
      <c r="AF202" s="61"/>
      <c r="AG202" s="80"/>
    </row>
    <row r="203" spans="1:33" x14ac:dyDescent="0.25">
      <c r="A203" s="45">
        <v>10250203807</v>
      </c>
      <c r="B203" s="46" t="s">
        <v>1192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>
        <f t="shared" si="102"/>
        <v>0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>
        <f t="shared" si="103"/>
        <v>0</v>
      </c>
      <c r="AE203" s="60"/>
      <c r="AF203" s="61"/>
      <c r="AG203" s="80"/>
    </row>
    <row r="204" spans="1:33" x14ac:dyDescent="0.25">
      <c r="A204" s="45">
        <v>10250203809</v>
      </c>
      <c r="B204" s="46" t="s">
        <v>342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>
        <f t="shared" si="102"/>
        <v>0</v>
      </c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>
        <f t="shared" si="103"/>
        <v>0</v>
      </c>
      <c r="AE204" s="60" t="s">
        <v>948</v>
      </c>
      <c r="AF204" s="61" t="s">
        <v>342</v>
      </c>
      <c r="AG204" s="80"/>
    </row>
    <row r="205" spans="1:33" x14ac:dyDescent="0.25">
      <c r="A205" s="37">
        <v>102502039</v>
      </c>
      <c r="B205" s="38" t="s">
        <v>1193</v>
      </c>
      <c r="C205" s="39">
        <f t="shared" ref="C205:N205" si="110">+C206+C207+C208+C209</f>
        <v>0</v>
      </c>
      <c r="D205" s="39">
        <f t="shared" si="110"/>
        <v>0</v>
      </c>
      <c r="E205" s="39">
        <f t="shared" si="110"/>
        <v>0</v>
      </c>
      <c r="F205" s="39">
        <f t="shared" si="110"/>
        <v>0</v>
      </c>
      <c r="G205" s="39">
        <f t="shared" si="110"/>
        <v>0</v>
      </c>
      <c r="H205" s="39">
        <f t="shared" si="110"/>
        <v>0</v>
      </c>
      <c r="I205" s="39">
        <f t="shared" si="110"/>
        <v>0</v>
      </c>
      <c r="J205" s="39">
        <f t="shared" si="110"/>
        <v>0</v>
      </c>
      <c r="K205" s="39">
        <f t="shared" si="110"/>
        <v>0</v>
      </c>
      <c r="L205" s="39">
        <f t="shared" si="110"/>
        <v>0</v>
      </c>
      <c r="M205" s="39">
        <f t="shared" si="110"/>
        <v>0</v>
      </c>
      <c r="N205" s="39">
        <f t="shared" si="110"/>
        <v>0</v>
      </c>
      <c r="O205" s="39">
        <f t="shared" si="102"/>
        <v>0</v>
      </c>
      <c r="Q205" s="39"/>
      <c r="R205" s="39">
        <f t="shared" ref="R205:AB205" si="111">+R206+R207+R208+R209</f>
        <v>0</v>
      </c>
      <c r="S205" s="39">
        <f t="shared" si="111"/>
        <v>0</v>
      </c>
      <c r="T205" s="39">
        <f t="shared" si="111"/>
        <v>0</v>
      </c>
      <c r="U205" s="39">
        <f t="shared" si="111"/>
        <v>0</v>
      </c>
      <c r="V205" s="39">
        <f t="shared" si="111"/>
        <v>0</v>
      </c>
      <c r="W205" s="39">
        <f t="shared" si="111"/>
        <v>0</v>
      </c>
      <c r="X205" s="39">
        <f t="shared" si="111"/>
        <v>0</v>
      </c>
      <c r="Y205" s="39">
        <f t="shared" si="111"/>
        <v>0</v>
      </c>
      <c r="Z205" s="39">
        <f t="shared" si="111"/>
        <v>0</v>
      </c>
      <c r="AA205" s="39">
        <f t="shared" si="111"/>
        <v>0</v>
      </c>
      <c r="AB205" s="39">
        <f t="shared" si="111"/>
        <v>0</v>
      </c>
      <c r="AC205" s="39">
        <f t="shared" si="103"/>
        <v>0</v>
      </c>
      <c r="AE205" s="60"/>
      <c r="AF205" s="61"/>
      <c r="AG205" s="80"/>
    </row>
    <row r="206" spans="1:33" x14ac:dyDescent="0.25">
      <c r="A206" s="45">
        <v>10250203901</v>
      </c>
      <c r="B206" s="46" t="s">
        <v>1194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>
        <f t="shared" si="102"/>
        <v>0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>
        <f t="shared" si="103"/>
        <v>0</v>
      </c>
      <c r="AE206" s="60"/>
      <c r="AF206" s="61"/>
      <c r="AG206" s="80"/>
    </row>
    <row r="207" spans="1:33" x14ac:dyDescent="0.25">
      <c r="A207" s="45">
        <v>10250203902</v>
      </c>
      <c r="B207" s="46" t="s">
        <v>1195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>
        <f t="shared" si="102"/>
        <v>0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>
        <f t="shared" si="103"/>
        <v>0</v>
      </c>
      <c r="AE207" s="60"/>
      <c r="AF207" s="61"/>
      <c r="AG207" s="80"/>
    </row>
    <row r="208" spans="1:33" x14ac:dyDescent="0.25">
      <c r="A208" s="45">
        <v>10250203903</v>
      </c>
      <c r="B208" s="46" t="s">
        <v>1196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>
        <f t="shared" si="102"/>
        <v>0</v>
      </c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>
        <f t="shared" si="103"/>
        <v>0</v>
      </c>
      <c r="AE208" s="60"/>
      <c r="AF208" s="61"/>
      <c r="AG208" s="80"/>
    </row>
    <row r="209" spans="1:33" x14ac:dyDescent="0.25">
      <c r="A209" s="45">
        <v>10250203909</v>
      </c>
      <c r="B209" s="46" t="s">
        <v>1197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>
        <f t="shared" si="102"/>
        <v>0</v>
      </c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>
        <f t="shared" si="103"/>
        <v>0</v>
      </c>
      <c r="AE209" s="60"/>
      <c r="AF209" s="61"/>
      <c r="AG209" s="80"/>
    </row>
    <row r="210" spans="1:33" x14ac:dyDescent="0.25">
      <c r="A210" s="37">
        <v>10250204</v>
      </c>
      <c r="B210" s="38" t="s">
        <v>1198</v>
      </c>
      <c r="C210" s="39">
        <f t="shared" ref="C210:N210" si="112">+C211+C218+C223+C230+C240+C243+C250+C259+C264</f>
        <v>0</v>
      </c>
      <c r="D210" s="39">
        <f t="shared" si="112"/>
        <v>0</v>
      </c>
      <c r="E210" s="39">
        <f t="shared" si="112"/>
        <v>0</v>
      </c>
      <c r="F210" s="39">
        <f t="shared" si="112"/>
        <v>0</v>
      </c>
      <c r="G210" s="39">
        <f t="shared" si="112"/>
        <v>0</v>
      </c>
      <c r="H210" s="39">
        <f t="shared" si="112"/>
        <v>0</v>
      </c>
      <c r="I210" s="39">
        <f t="shared" si="112"/>
        <v>0</v>
      </c>
      <c r="J210" s="39">
        <f t="shared" si="112"/>
        <v>0</v>
      </c>
      <c r="K210" s="39">
        <f t="shared" si="112"/>
        <v>0</v>
      </c>
      <c r="L210" s="39">
        <f t="shared" si="112"/>
        <v>0</v>
      </c>
      <c r="M210" s="39">
        <f t="shared" si="112"/>
        <v>0</v>
      </c>
      <c r="N210" s="39">
        <f t="shared" si="112"/>
        <v>0</v>
      </c>
      <c r="O210" s="39">
        <f t="shared" si="102"/>
        <v>0</v>
      </c>
      <c r="Q210" s="39"/>
      <c r="R210" s="39">
        <f t="shared" ref="R210:AB210" si="113">+R211+R218+R223+R230+R240+R243+R250+R259+R264</f>
        <v>0</v>
      </c>
      <c r="S210" s="39">
        <f t="shared" si="113"/>
        <v>0</v>
      </c>
      <c r="T210" s="39">
        <f t="shared" si="113"/>
        <v>0</v>
      </c>
      <c r="U210" s="39">
        <f t="shared" si="113"/>
        <v>0</v>
      </c>
      <c r="V210" s="39">
        <f t="shared" si="113"/>
        <v>0</v>
      </c>
      <c r="W210" s="39">
        <f t="shared" si="113"/>
        <v>0</v>
      </c>
      <c r="X210" s="39">
        <f t="shared" si="113"/>
        <v>0</v>
      </c>
      <c r="Y210" s="39">
        <f t="shared" si="113"/>
        <v>0</v>
      </c>
      <c r="Z210" s="39">
        <f t="shared" si="113"/>
        <v>0</v>
      </c>
      <c r="AA210" s="39">
        <f t="shared" si="113"/>
        <v>0</v>
      </c>
      <c r="AB210" s="39">
        <f t="shared" si="113"/>
        <v>0</v>
      </c>
      <c r="AC210" s="39">
        <f t="shared" si="103"/>
        <v>0</v>
      </c>
      <c r="AE210" s="60"/>
      <c r="AF210" s="61"/>
      <c r="AG210" s="80"/>
    </row>
    <row r="211" spans="1:33" x14ac:dyDescent="0.25">
      <c r="A211" s="42">
        <v>102502041</v>
      </c>
      <c r="B211" s="43" t="s">
        <v>1199</v>
      </c>
      <c r="C211" s="40">
        <f t="shared" ref="C211:N211" si="114">+C212+C213+C214+C215+C216+C217</f>
        <v>0</v>
      </c>
      <c r="D211" s="40">
        <f t="shared" si="114"/>
        <v>0</v>
      </c>
      <c r="E211" s="40">
        <f t="shared" si="114"/>
        <v>0</v>
      </c>
      <c r="F211" s="40">
        <f t="shared" si="114"/>
        <v>0</v>
      </c>
      <c r="G211" s="40">
        <f t="shared" si="114"/>
        <v>0</v>
      </c>
      <c r="H211" s="40">
        <f t="shared" si="114"/>
        <v>0</v>
      </c>
      <c r="I211" s="40">
        <f t="shared" si="114"/>
        <v>0</v>
      </c>
      <c r="J211" s="40">
        <f t="shared" si="114"/>
        <v>0</v>
      </c>
      <c r="K211" s="40">
        <f t="shared" si="114"/>
        <v>0</v>
      </c>
      <c r="L211" s="40">
        <f t="shared" si="114"/>
        <v>0</v>
      </c>
      <c r="M211" s="40">
        <f t="shared" si="114"/>
        <v>0</v>
      </c>
      <c r="N211" s="40">
        <f t="shared" si="114"/>
        <v>0</v>
      </c>
      <c r="O211" s="40">
        <f t="shared" si="102"/>
        <v>0</v>
      </c>
      <c r="Q211" s="40"/>
      <c r="R211" s="40">
        <f t="shared" ref="R211:AB211" si="115">+R212+R213+R214+R215+R216+R217</f>
        <v>0</v>
      </c>
      <c r="S211" s="40">
        <f t="shared" si="115"/>
        <v>0</v>
      </c>
      <c r="T211" s="40">
        <f t="shared" si="115"/>
        <v>0</v>
      </c>
      <c r="U211" s="40">
        <f t="shared" si="115"/>
        <v>0</v>
      </c>
      <c r="V211" s="40">
        <f t="shared" si="115"/>
        <v>0</v>
      </c>
      <c r="W211" s="40">
        <f t="shared" si="115"/>
        <v>0</v>
      </c>
      <c r="X211" s="40">
        <f t="shared" si="115"/>
        <v>0</v>
      </c>
      <c r="Y211" s="40">
        <f t="shared" si="115"/>
        <v>0</v>
      </c>
      <c r="Z211" s="40">
        <f t="shared" si="115"/>
        <v>0</v>
      </c>
      <c r="AA211" s="40">
        <f t="shared" si="115"/>
        <v>0</v>
      </c>
      <c r="AB211" s="40">
        <f t="shared" si="115"/>
        <v>0</v>
      </c>
      <c r="AC211" s="40">
        <f t="shared" si="103"/>
        <v>0</v>
      </c>
      <c r="AE211" s="60"/>
      <c r="AF211" s="61"/>
      <c r="AG211" s="80"/>
    </row>
    <row r="212" spans="1:33" x14ac:dyDescent="0.25">
      <c r="A212" s="45">
        <v>10250204101</v>
      </c>
      <c r="B212" s="46" t="s">
        <v>1200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>
        <f t="shared" si="102"/>
        <v>0</v>
      </c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>
        <f t="shared" si="103"/>
        <v>0</v>
      </c>
      <c r="AE212" s="60"/>
      <c r="AF212" s="61"/>
      <c r="AG212" s="80"/>
    </row>
    <row r="213" spans="1:33" x14ac:dyDescent="0.25">
      <c r="A213" s="45">
        <v>10250204102</v>
      </c>
      <c r="B213" s="46" t="s">
        <v>1201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>
        <f t="shared" si="102"/>
        <v>0</v>
      </c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>
        <f t="shared" si="103"/>
        <v>0</v>
      </c>
      <c r="AE213" s="60"/>
      <c r="AF213" s="61"/>
      <c r="AG213" s="80"/>
    </row>
    <row r="214" spans="1:33" x14ac:dyDescent="0.25">
      <c r="A214" s="45">
        <v>10250204103</v>
      </c>
      <c r="B214" s="46" t="s">
        <v>1202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>
        <f t="shared" si="102"/>
        <v>0</v>
      </c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>
        <f t="shared" si="103"/>
        <v>0</v>
      </c>
      <c r="AE214" s="60"/>
      <c r="AF214" s="61"/>
      <c r="AG214" s="80"/>
    </row>
    <row r="215" spans="1:33" x14ac:dyDescent="0.25">
      <c r="A215" s="45">
        <v>10250204104</v>
      </c>
      <c r="B215" s="46" t="s">
        <v>1203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>
        <f t="shared" si="102"/>
        <v>0</v>
      </c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>
        <f t="shared" si="103"/>
        <v>0</v>
      </c>
      <c r="AE215" s="60"/>
      <c r="AF215" s="61"/>
      <c r="AG215" s="80"/>
    </row>
    <row r="216" spans="1:33" x14ac:dyDescent="0.25">
      <c r="A216" s="45">
        <v>10250204105</v>
      </c>
      <c r="B216" s="46" t="s">
        <v>1204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>
        <f t="shared" si="102"/>
        <v>0</v>
      </c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>
        <f t="shared" si="103"/>
        <v>0</v>
      </c>
      <c r="AE216" s="60"/>
      <c r="AF216" s="61"/>
      <c r="AG216" s="80"/>
    </row>
    <row r="217" spans="1:33" x14ac:dyDescent="0.25">
      <c r="A217" s="45">
        <v>10250204106</v>
      </c>
      <c r="B217" s="46" t="s">
        <v>1205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>
        <f t="shared" si="102"/>
        <v>0</v>
      </c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>
        <f t="shared" si="103"/>
        <v>0</v>
      </c>
      <c r="AE217" s="60"/>
      <c r="AF217" s="61"/>
      <c r="AG217" s="80"/>
    </row>
    <row r="218" spans="1:33" x14ac:dyDescent="0.25">
      <c r="A218" s="37">
        <v>102502042</v>
      </c>
      <c r="B218" s="38" t="s">
        <v>1206</v>
      </c>
      <c r="C218" s="39">
        <f t="shared" ref="C218:N218" si="116">+C219+C220+C221+C222</f>
        <v>0</v>
      </c>
      <c r="D218" s="39">
        <f t="shared" si="116"/>
        <v>0</v>
      </c>
      <c r="E218" s="39">
        <f t="shared" si="116"/>
        <v>0</v>
      </c>
      <c r="F218" s="39">
        <f t="shared" si="116"/>
        <v>0</v>
      </c>
      <c r="G218" s="39">
        <f t="shared" si="116"/>
        <v>0</v>
      </c>
      <c r="H218" s="39">
        <f t="shared" si="116"/>
        <v>0</v>
      </c>
      <c r="I218" s="39">
        <f t="shared" si="116"/>
        <v>0</v>
      </c>
      <c r="J218" s="39">
        <f t="shared" si="116"/>
        <v>0</v>
      </c>
      <c r="K218" s="39">
        <f t="shared" si="116"/>
        <v>0</v>
      </c>
      <c r="L218" s="39">
        <f t="shared" si="116"/>
        <v>0</v>
      </c>
      <c r="M218" s="39">
        <f t="shared" si="116"/>
        <v>0</v>
      </c>
      <c r="N218" s="39">
        <f t="shared" si="116"/>
        <v>0</v>
      </c>
      <c r="O218" s="39">
        <f t="shared" si="102"/>
        <v>0</v>
      </c>
      <c r="Q218" s="39"/>
      <c r="R218" s="39">
        <f t="shared" ref="R218:AB218" si="117">+R219+R220+R221+R222</f>
        <v>0</v>
      </c>
      <c r="S218" s="39">
        <f t="shared" si="117"/>
        <v>0</v>
      </c>
      <c r="T218" s="39">
        <f t="shared" si="117"/>
        <v>0</v>
      </c>
      <c r="U218" s="39">
        <f t="shared" si="117"/>
        <v>0</v>
      </c>
      <c r="V218" s="39">
        <f t="shared" si="117"/>
        <v>0</v>
      </c>
      <c r="W218" s="39">
        <f t="shared" si="117"/>
        <v>0</v>
      </c>
      <c r="X218" s="39">
        <f t="shared" si="117"/>
        <v>0</v>
      </c>
      <c r="Y218" s="39">
        <f t="shared" si="117"/>
        <v>0</v>
      </c>
      <c r="Z218" s="39">
        <f t="shared" si="117"/>
        <v>0</v>
      </c>
      <c r="AA218" s="39">
        <f t="shared" si="117"/>
        <v>0</v>
      </c>
      <c r="AB218" s="39">
        <f t="shared" si="117"/>
        <v>0</v>
      </c>
      <c r="AC218" s="39">
        <f t="shared" si="103"/>
        <v>0</v>
      </c>
      <c r="AE218" s="60"/>
      <c r="AF218" s="61"/>
      <c r="AG218" s="80"/>
    </row>
    <row r="219" spans="1:33" x14ac:dyDescent="0.25">
      <c r="A219" s="45">
        <v>10250204201</v>
      </c>
      <c r="B219" s="46" t="s">
        <v>1207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>
        <f t="shared" si="102"/>
        <v>0</v>
      </c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>
        <f t="shared" si="103"/>
        <v>0</v>
      </c>
      <c r="AE219" s="60"/>
      <c r="AF219" s="61"/>
      <c r="AG219" s="80"/>
    </row>
    <row r="220" spans="1:33" x14ac:dyDescent="0.25">
      <c r="A220" s="45">
        <v>10250204202</v>
      </c>
      <c r="B220" s="46" t="s">
        <v>1208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>
        <f t="shared" si="102"/>
        <v>0</v>
      </c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>
        <f t="shared" si="103"/>
        <v>0</v>
      </c>
      <c r="AE220" s="60"/>
      <c r="AF220" s="61"/>
      <c r="AG220" s="80"/>
    </row>
    <row r="221" spans="1:33" x14ac:dyDescent="0.25">
      <c r="A221" s="45">
        <v>10250204203</v>
      </c>
      <c r="B221" s="46" t="s">
        <v>1209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>
        <f t="shared" si="102"/>
        <v>0</v>
      </c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>
        <f t="shared" si="103"/>
        <v>0</v>
      </c>
      <c r="AE221" s="60"/>
      <c r="AF221" s="61"/>
      <c r="AG221" s="80"/>
    </row>
    <row r="222" spans="1:33" x14ac:dyDescent="0.25">
      <c r="A222" s="45">
        <v>10250204204</v>
      </c>
      <c r="B222" s="46" t="s">
        <v>1210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>
        <f t="shared" si="102"/>
        <v>0</v>
      </c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>
        <f t="shared" si="103"/>
        <v>0</v>
      </c>
      <c r="AE222" s="60"/>
      <c r="AF222" s="61"/>
      <c r="AG222" s="80"/>
    </row>
    <row r="223" spans="1:33" x14ac:dyDescent="0.25">
      <c r="A223" s="37">
        <v>102502043</v>
      </c>
      <c r="B223" s="38" t="s">
        <v>154</v>
      </c>
      <c r="C223" s="39">
        <f t="shared" ref="C223:N223" si="118">+C224+C225+C226+C227+C228+C229</f>
        <v>0</v>
      </c>
      <c r="D223" s="39">
        <f t="shared" si="118"/>
        <v>0</v>
      </c>
      <c r="E223" s="39">
        <f t="shared" si="118"/>
        <v>0</v>
      </c>
      <c r="F223" s="39">
        <f t="shared" si="118"/>
        <v>0</v>
      </c>
      <c r="G223" s="39">
        <f t="shared" si="118"/>
        <v>0</v>
      </c>
      <c r="H223" s="39">
        <f t="shared" si="118"/>
        <v>0</v>
      </c>
      <c r="I223" s="39">
        <f t="shared" si="118"/>
        <v>0</v>
      </c>
      <c r="J223" s="39">
        <f t="shared" si="118"/>
        <v>0</v>
      </c>
      <c r="K223" s="39">
        <f t="shared" si="118"/>
        <v>0</v>
      </c>
      <c r="L223" s="39">
        <f t="shared" si="118"/>
        <v>0</v>
      </c>
      <c r="M223" s="39">
        <f t="shared" si="118"/>
        <v>0</v>
      </c>
      <c r="N223" s="39">
        <f t="shared" si="118"/>
        <v>0</v>
      </c>
      <c r="O223" s="39">
        <f t="shared" si="102"/>
        <v>0</v>
      </c>
      <c r="Q223" s="39"/>
      <c r="R223" s="39">
        <f t="shared" ref="R223:AB223" si="119">+R224+R225+R226+R227+R228+R229</f>
        <v>0</v>
      </c>
      <c r="S223" s="39">
        <f t="shared" si="119"/>
        <v>0</v>
      </c>
      <c r="T223" s="39">
        <f t="shared" si="119"/>
        <v>0</v>
      </c>
      <c r="U223" s="39">
        <f t="shared" si="119"/>
        <v>0</v>
      </c>
      <c r="V223" s="39">
        <f t="shared" si="119"/>
        <v>0</v>
      </c>
      <c r="W223" s="39">
        <f t="shared" si="119"/>
        <v>0</v>
      </c>
      <c r="X223" s="39">
        <f t="shared" si="119"/>
        <v>0</v>
      </c>
      <c r="Y223" s="39">
        <f t="shared" si="119"/>
        <v>0</v>
      </c>
      <c r="Z223" s="39">
        <f t="shared" si="119"/>
        <v>0</v>
      </c>
      <c r="AA223" s="39">
        <f t="shared" si="119"/>
        <v>0</v>
      </c>
      <c r="AB223" s="39">
        <f t="shared" si="119"/>
        <v>0</v>
      </c>
      <c r="AC223" s="39">
        <f t="shared" si="103"/>
        <v>0</v>
      </c>
      <c r="AE223" s="60"/>
      <c r="AF223" s="61"/>
      <c r="AG223" s="80"/>
    </row>
    <row r="224" spans="1:33" x14ac:dyDescent="0.25">
      <c r="A224" s="45">
        <v>10250204301</v>
      </c>
      <c r="B224" s="46" t="s">
        <v>156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>
        <f t="shared" si="102"/>
        <v>0</v>
      </c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>
        <f t="shared" si="103"/>
        <v>0</v>
      </c>
      <c r="AE224" s="60"/>
      <c r="AF224" s="61"/>
      <c r="AG224" s="80"/>
    </row>
    <row r="225" spans="1:33" x14ac:dyDescent="0.25">
      <c r="A225" s="45">
        <v>10250204302</v>
      </c>
      <c r="B225" s="46" t="s">
        <v>813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>
        <f t="shared" si="102"/>
        <v>0</v>
      </c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>
        <f t="shared" si="103"/>
        <v>0</v>
      </c>
      <c r="AE225" s="60"/>
      <c r="AF225" s="61"/>
      <c r="AG225" s="80"/>
    </row>
    <row r="226" spans="1:33" x14ac:dyDescent="0.25">
      <c r="A226" s="45">
        <v>10250204303</v>
      </c>
      <c r="B226" s="46" t="s">
        <v>1211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>
        <f t="shared" si="102"/>
        <v>0</v>
      </c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>
        <f t="shared" si="103"/>
        <v>0</v>
      </c>
      <c r="AE226" s="60"/>
      <c r="AF226" s="61"/>
      <c r="AG226" s="80"/>
    </row>
    <row r="227" spans="1:33" x14ac:dyDescent="0.25">
      <c r="A227" s="45">
        <v>10250204304</v>
      </c>
      <c r="B227" s="46" t="s">
        <v>1212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>
        <f t="shared" si="102"/>
        <v>0</v>
      </c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>
        <f t="shared" si="103"/>
        <v>0</v>
      </c>
      <c r="AE227" s="60"/>
      <c r="AF227" s="61"/>
      <c r="AG227" s="80"/>
    </row>
    <row r="228" spans="1:33" x14ac:dyDescent="0.25">
      <c r="A228" s="45">
        <v>10250204305</v>
      </c>
      <c r="B228" s="46" t="s">
        <v>1213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>
        <f t="shared" si="102"/>
        <v>0</v>
      </c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>
        <f t="shared" si="103"/>
        <v>0</v>
      </c>
      <c r="AE228" s="60"/>
      <c r="AF228" s="61"/>
      <c r="AG228" s="80"/>
    </row>
    <row r="229" spans="1:33" x14ac:dyDescent="0.25">
      <c r="A229" s="45">
        <v>10250204309</v>
      </c>
      <c r="B229" s="46" t="s">
        <v>160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>
        <f t="shared" si="102"/>
        <v>0</v>
      </c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>
        <f t="shared" si="103"/>
        <v>0</v>
      </c>
      <c r="AE229" s="60"/>
      <c r="AF229" s="61"/>
      <c r="AG229" s="80"/>
    </row>
    <row r="230" spans="1:33" x14ac:dyDescent="0.25">
      <c r="A230" s="37">
        <v>102502044</v>
      </c>
      <c r="B230" s="38" t="s">
        <v>162</v>
      </c>
      <c r="C230" s="39">
        <f t="shared" ref="C230:N230" si="120">+C231+C232+C233+C234+C235+C236+C237+C238+C239</f>
        <v>0</v>
      </c>
      <c r="D230" s="39">
        <f t="shared" si="120"/>
        <v>0</v>
      </c>
      <c r="E230" s="39">
        <f t="shared" si="120"/>
        <v>0</v>
      </c>
      <c r="F230" s="39">
        <f t="shared" si="120"/>
        <v>0</v>
      </c>
      <c r="G230" s="39">
        <f t="shared" si="120"/>
        <v>0</v>
      </c>
      <c r="H230" s="39">
        <f t="shared" si="120"/>
        <v>0</v>
      </c>
      <c r="I230" s="39">
        <f t="shared" si="120"/>
        <v>0</v>
      </c>
      <c r="J230" s="39">
        <f t="shared" si="120"/>
        <v>0</v>
      </c>
      <c r="K230" s="39">
        <f t="shared" si="120"/>
        <v>0</v>
      </c>
      <c r="L230" s="39">
        <f t="shared" si="120"/>
        <v>0</v>
      </c>
      <c r="M230" s="39">
        <f t="shared" si="120"/>
        <v>0</v>
      </c>
      <c r="N230" s="39">
        <f t="shared" si="120"/>
        <v>0</v>
      </c>
      <c r="O230" s="39">
        <f t="shared" si="102"/>
        <v>0</v>
      </c>
      <c r="Q230" s="39"/>
      <c r="R230" s="39">
        <f t="shared" ref="R230:AB230" si="121">+R231+R232+R233+R234+R235+R236+R237+R238+R239</f>
        <v>0</v>
      </c>
      <c r="S230" s="39">
        <f t="shared" si="121"/>
        <v>0</v>
      </c>
      <c r="T230" s="39">
        <f t="shared" si="121"/>
        <v>0</v>
      </c>
      <c r="U230" s="39">
        <f t="shared" si="121"/>
        <v>0</v>
      </c>
      <c r="V230" s="39">
        <f t="shared" si="121"/>
        <v>0</v>
      </c>
      <c r="W230" s="39">
        <f t="shared" si="121"/>
        <v>0</v>
      </c>
      <c r="X230" s="39">
        <f t="shared" si="121"/>
        <v>0</v>
      </c>
      <c r="Y230" s="39">
        <f t="shared" si="121"/>
        <v>0</v>
      </c>
      <c r="Z230" s="39">
        <f t="shared" si="121"/>
        <v>0</v>
      </c>
      <c r="AA230" s="39">
        <f t="shared" si="121"/>
        <v>0</v>
      </c>
      <c r="AB230" s="39">
        <f t="shared" si="121"/>
        <v>0</v>
      </c>
      <c r="AC230" s="39">
        <f t="shared" si="103"/>
        <v>0</v>
      </c>
      <c r="AE230" s="60"/>
      <c r="AF230" s="61"/>
      <c r="AG230" s="80"/>
    </row>
    <row r="231" spans="1:33" x14ac:dyDescent="0.25">
      <c r="A231" s="45">
        <v>10250204401</v>
      </c>
      <c r="B231" s="46" t="s">
        <v>349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>
        <f t="shared" si="102"/>
        <v>0</v>
      </c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>
        <f t="shared" si="103"/>
        <v>0</v>
      </c>
      <c r="AE231" s="60"/>
      <c r="AF231" s="61"/>
      <c r="AG231" s="80"/>
    </row>
    <row r="232" spans="1:33" x14ac:dyDescent="0.25">
      <c r="A232" s="45">
        <v>10250204402</v>
      </c>
      <c r="B232" s="46" t="s">
        <v>164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>
        <f t="shared" si="102"/>
        <v>0</v>
      </c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>
        <f t="shared" si="103"/>
        <v>0</v>
      </c>
      <c r="AE232" s="60"/>
      <c r="AF232" s="61"/>
      <c r="AG232" s="80"/>
    </row>
    <row r="233" spans="1:33" x14ac:dyDescent="0.25">
      <c r="A233" s="45">
        <v>10250204403</v>
      </c>
      <c r="B233" s="46" t="s">
        <v>166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>
        <f t="shared" si="102"/>
        <v>0</v>
      </c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>
        <f t="shared" si="103"/>
        <v>0</v>
      </c>
      <c r="AE233" s="60"/>
      <c r="AF233" s="61"/>
      <c r="AG233" s="80"/>
    </row>
    <row r="234" spans="1:33" x14ac:dyDescent="0.25">
      <c r="A234" s="45">
        <v>10250204404</v>
      </c>
      <c r="B234" s="46" t="s">
        <v>1214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>
        <f t="shared" si="102"/>
        <v>0</v>
      </c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>
        <f t="shared" si="103"/>
        <v>0</v>
      </c>
      <c r="AE234" s="60"/>
      <c r="AF234" s="61"/>
      <c r="AG234" s="80"/>
    </row>
    <row r="235" spans="1:33" x14ac:dyDescent="0.25">
      <c r="A235" s="45">
        <v>10250204405</v>
      </c>
      <c r="B235" s="46" t="s">
        <v>1215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>
        <f t="shared" si="102"/>
        <v>0</v>
      </c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>
        <f t="shared" si="103"/>
        <v>0</v>
      </c>
      <c r="AE235" s="60"/>
      <c r="AF235" s="61"/>
      <c r="AG235" s="80"/>
    </row>
    <row r="236" spans="1:33" x14ac:dyDescent="0.25">
      <c r="A236" s="45">
        <v>10250204406</v>
      </c>
      <c r="B236" s="46" t="s">
        <v>1216</v>
      </c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>
        <f t="shared" si="102"/>
        <v>0</v>
      </c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>
        <f t="shared" si="103"/>
        <v>0</v>
      </c>
      <c r="AE236" s="60"/>
      <c r="AF236" s="61"/>
      <c r="AG236" s="80"/>
    </row>
    <row r="237" spans="1:33" x14ac:dyDescent="0.25">
      <c r="A237" s="45">
        <v>10250204407</v>
      </c>
      <c r="B237" s="46" t="s">
        <v>1217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>
        <f t="shared" si="102"/>
        <v>0</v>
      </c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>
        <f t="shared" si="103"/>
        <v>0</v>
      </c>
      <c r="AE237" s="60"/>
      <c r="AF237" s="61"/>
      <c r="AG237" s="80"/>
    </row>
    <row r="238" spans="1:33" x14ac:dyDescent="0.25">
      <c r="A238" s="45">
        <v>10250204408</v>
      </c>
      <c r="B238" s="46" t="s">
        <v>168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>
        <f t="shared" si="102"/>
        <v>0</v>
      </c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>
        <f t="shared" si="103"/>
        <v>0</v>
      </c>
      <c r="AE238" s="60"/>
      <c r="AF238" s="61"/>
      <c r="AG238" s="80"/>
    </row>
    <row r="239" spans="1:33" x14ac:dyDescent="0.25">
      <c r="A239" s="45">
        <v>10250204409</v>
      </c>
      <c r="B239" s="46" t="s">
        <v>170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>
        <f t="shared" si="102"/>
        <v>0</v>
      </c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>
        <f t="shared" si="103"/>
        <v>0</v>
      </c>
      <c r="AE239" s="60"/>
      <c r="AF239" s="61"/>
      <c r="AG239" s="80"/>
    </row>
    <row r="240" spans="1:33" x14ac:dyDescent="0.25">
      <c r="A240" s="37">
        <v>102502045</v>
      </c>
      <c r="B240" s="38" t="s">
        <v>172</v>
      </c>
      <c r="C240" s="39">
        <f t="shared" ref="C240:N240" si="122">+C241+C242</f>
        <v>0</v>
      </c>
      <c r="D240" s="39">
        <f t="shared" si="122"/>
        <v>0</v>
      </c>
      <c r="E240" s="39">
        <f t="shared" si="122"/>
        <v>0</v>
      </c>
      <c r="F240" s="39">
        <f t="shared" si="122"/>
        <v>0</v>
      </c>
      <c r="G240" s="39">
        <f t="shared" si="122"/>
        <v>0</v>
      </c>
      <c r="H240" s="39">
        <f t="shared" si="122"/>
        <v>0</v>
      </c>
      <c r="I240" s="39">
        <f t="shared" si="122"/>
        <v>0</v>
      </c>
      <c r="J240" s="39">
        <f t="shared" si="122"/>
        <v>0</v>
      </c>
      <c r="K240" s="39">
        <f t="shared" si="122"/>
        <v>0</v>
      </c>
      <c r="L240" s="39">
        <f t="shared" si="122"/>
        <v>0</v>
      </c>
      <c r="M240" s="39">
        <f t="shared" si="122"/>
        <v>0</v>
      </c>
      <c r="N240" s="39">
        <f t="shared" si="122"/>
        <v>0</v>
      </c>
      <c r="O240" s="39">
        <f t="shared" si="102"/>
        <v>0</v>
      </c>
      <c r="Q240" s="39"/>
      <c r="R240" s="39">
        <f t="shared" ref="R240:AB240" si="123">+R241+R242</f>
        <v>0</v>
      </c>
      <c r="S240" s="39">
        <f t="shared" si="123"/>
        <v>0</v>
      </c>
      <c r="T240" s="39">
        <f t="shared" si="123"/>
        <v>0</v>
      </c>
      <c r="U240" s="39">
        <f t="shared" si="123"/>
        <v>0</v>
      </c>
      <c r="V240" s="39">
        <f t="shared" si="123"/>
        <v>0</v>
      </c>
      <c r="W240" s="39">
        <f t="shared" si="123"/>
        <v>0</v>
      </c>
      <c r="X240" s="39">
        <f t="shared" si="123"/>
        <v>0</v>
      </c>
      <c r="Y240" s="39">
        <f t="shared" si="123"/>
        <v>0</v>
      </c>
      <c r="Z240" s="39">
        <f t="shared" si="123"/>
        <v>0</v>
      </c>
      <c r="AA240" s="39">
        <f t="shared" si="123"/>
        <v>0</v>
      </c>
      <c r="AB240" s="39">
        <f t="shared" si="123"/>
        <v>0</v>
      </c>
      <c r="AC240" s="39">
        <f t="shared" si="103"/>
        <v>0</v>
      </c>
      <c r="AE240" s="60"/>
      <c r="AF240" s="61"/>
      <c r="AG240" s="80"/>
    </row>
    <row r="241" spans="1:33" x14ac:dyDescent="0.25">
      <c r="A241" s="45">
        <v>10250204501</v>
      </c>
      <c r="B241" s="46" t="s">
        <v>353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>
        <f t="shared" si="102"/>
        <v>0</v>
      </c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>
        <f t="shared" si="103"/>
        <v>0</v>
      </c>
      <c r="AE241" s="60"/>
      <c r="AF241" s="61"/>
      <c r="AG241" s="80"/>
    </row>
    <row r="242" spans="1:33" x14ac:dyDescent="0.25">
      <c r="A242" s="45">
        <v>10250204502</v>
      </c>
      <c r="B242" s="46" t="s">
        <v>174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>
        <f t="shared" si="102"/>
        <v>0</v>
      </c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>
        <f t="shared" si="103"/>
        <v>0</v>
      </c>
      <c r="AE242" s="60"/>
      <c r="AF242" s="61"/>
      <c r="AG242" s="80"/>
    </row>
    <row r="243" spans="1:33" x14ac:dyDescent="0.25">
      <c r="A243" s="37">
        <v>102502046</v>
      </c>
      <c r="B243" s="38" t="s">
        <v>176</v>
      </c>
      <c r="C243" s="39">
        <f t="shared" ref="C243:N243" si="124">+C244+C245+C246+C247+C248+C249</f>
        <v>0</v>
      </c>
      <c r="D243" s="39">
        <f t="shared" si="124"/>
        <v>0</v>
      </c>
      <c r="E243" s="39">
        <f t="shared" si="124"/>
        <v>0</v>
      </c>
      <c r="F243" s="39">
        <f t="shared" si="124"/>
        <v>0</v>
      </c>
      <c r="G243" s="39">
        <f t="shared" si="124"/>
        <v>0</v>
      </c>
      <c r="H243" s="39">
        <f t="shared" si="124"/>
        <v>0</v>
      </c>
      <c r="I243" s="39">
        <f t="shared" si="124"/>
        <v>0</v>
      </c>
      <c r="J243" s="39">
        <f t="shared" si="124"/>
        <v>0</v>
      </c>
      <c r="K243" s="39">
        <f t="shared" si="124"/>
        <v>0</v>
      </c>
      <c r="L243" s="39">
        <f t="shared" si="124"/>
        <v>0</v>
      </c>
      <c r="M243" s="39">
        <f t="shared" si="124"/>
        <v>0</v>
      </c>
      <c r="N243" s="39">
        <f t="shared" si="124"/>
        <v>0</v>
      </c>
      <c r="O243" s="39">
        <f t="shared" si="102"/>
        <v>0</v>
      </c>
      <c r="Q243" s="39"/>
      <c r="R243" s="39">
        <f t="shared" ref="R243:AB243" si="125">+R244+R245+R246+R247+R248+R249</f>
        <v>0</v>
      </c>
      <c r="S243" s="39">
        <f t="shared" si="125"/>
        <v>0</v>
      </c>
      <c r="T243" s="39">
        <f t="shared" si="125"/>
        <v>0</v>
      </c>
      <c r="U243" s="39">
        <f t="shared" si="125"/>
        <v>0</v>
      </c>
      <c r="V243" s="39">
        <f t="shared" si="125"/>
        <v>0</v>
      </c>
      <c r="W243" s="39">
        <f t="shared" si="125"/>
        <v>0</v>
      </c>
      <c r="X243" s="39">
        <f t="shared" si="125"/>
        <v>0</v>
      </c>
      <c r="Y243" s="39">
        <f t="shared" si="125"/>
        <v>0</v>
      </c>
      <c r="Z243" s="39">
        <f t="shared" si="125"/>
        <v>0</v>
      </c>
      <c r="AA243" s="39">
        <f t="shared" si="125"/>
        <v>0</v>
      </c>
      <c r="AB243" s="39">
        <f t="shared" si="125"/>
        <v>0</v>
      </c>
      <c r="AC243" s="39">
        <f t="shared" si="103"/>
        <v>0</v>
      </c>
      <c r="AE243" s="60"/>
      <c r="AF243" s="61"/>
      <c r="AG243" s="80"/>
    </row>
    <row r="244" spans="1:33" x14ac:dyDescent="0.25">
      <c r="A244" s="45">
        <v>10250204601</v>
      </c>
      <c r="B244" s="46" t="s">
        <v>178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>
        <f t="shared" si="102"/>
        <v>0</v>
      </c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>
        <f t="shared" si="103"/>
        <v>0</v>
      </c>
      <c r="AE244" s="60"/>
      <c r="AF244" s="61"/>
      <c r="AG244" s="80"/>
    </row>
    <row r="245" spans="1:33" x14ac:dyDescent="0.25">
      <c r="A245" s="45">
        <v>10250204602</v>
      </c>
      <c r="B245" s="46" t="s">
        <v>1218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>
        <f t="shared" si="102"/>
        <v>0</v>
      </c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>
        <f t="shared" si="103"/>
        <v>0</v>
      </c>
      <c r="AE245" s="60"/>
      <c r="AF245" s="61"/>
      <c r="AG245" s="80"/>
    </row>
    <row r="246" spans="1:33" x14ac:dyDescent="0.25">
      <c r="A246" s="45">
        <v>10250204603</v>
      </c>
      <c r="B246" s="46" t="s">
        <v>180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>
        <f t="shared" si="102"/>
        <v>0</v>
      </c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>
        <f t="shared" si="103"/>
        <v>0</v>
      </c>
      <c r="AE246" s="60"/>
      <c r="AF246" s="61"/>
      <c r="AG246" s="80"/>
    </row>
    <row r="247" spans="1:33" x14ac:dyDescent="0.25">
      <c r="A247" s="45">
        <v>10250204604</v>
      </c>
      <c r="B247" s="46" t="s">
        <v>182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>
        <f t="shared" ref="O247:O310" si="126">SUM(C247:N247)</f>
        <v>0</v>
      </c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>
        <f t="shared" ref="AC247:AC310" si="127">SUM(Q247:AB247)</f>
        <v>0</v>
      </c>
      <c r="AE247" s="60"/>
      <c r="AF247" s="61"/>
      <c r="AG247" s="80"/>
    </row>
    <row r="248" spans="1:33" x14ac:dyDescent="0.25">
      <c r="A248" s="45">
        <v>10250204605</v>
      </c>
      <c r="B248" s="46" t="s">
        <v>814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>
        <f t="shared" si="126"/>
        <v>0</v>
      </c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>
        <f t="shared" si="127"/>
        <v>0</v>
      </c>
      <c r="AE248" s="60"/>
      <c r="AF248" s="61"/>
      <c r="AG248" s="80"/>
    </row>
    <row r="249" spans="1:33" x14ac:dyDescent="0.25">
      <c r="A249" s="45">
        <v>10250204609</v>
      </c>
      <c r="B249" s="46" t="s">
        <v>186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>
        <f t="shared" si="126"/>
        <v>0</v>
      </c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>
        <f t="shared" si="127"/>
        <v>0</v>
      </c>
      <c r="AE249" s="60"/>
      <c r="AF249" s="61"/>
      <c r="AG249" s="80"/>
    </row>
    <row r="250" spans="1:33" x14ac:dyDescent="0.25">
      <c r="A250" s="37">
        <v>102502047</v>
      </c>
      <c r="B250" s="38" t="s">
        <v>188</v>
      </c>
      <c r="C250" s="39">
        <f t="shared" ref="C250:N250" si="128">+C251+C252+C253+C254+C255+C256+C257+C258</f>
        <v>0</v>
      </c>
      <c r="D250" s="39">
        <f t="shared" si="128"/>
        <v>0</v>
      </c>
      <c r="E250" s="39">
        <f t="shared" si="128"/>
        <v>0</v>
      </c>
      <c r="F250" s="39">
        <f t="shared" si="128"/>
        <v>0</v>
      </c>
      <c r="G250" s="39">
        <f t="shared" si="128"/>
        <v>0</v>
      </c>
      <c r="H250" s="39">
        <f t="shared" si="128"/>
        <v>0</v>
      </c>
      <c r="I250" s="39">
        <f t="shared" si="128"/>
        <v>0</v>
      </c>
      <c r="J250" s="39">
        <f t="shared" si="128"/>
        <v>0</v>
      </c>
      <c r="K250" s="39">
        <f t="shared" si="128"/>
        <v>0</v>
      </c>
      <c r="L250" s="39">
        <f t="shared" si="128"/>
        <v>0</v>
      </c>
      <c r="M250" s="39">
        <f t="shared" si="128"/>
        <v>0</v>
      </c>
      <c r="N250" s="39">
        <f t="shared" si="128"/>
        <v>0</v>
      </c>
      <c r="O250" s="39">
        <f t="shared" si="126"/>
        <v>0</v>
      </c>
      <c r="Q250" s="39"/>
      <c r="R250" s="39">
        <f t="shared" ref="R250:AB250" si="129">+R251+R252+R253+R254+R255+R256+R257+R258</f>
        <v>0</v>
      </c>
      <c r="S250" s="39">
        <f t="shared" si="129"/>
        <v>0</v>
      </c>
      <c r="T250" s="39">
        <f t="shared" si="129"/>
        <v>0</v>
      </c>
      <c r="U250" s="39">
        <f t="shared" si="129"/>
        <v>0</v>
      </c>
      <c r="V250" s="39">
        <f t="shared" si="129"/>
        <v>0</v>
      </c>
      <c r="W250" s="39">
        <f t="shared" si="129"/>
        <v>0</v>
      </c>
      <c r="X250" s="39">
        <f t="shared" si="129"/>
        <v>0</v>
      </c>
      <c r="Y250" s="39">
        <f t="shared" si="129"/>
        <v>0</v>
      </c>
      <c r="Z250" s="39">
        <f t="shared" si="129"/>
        <v>0</v>
      </c>
      <c r="AA250" s="39">
        <f t="shared" si="129"/>
        <v>0</v>
      </c>
      <c r="AB250" s="39">
        <f t="shared" si="129"/>
        <v>0</v>
      </c>
      <c r="AC250" s="39">
        <f t="shared" si="127"/>
        <v>0</v>
      </c>
      <c r="AE250" s="60"/>
      <c r="AF250" s="61"/>
      <c r="AG250" s="80"/>
    </row>
    <row r="251" spans="1:33" x14ac:dyDescent="0.25">
      <c r="A251" s="45">
        <v>10250204701</v>
      </c>
      <c r="B251" s="46" t="s">
        <v>1219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>
        <f t="shared" si="126"/>
        <v>0</v>
      </c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>
        <f t="shared" si="127"/>
        <v>0</v>
      </c>
      <c r="AE251" s="60"/>
      <c r="AF251" s="61"/>
      <c r="AG251" s="80"/>
    </row>
    <row r="252" spans="1:33" x14ac:dyDescent="0.25">
      <c r="A252" s="45">
        <v>10250204702</v>
      </c>
      <c r="B252" s="46" t="s">
        <v>815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>
        <f t="shared" si="126"/>
        <v>0</v>
      </c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>
        <f t="shared" si="127"/>
        <v>0</v>
      </c>
      <c r="AE252" s="60"/>
      <c r="AF252" s="61"/>
      <c r="AG252" s="80"/>
    </row>
    <row r="253" spans="1:33" x14ac:dyDescent="0.25">
      <c r="A253" s="45">
        <v>10250204703</v>
      </c>
      <c r="B253" s="46" t="s">
        <v>1220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>
        <f t="shared" si="126"/>
        <v>0</v>
      </c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>
        <f t="shared" si="127"/>
        <v>0</v>
      </c>
      <c r="AE253" s="60"/>
      <c r="AF253" s="61"/>
      <c r="AG253" s="80"/>
    </row>
    <row r="254" spans="1:33" x14ac:dyDescent="0.25">
      <c r="A254" s="45">
        <v>10250204704</v>
      </c>
      <c r="B254" s="46" t="s">
        <v>1221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>
        <f t="shared" si="126"/>
        <v>0</v>
      </c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>
        <f t="shared" si="127"/>
        <v>0</v>
      </c>
      <c r="AE254" s="60"/>
      <c r="AF254" s="61"/>
      <c r="AG254" s="80"/>
    </row>
    <row r="255" spans="1:33" x14ac:dyDescent="0.25">
      <c r="A255" s="45">
        <v>10250204705</v>
      </c>
      <c r="B255" s="46" t="s">
        <v>1222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>
        <f t="shared" si="126"/>
        <v>0</v>
      </c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>
        <f t="shared" si="127"/>
        <v>0</v>
      </c>
      <c r="AE255" s="60"/>
      <c r="AF255" s="61"/>
      <c r="AG255" s="80"/>
    </row>
    <row r="256" spans="1:33" x14ac:dyDescent="0.25">
      <c r="A256" s="45">
        <v>10250204706</v>
      </c>
      <c r="B256" s="46" t="s">
        <v>1223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>
        <f t="shared" si="126"/>
        <v>0</v>
      </c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>
        <f t="shared" si="127"/>
        <v>0</v>
      </c>
      <c r="AE256" s="60"/>
      <c r="AF256" s="61"/>
      <c r="AG256" s="80"/>
    </row>
    <row r="257" spans="1:33" x14ac:dyDescent="0.25">
      <c r="A257" s="45">
        <v>10250204708</v>
      </c>
      <c r="B257" s="46" t="s">
        <v>214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>
        <f t="shared" si="126"/>
        <v>0</v>
      </c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>
        <f t="shared" si="127"/>
        <v>0</v>
      </c>
      <c r="AE257" s="60"/>
      <c r="AF257" s="61"/>
      <c r="AG257" s="80"/>
    </row>
    <row r="258" spans="1:33" x14ac:dyDescent="0.25">
      <c r="A258" s="45">
        <v>10250204709</v>
      </c>
      <c r="B258" s="46" t="s">
        <v>1224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>
        <f t="shared" si="126"/>
        <v>0</v>
      </c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>
        <f t="shared" si="127"/>
        <v>0</v>
      </c>
      <c r="AE258" s="60"/>
      <c r="AF258" s="61"/>
      <c r="AG258" s="80"/>
    </row>
    <row r="259" spans="1:33" x14ac:dyDescent="0.25">
      <c r="A259" s="37">
        <v>102502048</v>
      </c>
      <c r="B259" s="38" t="s">
        <v>194</v>
      </c>
      <c r="C259" s="39">
        <f t="shared" ref="C259:N259" si="130">+C260+C261+C262+C263</f>
        <v>0</v>
      </c>
      <c r="D259" s="39">
        <f t="shared" si="130"/>
        <v>0</v>
      </c>
      <c r="E259" s="39">
        <f t="shared" si="130"/>
        <v>0</v>
      </c>
      <c r="F259" s="39">
        <f t="shared" si="130"/>
        <v>0</v>
      </c>
      <c r="G259" s="39">
        <f t="shared" si="130"/>
        <v>0</v>
      </c>
      <c r="H259" s="39">
        <f t="shared" si="130"/>
        <v>0</v>
      </c>
      <c r="I259" s="39">
        <f t="shared" si="130"/>
        <v>0</v>
      </c>
      <c r="J259" s="39">
        <f t="shared" si="130"/>
        <v>0</v>
      </c>
      <c r="K259" s="39">
        <f t="shared" si="130"/>
        <v>0</v>
      </c>
      <c r="L259" s="39">
        <f t="shared" si="130"/>
        <v>0</v>
      </c>
      <c r="M259" s="39">
        <f t="shared" si="130"/>
        <v>0</v>
      </c>
      <c r="N259" s="39">
        <f t="shared" si="130"/>
        <v>0</v>
      </c>
      <c r="O259" s="39">
        <f t="shared" si="126"/>
        <v>0</v>
      </c>
      <c r="Q259" s="39"/>
      <c r="R259" s="39">
        <f t="shared" ref="R259:AB259" si="131">+R260+R261+R262+R263</f>
        <v>0</v>
      </c>
      <c r="S259" s="39">
        <f t="shared" si="131"/>
        <v>0</v>
      </c>
      <c r="T259" s="39">
        <f t="shared" si="131"/>
        <v>0</v>
      </c>
      <c r="U259" s="39">
        <f t="shared" si="131"/>
        <v>0</v>
      </c>
      <c r="V259" s="39">
        <f t="shared" si="131"/>
        <v>0</v>
      </c>
      <c r="W259" s="39">
        <f t="shared" si="131"/>
        <v>0</v>
      </c>
      <c r="X259" s="39">
        <f t="shared" si="131"/>
        <v>0</v>
      </c>
      <c r="Y259" s="39">
        <f t="shared" si="131"/>
        <v>0</v>
      </c>
      <c r="Z259" s="39">
        <f t="shared" si="131"/>
        <v>0</v>
      </c>
      <c r="AA259" s="39">
        <f t="shared" si="131"/>
        <v>0</v>
      </c>
      <c r="AB259" s="39">
        <f t="shared" si="131"/>
        <v>0</v>
      </c>
      <c r="AC259" s="39">
        <f t="shared" si="127"/>
        <v>0</v>
      </c>
      <c r="AE259" s="60"/>
      <c r="AF259" s="61"/>
      <c r="AG259" s="80"/>
    </row>
    <row r="260" spans="1:33" x14ac:dyDescent="0.25">
      <c r="A260" s="45">
        <v>10250204801</v>
      </c>
      <c r="B260" s="46" t="s">
        <v>196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>
        <f t="shared" si="126"/>
        <v>0</v>
      </c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>
        <f t="shared" si="127"/>
        <v>0</v>
      </c>
      <c r="AE260" s="60"/>
      <c r="AF260" s="61"/>
      <c r="AG260" s="80"/>
    </row>
    <row r="261" spans="1:33" x14ac:dyDescent="0.25">
      <c r="A261" s="45">
        <v>10250204802</v>
      </c>
      <c r="B261" s="46" t="s">
        <v>1225</v>
      </c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>
        <f t="shared" si="126"/>
        <v>0</v>
      </c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>
        <f t="shared" si="127"/>
        <v>0</v>
      </c>
      <c r="AE261" s="60"/>
      <c r="AF261" s="61"/>
      <c r="AG261" s="80"/>
    </row>
    <row r="262" spans="1:33" x14ac:dyDescent="0.25">
      <c r="A262" s="45">
        <v>10250204803</v>
      </c>
      <c r="B262" s="46" t="s">
        <v>198</v>
      </c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>
        <f t="shared" si="126"/>
        <v>0</v>
      </c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>
        <f t="shared" si="127"/>
        <v>0</v>
      </c>
      <c r="AE262" s="60"/>
      <c r="AF262" s="61"/>
      <c r="AG262" s="80"/>
    </row>
    <row r="263" spans="1:33" x14ac:dyDescent="0.25">
      <c r="A263" s="45">
        <v>10250204804</v>
      </c>
      <c r="B263" s="46" t="s">
        <v>1226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>
        <f t="shared" si="126"/>
        <v>0</v>
      </c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>
        <f t="shared" si="127"/>
        <v>0</v>
      </c>
      <c r="AE263" s="60"/>
      <c r="AF263" s="61"/>
      <c r="AG263" s="80"/>
    </row>
    <row r="264" spans="1:33" x14ac:dyDescent="0.25">
      <c r="A264" s="37">
        <v>102502049</v>
      </c>
      <c r="B264" s="38" t="s">
        <v>200</v>
      </c>
      <c r="C264" s="39">
        <f t="shared" ref="C264:N264" si="132">+C265+C266+C267+C268+C269+C270+C271</f>
        <v>0</v>
      </c>
      <c r="D264" s="39">
        <f t="shared" si="132"/>
        <v>0</v>
      </c>
      <c r="E264" s="39">
        <f t="shared" si="132"/>
        <v>0</v>
      </c>
      <c r="F264" s="39">
        <f t="shared" si="132"/>
        <v>0</v>
      </c>
      <c r="G264" s="39">
        <f t="shared" si="132"/>
        <v>0</v>
      </c>
      <c r="H264" s="39">
        <f t="shared" si="132"/>
        <v>0</v>
      </c>
      <c r="I264" s="39">
        <f t="shared" si="132"/>
        <v>0</v>
      </c>
      <c r="J264" s="39">
        <f t="shared" si="132"/>
        <v>0</v>
      </c>
      <c r="K264" s="39">
        <f t="shared" si="132"/>
        <v>0</v>
      </c>
      <c r="L264" s="39">
        <f t="shared" si="132"/>
        <v>0</v>
      </c>
      <c r="M264" s="39">
        <f t="shared" si="132"/>
        <v>0</v>
      </c>
      <c r="N264" s="39">
        <f t="shared" si="132"/>
        <v>0</v>
      </c>
      <c r="O264" s="39">
        <f t="shared" si="126"/>
        <v>0</v>
      </c>
      <c r="Q264" s="39"/>
      <c r="R264" s="39">
        <f t="shared" ref="R264:AB264" si="133">+R265+R266+R267+R268+R269+R270+R271</f>
        <v>0</v>
      </c>
      <c r="S264" s="39">
        <f t="shared" si="133"/>
        <v>0</v>
      </c>
      <c r="T264" s="39">
        <f t="shared" si="133"/>
        <v>0</v>
      </c>
      <c r="U264" s="39">
        <f t="shared" si="133"/>
        <v>0</v>
      </c>
      <c r="V264" s="39">
        <f t="shared" si="133"/>
        <v>0</v>
      </c>
      <c r="W264" s="39">
        <f t="shared" si="133"/>
        <v>0</v>
      </c>
      <c r="X264" s="39">
        <f t="shared" si="133"/>
        <v>0</v>
      </c>
      <c r="Y264" s="39">
        <f t="shared" si="133"/>
        <v>0</v>
      </c>
      <c r="Z264" s="39">
        <f t="shared" si="133"/>
        <v>0</v>
      </c>
      <c r="AA264" s="39">
        <f t="shared" si="133"/>
        <v>0</v>
      </c>
      <c r="AB264" s="39">
        <f t="shared" si="133"/>
        <v>0</v>
      </c>
      <c r="AC264" s="39">
        <f t="shared" si="127"/>
        <v>0</v>
      </c>
      <c r="AE264" s="60"/>
      <c r="AF264" s="61"/>
      <c r="AG264" s="80"/>
    </row>
    <row r="265" spans="1:33" x14ac:dyDescent="0.25">
      <c r="A265" s="45">
        <v>10250204901</v>
      </c>
      <c r="B265" s="46" t="s">
        <v>1227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>
        <f t="shared" si="126"/>
        <v>0</v>
      </c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>
        <f t="shared" si="127"/>
        <v>0</v>
      </c>
      <c r="AE265" s="60"/>
      <c r="AF265" s="61"/>
      <c r="AG265" s="80"/>
    </row>
    <row r="266" spans="1:33" x14ac:dyDescent="0.25">
      <c r="A266" s="45">
        <v>10250204902</v>
      </c>
      <c r="B266" s="46" t="s">
        <v>817</v>
      </c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>
        <f t="shared" si="126"/>
        <v>0</v>
      </c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>
        <f t="shared" si="127"/>
        <v>0</v>
      </c>
      <c r="AE266" s="60"/>
      <c r="AF266" s="61"/>
      <c r="AG266" s="80"/>
    </row>
    <row r="267" spans="1:33" x14ac:dyDescent="0.25">
      <c r="A267" s="45">
        <v>10250204903</v>
      </c>
      <c r="B267" s="46" t="s">
        <v>1228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>
        <f t="shared" si="126"/>
        <v>0</v>
      </c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>
        <f t="shared" si="127"/>
        <v>0</v>
      </c>
      <c r="AE267" s="60"/>
      <c r="AF267" s="61"/>
      <c r="AG267" s="80"/>
    </row>
    <row r="268" spans="1:33" x14ac:dyDescent="0.25">
      <c r="A268" s="45">
        <v>10250204904</v>
      </c>
      <c r="B268" s="46" t="s">
        <v>1229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>
        <f t="shared" si="126"/>
        <v>0</v>
      </c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>
        <f t="shared" si="127"/>
        <v>0</v>
      </c>
      <c r="AE268" s="60"/>
      <c r="AF268" s="61"/>
      <c r="AG268" s="80"/>
    </row>
    <row r="269" spans="1:33" x14ac:dyDescent="0.25">
      <c r="A269" s="45">
        <v>10250204905</v>
      </c>
      <c r="B269" s="46" t="s">
        <v>1230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>
        <f t="shared" si="126"/>
        <v>0</v>
      </c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>
        <f t="shared" si="127"/>
        <v>0</v>
      </c>
      <c r="AE269" s="60"/>
      <c r="AF269" s="61"/>
      <c r="AG269" s="80"/>
    </row>
    <row r="270" spans="1:33" x14ac:dyDescent="0.25">
      <c r="A270" s="45">
        <v>10250204906</v>
      </c>
      <c r="B270" s="46" t="s">
        <v>1231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>
        <f t="shared" si="126"/>
        <v>0</v>
      </c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>
        <f t="shared" si="127"/>
        <v>0</v>
      </c>
      <c r="AE270" s="60"/>
      <c r="AF270" s="61"/>
      <c r="AG270" s="80"/>
    </row>
    <row r="271" spans="1:33" x14ac:dyDescent="0.25">
      <c r="A271" s="45">
        <v>10250204909</v>
      </c>
      <c r="B271" s="46" t="s">
        <v>1232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>
        <f t="shared" si="126"/>
        <v>0</v>
      </c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>
        <f t="shared" si="127"/>
        <v>0</v>
      </c>
      <c r="AE271" s="60"/>
      <c r="AF271" s="61"/>
      <c r="AG271" s="80"/>
    </row>
    <row r="272" spans="1:33" x14ac:dyDescent="0.25">
      <c r="A272" s="37">
        <v>10250205</v>
      </c>
      <c r="B272" s="38" t="s">
        <v>1233</v>
      </c>
      <c r="C272" s="39">
        <f t="shared" ref="C272:N272" si="134">+C273+C276</f>
        <v>0</v>
      </c>
      <c r="D272" s="39">
        <f t="shared" si="134"/>
        <v>0</v>
      </c>
      <c r="E272" s="39">
        <f t="shared" si="134"/>
        <v>0</v>
      </c>
      <c r="F272" s="39">
        <f t="shared" si="134"/>
        <v>0</v>
      </c>
      <c r="G272" s="39">
        <f t="shared" si="134"/>
        <v>0</v>
      </c>
      <c r="H272" s="39">
        <f t="shared" si="134"/>
        <v>0</v>
      </c>
      <c r="I272" s="39">
        <f t="shared" si="134"/>
        <v>0</v>
      </c>
      <c r="J272" s="39">
        <f t="shared" si="134"/>
        <v>0</v>
      </c>
      <c r="K272" s="39">
        <f t="shared" si="134"/>
        <v>0</v>
      </c>
      <c r="L272" s="39">
        <f t="shared" si="134"/>
        <v>0</v>
      </c>
      <c r="M272" s="39">
        <f t="shared" si="134"/>
        <v>0</v>
      </c>
      <c r="N272" s="39">
        <f t="shared" si="134"/>
        <v>0</v>
      </c>
      <c r="O272" s="39">
        <f t="shared" si="126"/>
        <v>0</v>
      </c>
      <c r="Q272" s="39"/>
      <c r="R272" s="39">
        <f t="shared" ref="R272:AB272" si="135">+R273+R276</f>
        <v>0</v>
      </c>
      <c r="S272" s="39">
        <f t="shared" si="135"/>
        <v>0</v>
      </c>
      <c r="T272" s="39">
        <f t="shared" si="135"/>
        <v>0</v>
      </c>
      <c r="U272" s="39">
        <f t="shared" si="135"/>
        <v>0</v>
      </c>
      <c r="V272" s="39">
        <f t="shared" si="135"/>
        <v>0</v>
      </c>
      <c r="W272" s="39">
        <f t="shared" si="135"/>
        <v>0</v>
      </c>
      <c r="X272" s="39">
        <f t="shared" si="135"/>
        <v>0</v>
      </c>
      <c r="Y272" s="39">
        <f t="shared" si="135"/>
        <v>0</v>
      </c>
      <c r="Z272" s="39">
        <f t="shared" si="135"/>
        <v>0</v>
      </c>
      <c r="AA272" s="39">
        <f t="shared" si="135"/>
        <v>0</v>
      </c>
      <c r="AB272" s="39">
        <f t="shared" si="135"/>
        <v>0</v>
      </c>
      <c r="AC272" s="39">
        <f t="shared" si="127"/>
        <v>0</v>
      </c>
      <c r="AE272" s="60"/>
      <c r="AF272" s="61"/>
      <c r="AG272" s="80"/>
    </row>
    <row r="273" spans="1:33" x14ac:dyDescent="0.25">
      <c r="A273" s="42">
        <v>102502053</v>
      </c>
      <c r="B273" s="43" t="s">
        <v>1234</v>
      </c>
      <c r="C273" s="40">
        <f t="shared" ref="C273:N273" si="136">+C274+C275</f>
        <v>0</v>
      </c>
      <c r="D273" s="40">
        <f t="shared" si="136"/>
        <v>0</v>
      </c>
      <c r="E273" s="40">
        <f t="shared" si="136"/>
        <v>0</v>
      </c>
      <c r="F273" s="40">
        <f t="shared" si="136"/>
        <v>0</v>
      </c>
      <c r="G273" s="40">
        <f t="shared" si="136"/>
        <v>0</v>
      </c>
      <c r="H273" s="40">
        <f t="shared" si="136"/>
        <v>0</v>
      </c>
      <c r="I273" s="40">
        <f t="shared" si="136"/>
        <v>0</v>
      </c>
      <c r="J273" s="40">
        <f t="shared" si="136"/>
        <v>0</v>
      </c>
      <c r="K273" s="40">
        <f t="shared" si="136"/>
        <v>0</v>
      </c>
      <c r="L273" s="40">
        <f t="shared" si="136"/>
        <v>0</v>
      </c>
      <c r="M273" s="40">
        <f t="shared" si="136"/>
        <v>0</v>
      </c>
      <c r="N273" s="40">
        <f t="shared" si="136"/>
        <v>0</v>
      </c>
      <c r="O273" s="40">
        <f t="shared" si="126"/>
        <v>0</v>
      </c>
      <c r="Q273" s="40"/>
      <c r="R273" s="40">
        <f t="shared" ref="R273:AB273" si="137">+R274+R275</f>
        <v>0</v>
      </c>
      <c r="S273" s="40">
        <f t="shared" si="137"/>
        <v>0</v>
      </c>
      <c r="T273" s="40">
        <f t="shared" si="137"/>
        <v>0</v>
      </c>
      <c r="U273" s="40">
        <f t="shared" si="137"/>
        <v>0</v>
      </c>
      <c r="V273" s="40">
        <f t="shared" si="137"/>
        <v>0</v>
      </c>
      <c r="W273" s="40">
        <f t="shared" si="137"/>
        <v>0</v>
      </c>
      <c r="X273" s="40">
        <f t="shared" si="137"/>
        <v>0</v>
      </c>
      <c r="Y273" s="40">
        <f t="shared" si="137"/>
        <v>0</v>
      </c>
      <c r="Z273" s="40">
        <f t="shared" si="137"/>
        <v>0</v>
      </c>
      <c r="AA273" s="40">
        <f t="shared" si="137"/>
        <v>0</v>
      </c>
      <c r="AB273" s="40">
        <f t="shared" si="137"/>
        <v>0</v>
      </c>
      <c r="AC273" s="40">
        <f t="shared" si="127"/>
        <v>0</v>
      </c>
      <c r="AE273" s="60"/>
      <c r="AF273" s="61"/>
      <c r="AG273" s="80"/>
    </row>
    <row r="274" spans="1:33" x14ac:dyDescent="0.25">
      <c r="A274" s="45">
        <v>10250205301</v>
      </c>
      <c r="B274" s="46" t="s">
        <v>1235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>
        <f t="shared" si="126"/>
        <v>0</v>
      </c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>
        <f t="shared" si="127"/>
        <v>0</v>
      </c>
      <c r="AE274" s="60"/>
      <c r="AF274" s="61"/>
      <c r="AG274" s="80"/>
    </row>
    <row r="275" spans="1:33" x14ac:dyDescent="0.25">
      <c r="A275" s="45">
        <v>10250205302</v>
      </c>
      <c r="B275" s="46" t="s">
        <v>1236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>
        <f t="shared" si="126"/>
        <v>0</v>
      </c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>
        <f t="shared" si="127"/>
        <v>0</v>
      </c>
      <c r="AE275" s="60"/>
      <c r="AF275" s="61"/>
      <c r="AG275" s="80"/>
    </row>
    <row r="276" spans="1:33" x14ac:dyDescent="0.25">
      <c r="A276" s="37">
        <v>102502054</v>
      </c>
      <c r="B276" s="38" t="s">
        <v>1237</v>
      </c>
      <c r="C276" s="39">
        <f t="shared" ref="C276:N276" si="138">+C277+C278+C279+C280+C281+C282+C283</f>
        <v>0</v>
      </c>
      <c r="D276" s="39">
        <f t="shared" si="138"/>
        <v>0</v>
      </c>
      <c r="E276" s="39">
        <f t="shared" si="138"/>
        <v>0</v>
      </c>
      <c r="F276" s="39">
        <f t="shared" si="138"/>
        <v>0</v>
      </c>
      <c r="G276" s="39">
        <f t="shared" si="138"/>
        <v>0</v>
      </c>
      <c r="H276" s="39">
        <f t="shared" si="138"/>
        <v>0</v>
      </c>
      <c r="I276" s="39">
        <f t="shared" si="138"/>
        <v>0</v>
      </c>
      <c r="J276" s="39">
        <f t="shared" si="138"/>
        <v>0</v>
      </c>
      <c r="K276" s="39">
        <f t="shared" si="138"/>
        <v>0</v>
      </c>
      <c r="L276" s="39">
        <f t="shared" si="138"/>
        <v>0</v>
      </c>
      <c r="M276" s="39">
        <f t="shared" si="138"/>
        <v>0</v>
      </c>
      <c r="N276" s="39">
        <f t="shared" si="138"/>
        <v>0</v>
      </c>
      <c r="O276" s="39">
        <f t="shared" si="126"/>
        <v>0</v>
      </c>
      <c r="Q276" s="39"/>
      <c r="R276" s="39">
        <f t="shared" ref="R276:AB276" si="139">+R277+R278+R279+R280+R281+R282+R283</f>
        <v>0</v>
      </c>
      <c r="S276" s="39">
        <f t="shared" si="139"/>
        <v>0</v>
      </c>
      <c r="T276" s="39">
        <f t="shared" si="139"/>
        <v>0</v>
      </c>
      <c r="U276" s="39">
        <f t="shared" si="139"/>
        <v>0</v>
      </c>
      <c r="V276" s="39">
        <f t="shared" si="139"/>
        <v>0</v>
      </c>
      <c r="W276" s="39">
        <f t="shared" si="139"/>
        <v>0</v>
      </c>
      <c r="X276" s="39">
        <f t="shared" si="139"/>
        <v>0</v>
      </c>
      <c r="Y276" s="39">
        <f t="shared" si="139"/>
        <v>0</v>
      </c>
      <c r="Z276" s="39">
        <f t="shared" si="139"/>
        <v>0</v>
      </c>
      <c r="AA276" s="39">
        <f t="shared" si="139"/>
        <v>0</v>
      </c>
      <c r="AB276" s="39">
        <f t="shared" si="139"/>
        <v>0</v>
      </c>
      <c r="AC276" s="39">
        <f t="shared" si="127"/>
        <v>0</v>
      </c>
      <c r="AE276" s="60"/>
      <c r="AF276" s="61"/>
      <c r="AG276" s="80"/>
    </row>
    <row r="277" spans="1:33" x14ac:dyDescent="0.25">
      <c r="A277" s="45">
        <v>10250205401</v>
      </c>
      <c r="B277" s="46" t="s">
        <v>1238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>
        <f t="shared" si="126"/>
        <v>0</v>
      </c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>
        <f t="shared" si="127"/>
        <v>0</v>
      </c>
      <c r="AE277" s="60"/>
      <c r="AF277" s="61"/>
      <c r="AG277" s="80"/>
    </row>
    <row r="278" spans="1:33" x14ac:dyDescent="0.25">
      <c r="A278" s="45">
        <v>10250205402</v>
      </c>
      <c r="B278" s="46" t="s">
        <v>1239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>
        <f t="shared" si="126"/>
        <v>0</v>
      </c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>
        <f t="shared" si="127"/>
        <v>0</v>
      </c>
      <c r="AE278" s="60"/>
      <c r="AF278" s="61"/>
      <c r="AG278" s="80"/>
    </row>
    <row r="279" spans="1:33" x14ac:dyDescent="0.25">
      <c r="A279" s="45">
        <v>10250205403</v>
      </c>
      <c r="B279" s="46" t="s">
        <v>1240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>
        <f t="shared" si="126"/>
        <v>0</v>
      </c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>
        <f t="shared" si="127"/>
        <v>0</v>
      </c>
      <c r="AE279" s="60"/>
      <c r="AF279" s="61"/>
      <c r="AG279" s="80"/>
    </row>
    <row r="280" spans="1:33" x14ac:dyDescent="0.25">
      <c r="A280" s="45">
        <v>10250205404</v>
      </c>
      <c r="B280" s="46" t="s">
        <v>1241</v>
      </c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>
        <f t="shared" si="126"/>
        <v>0</v>
      </c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>
        <f t="shared" si="127"/>
        <v>0</v>
      </c>
      <c r="AE280" s="60"/>
      <c r="AF280" s="61"/>
      <c r="AG280" s="80"/>
    </row>
    <row r="281" spans="1:33" x14ac:dyDescent="0.25">
      <c r="A281" s="45">
        <v>10250205405</v>
      </c>
      <c r="B281" s="46" t="s">
        <v>1242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>
        <f t="shared" si="126"/>
        <v>0</v>
      </c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>
        <f t="shared" si="127"/>
        <v>0</v>
      </c>
      <c r="AE281" s="60"/>
      <c r="AF281" s="61"/>
      <c r="AG281" s="80"/>
    </row>
    <row r="282" spans="1:33" x14ac:dyDescent="0.25">
      <c r="A282" s="45">
        <v>10250205406</v>
      </c>
      <c r="B282" s="46" t="s">
        <v>1243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>
        <f t="shared" si="126"/>
        <v>0</v>
      </c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>
        <f t="shared" si="127"/>
        <v>0</v>
      </c>
      <c r="AE282" s="60"/>
      <c r="AF282" s="61"/>
      <c r="AG282" s="80"/>
    </row>
    <row r="283" spans="1:33" x14ac:dyDescent="0.25">
      <c r="A283" s="45">
        <v>10250205407</v>
      </c>
      <c r="B283" s="46" t="s">
        <v>1244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>
        <f t="shared" si="126"/>
        <v>0</v>
      </c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>
        <f t="shared" si="127"/>
        <v>0</v>
      </c>
      <c r="AE283" s="60"/>
      <c r="AF283" s="61"/>
      <c r="AG283" s="80"/>
    </row>
    <row r="284" spans="1:33" x14ac:dyDescent="0.25">
      <c r="A284" s="37">
        <v>10250206</v>
      </c>
      <c r="B284" s="38" t="s">
        <v>1245</v>
      </c>
      <c r="C284" s="39">
        <f t="shared" ref="C284:N284" si="140">+C285+C288+C294+C299+C302+C307+C316</f>
        <v>0</v>
      </c>
      <c r="D284" s="39">
        <f t="shared" si="140"/>
        <v>0</v>
      </c>
      <c r="E284" s="39">
        <f t="shared" si="140"/>
        <v>0</v>
      </c>
      <c r="F284" s="39">
        <f t="shared" si="140"/>
        <v>0</v>
      </c>
      <c r="G284" s="39">
        <f t="shared" si="140"/>
        <v>0</v>
      </c>
      <c r="H284" s="39">
        <f t="shared" si="140"/>
        <v>0</v>
      </c>
      <c r="I284" s="39">
        <f t="shared" si="140"/>
        <v>0</v>
      </c>
      <c r="J284" s="39">
        <f t="shared" si="140"/>
        <v>0</v>
      </c>
      <c r="K284" s="39">
        <f t="shared" si="140"/>
        <v>0</v>
      </c>
      <c r="L284" s="39">
        <f t="shared" si="140"/>
        <v>0</v>
      </c>
      <c r="M284" s="39">
        <f t="shared" si="140"/>
        <v>0</v>
      </c>
      <c r="N284" s="39">
        <f t="shared" si="140"/>
        <v>0</v>
      </c>
      <c r="O284" s="39">
        <f t="shared" si="126"/>
        <v>0</v>
      </c>
      <c r="Q284" s="39">
        <v>300850</v>
      </c>
      <c r="R284" s="39">
        <f t="shared" ref="R284:AB284" si="141">+R285+R288+R294+R299+R302+R307+R316</f>
        <v>0</v>
      </c>
      <c r="S284" s="39">
        <f t="shared" si="141"/>
        <v>0</v>
      </c>
      <c r="T284" s="39">
        <f t="shared" si="141"/>
        <v>0</v>
      </c>
      <c r="U284" s="39">
        <f t="shared" si="141"/>
        <v>0</v>
      </c>
      <c r="V284" s="39">
        <f t="shared" si="141"/>
        <v>0</v>
      </c>
      <c r="W284" s="39">
        <f t="shared" si="141"/>
        <v>0</v>
      </c>
      <c r="X284" s="39">
        <f t="shared" si="141"/>
        <v>0</v>
      </c>
      <c r="Y284" s="39">
        <f t="shared" si="141"/>
        <v>0</v>
      </c>
      <c r="Z284" s="39">
        <f t="shared" si="141"/>
        <v>0</v>
      </c>
      <c r="AA284" s="39">
        <f t="shared" si="141"/>
        <v>0</v>
      </c>
      <c r="AB284" s="39">
        <f t="shared" si="141"/>
        <v>0</v>
      </c>
      <c r="AC284" s="39">
        <f t="shared" si="127"/>
        <v>300850</v>
      </c>
      <c r="AE284" s="93" t="s">
        <v>949</v>
      </c>
      <c r="AF284" s="93" t="s">
        <v>950</v>
      </c>
      <c r="AG284" s="94">
        <v>300850</v>
      </c>
    </row>
    <row r="285" spans="1:33" x14ac:dyDescent="0.25">
      <c r="A285" s="42">
        <v>102502061</v>
      </c>
      <c r="B285" s="43" t="s">
        <v>1246</v>
      </c>
      <c r="C285" s="40">
        <f t="shared" ref="C285:N285" si="142">+C286+C287</f>
        <v>0</v>
      </c>
      <c r="D285" s="40">
        <f t="shared" si="142"/>
        <v>0</v>
      </c>
      <c r="E285" s="40">
        <f t="shared" si="142"/>
        <v>0</v>
      </c>
      <c r="F285" s="40">
        <f t="shared" si="142"/>
        <v>0</v>
      </c>
      <c r="G285" s="40">
        <f t="shared" si="142"/>
        <v>0</v>
      </c>
      <c r="H285" s="40">
        <f t="shared" si="142"/>
        <v>0</v>
      </c>
      <c r="I285" s="40">
        <f t="shared" si="142"/>
        <v>0</v>
      </c>
      <c r="J285" s="40">
        <f t="shared" si="142"/>
        <v>0</v>
      </c>
      <c r="K285" s="40">
        <f t="shared" si="142"/>
        <v>0</v>
      </c>
      <c r="L285" s="40">
        <f t="shared" si="142"/>
        <v>0</v>
      </c>
      <c r="M285" s="40">
        <f t="shared" si="142"/>
        <v>0</v>
      </c>
      <c r="N285" s="40">
        <f t="shared" si="142"/>
        <v>0</v>
      </c>
      <c r="O285" s="40">
        <f t="shared" si="126"/>
        <v>0</v>
      </c>
      <c r="Q285" s="40"/>
      <c r="R285" s="40">
        <f t="shared" ref="R285:AB285" si="143">+R286+R287</f>
        <v>0</v>
      </c>
      <c r="S285" s="40">
        <f t="shared" si="143"/>
        <v>0</v>
      </c>
      <c r="T285" s="40">
        <f t="shared" si="143"/>
        <v>0</v>
      </c>
      <c r="U285" s="40">
        <f t="shared" si="143"/>
        <v>0</v>
      </c>
      <c r="V285" s="40">
        <f t="shared" si="143"/>
        <v>0</v>
      </c>
      <c r="W285" s="40">
        <f t="shared" si="143"/>
        <v>0</v>
      </c>
      <c r="X285" s="40">
        <f t="shared" si="143"/>
        <v>0</v>
      </c>
      <c r="Y285" s="40">
        <f t="shared" si="143"/>
        <v>0</v>
      </c>
      <c r="Z285" s="40">
        <f t="shared" si="143"/>
        <v>0</v>
      </c>
      <c r="AA285" s="40">
        <f t="shared" si="143"/>
        <v>0</v>
      </c>
      <c r="AB285" s="40">
        <f t="shared" si="143"/>
        <v>0</v>
      </c>
      <c r="AC285" s="40">
        <f t="shared" si="127"/>
        <v>0</v>
      </c>
      <c r="AE285" s="93"/>
      <c r="AF285" s="93"/>
      <c r="AG285" s="94"/>
    </row>
    <row r="286" spans="1:33" x14ac:dyDescent="0.25">
      <c r="A286" s="45">
        <v>10250206101</v>
      </c>
      <c r="B286" s="46" t="s">
        <v>1247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>
        <f t="shared" si="126"/>
        <v>0</v>
      </c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>
        <f t="shared" si="127"/>
        <v>0</v>
      </c>
      <c r="AE286" s="93"/>
      <c r="AF286" s="93"/>
      <c r="AG286" s="94"/>
    </row>
    <row r="287" spans="1:33" x14ac:dyDescent="0.25">
      <c r="A287" s="45">
        <v>10250206102</v>
      </c>
      <c r="B287" s="46" t="s">
        <v>1248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>
        <f t="shared" si="126"/>
        <v>0</v>
      </c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>
        <f t="shared" si="127"/>
        <v>0</v>
      </c>
      <c r="AE287" s="93"/>
      <c r="AF287" s="93"/>
      <c r="AG287" s="94"/>
    </row>
    <row r="288" spans="1:33" x14ac:dyDescent="0.25">
      <c r="A288" s="37">
        <v>102502062</v>
      </c>
      <c r="B288" s="38" t="s">
        <v>952</v>
      </c>
      <c r="C288" s="39">
        <f t="shared" ref="C288:N288" si="144">+C289+C290+C291+C292+C293</f>
        <v>0</v>
      </c>
      <c r="D288" s="39">
        <f t="shared" si="144"/>
        <v>0</v>
      </c>
      <c r="E288" s="39">
        <f t="shared" si="144"/>
        <v>0</v>
      </c>
      <c r="F288" s="39">
        <f t="shared" si="144"/>
        <v>0</v>
      </c>
      <c r="G288" s="39">
        <f t="shared" si="144"/>
        <v>0</v>
      </c>
      <c r="H288" s="39">
        <f t="shared" si="144"/>
        <v>0</v>
      </c>
      <c r="I288" s="39">
        <f t="shared" si="144"/>
        <v>0</v>
      </c>
      <c r="J288" s="39">
        <f t="shared" si="144"/>
        <v>0</v>
      </c>
      <c r="K288" s="39">
        <f t="shared" si="144"/>
        <v>0</v>
      </c>
      <c r="L288" s="39">
        <f t="shared" si="144"/>
        <v>0</v>
      </c>
      <c r="M288" s="39">
        <f t="shared" si="144"/>
        <v>0</v>
      </c>
      <c r="N288" s="39">
        <f t="shared" si="144"/>
        <v>0</v>
      </c>
      <c r="O288" s="39">
        <f t="shared" si="126"/>
        <v>0</v>
      </c>
      <c r="Q288" s="39">
        <v>300850</v>
      </c>
      <c r="R288" s="39">
        <f t="shared" ref="R288:AB288" si="145">+R289+R290+R291+R292+R293</f>
        <v>0</v>
      </c>
      <c r="S288" s="39">
        <f t="shared" si="145"/>
        <v>0</v>
      </c>
      <c r="T288" s="39">
        <f t="shared" si="145"/>
        <v>0</v>
      </c>
      <c r="U288" s="39">
        <f t="shared" si="145"/>
        <v>0</v>
      </c>
      <c r="V288" s="39">
        <f t="shared" si="145"/>
        <v>0</v>
      </c>
      <c r="W288" s="39">
        <f t="shared" si="145"/>
        <v>0</v>
      </c>
      <c r="X288" s="39">
        <f t="shared" si="145"/>
        <v>0</v>
      </c>
      <c r="Y288" s="39">
        <f t="shared" si="145"/>
        <v>0</v>
      </c>
      <c r="Z288" s="39">
        <f t="shared" si="145"/>
        <v>0</v>
      </c>
      <c r="AA288" s="39">
        <f t="shared" si="145"/>
        <v>0</v>
      </c>
      <c r="AB288" s="39">
        <f t="shared" si="145"/>
        <v>0</v>
      </c>
      <c r="AC288" s="39">
        <f t="shared" si="127"/>
        <v>300850</v>
      </c>
      <c r="AE288" s="93" t="s">
        <v>951</v>
      </c>
      <c r="AF288" s="93" t="s">
        <v>952</v>
      </c>
      <c r="AG288" s="94">
        <v>300850</v>
      </c>
    </row>
    <row r="289" spans="1:33" x14ac:dyDescent="0.25">
      <c r="A289" s="45">
        <v>10250206201</v>
      </c>
      <c r="B289" s="46" t="s">
        <v>954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>
        <f t="shared" si="126"/>
        <v>0</v>
      </c>
      <c r="Q289" s="47">
        <v>300850</v>
      </c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>
        <f t="shared" si="127"/>
        <v>300850</v>
      </c>
      <c r="AE289" s="60" t="s">
        <v>953</v>
      </c>
      <c r="AF289" s="61" t="s">
        <v>954</v>
      </c>
      <c r="AG289" s="81">
        <v>300850</v>
      </c>
    </row>
    <row r="290" spans="1:33" x14ac:dyDescent="0.25">
      <c r="A290" s="45">
        <v>10250206202</v>
      </c>
      <c r="B290" s="46" t="s">
        <v>956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>
        <f t="shared" si="126"/>
        <v>0</v>
      </c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>
        <f t="shared" si="127"/>
        <v>0</v>
      </c>
      <c r="AE290" s="60" t="s">
        <v>955</v>
      </c>
      <c r="AF290" s="61" t="s">
        <v>956</v>
      </c>
      <c r="AG290" s="82"/>
    </row>
    <row r="291" spans="1:33" x14ac:dyDescent="0.25">
      <c r="A291" s="45">
        <v>10250206203</v>
      </c>
      <c r="B291" s="46" t="s">
        <v>1249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>
        <f t="shared" si="126"/>
        <v>0</v>
      </c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>
        <f t="shared" si="127"/>
        <v>0</v>
      </c>
      <c r="AE291" s="60"/>
      <c r="AF291" s="61"/>
      <c r="AG291" s="82"/>
    </row>
    <row r="292" spans="1:33" x14ac:dyDescent="0.25">
      <c r="A292" s="45">
        <v>10250206204</v>
      </c>
      <c r="B292" s="46" t="s">
        <v>1250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>
        <f t="shared" si="126"/>
        <v>0</v>
      </c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>
        <f t="shared" si="127"/>
        <v>0</v>
      </c>
      <c r="AE292" s="60"/>
      <c r="AF292" s="61"/>
      <c r="AG292" s="82"/>
    </row>
    <row r="293" spans="1:33" x14ac:dyDescent="0.25">
      <c r="A293" s="45">
        <v>10250206205</v>
      </c>
      <c r="B293" s="46" t="s">
        <v>1251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>
        <f t="shared" si="126"/>
        <v>0</v>
      </c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>
        <f t="shared" si="127"/>
        <v>0</v>
      </c>
      <c r="AE293" s="60"/>
      <c r="AF293" s="61"/>
      <c r="AG293" s="82"/>
    </row>
    <row r="294" spans="1:33" x14ac:dyDescent="0.25">
      <c r="A294" s="37">
        <v>102502063</v>
      </c>
      <c r="B294" s="38" t="s">
        <v>364</v>
      </c>
      <c r="C294" s="39">
        <f t="shared" ref="C294:N294" si="146">+C295+C296+C297+C298</f>
        <v>0</v>
      </c>
      <c r="D294" s="39">
        <f t="shared" si="146"/>
        <v>0</v>
      </c>
      <c r="E294" s="39">
        <f t="shared" si="146"/>
        <v>0</v>
      </c>
      <c r="F294" s="39">
        <f t="shared" si="146"/>
        <v>0</v>
      </c>
      <c r="G294" s="39">
        <f t="shared" si="146"/>
        <v>0</v>
      </c>
      <c r="H294" s="39">
        <f t="shared" si="146"/>
        <v>0</v>
      </c>
      <c r="I294" s="39">
        <f t="shared" si="146"/>
        <v>0</v>
      </c>
      <c r="J294" s="39">
        <f t="shared" si="146"/>
        <v>0</v>
      </c>
      <c r="K294" s="39">
        <f t="shared" si="146"/>
        <v>0</v>
      </c>
      <c r="L294" s="39">
        <f t="shared" si="146"/>
        <v>0</v>
      </c>
      <c r="M294" s="39">
        <f t="shared" si="146"/>
        <v>0</v>
      </c>
      <c r="N294" s="39">
        <f t="shared" si="146"/>
        <v>0</v>
      </c>
      <c r="O294" s="39">
        <f t="shared" si="126"/>
        <v>0</v>
      </c>
      <c r="Q294" s="39">
        <v>14125400</v>
      </c>
      <c r="R294" s="39">
        <f t="shared" ref="R294:AB294" si="147">+R295+R296+R297+R298</f>
        <v>0</v>
      </c>
      <c r="S294" s="39">
        <f t="shared" si="147"/>
        <v>0</v>
      </c>
      <c r="T294" s="39">
        <f t="shared" si="147"/>
        <v>0</v>
      </c>
      <c r="U294" s="39">
        <f t="shared" si="147"/>
        <v>0</v>
      </c>
      <c r="V294" s="39">
        <f t="shared" si="147"/>
        <v>0</v>
      </c>
      <c r="W294" s="39">
        <f t="shared" si="147"/>
        <v>0</v>
      </c>
      <c r="X294" s="39">
        <f t="shared" si="147"/>
        <v>0</v>
      </c>
      <c r="Y294" s="39">
        <f t="shared" si="147"/>
        <v>0</v>
      </c>
      <c r="Z294" s="39">
        <f t="shared" si="147"/>
        <v>0</v>
      </c>
      <c r="AA294" s="39">
        <f t="shared" si="147"/>
        <v>0</v>
      </c>
      <c r="AB294" s="39">
        <f t="shared" si="147"/>
        <v>0</v>
      </c>
      <c r="AC294" s="39">
        <f t="shared" si="127"/>
        <v>14125400</v>
      </c>
      <c r="AE294" s="93" t="s">
        <v>957</v>
      </c>
      <c r="AF294" s="93" t="s">
        <v>958</v>
      </c>
      <c r="AG294" s="94">
        <v>14125400</v>
      </c>
    </row>
    <row r="295" spans="1:33" x14ac:dyDescent="0.25">
      <c r="A295" s="45">
        <v>10250206301</v>
      </c>
      <c r="B295" s="46" t="s">
        <v>366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>
        <f t="shared" si="126"/>
        <v>0</v>
      </c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>
        <f t="shared" si="127"/>
        <v>0</v>
      </c>
      <c r="AE295" s="93"/>
      <c r="AF295" s="93"/>
      <c r="AG295" s="94"/>
    </row>
    <row r="296" spans="1:33" x14ac:dyDescent="0.25">
      <c r="A296" s="45">
        <v>10250206302</v>
      </c>
      <c r="B296" s="46" t="s">
        <v>368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>
        <f t="shared" si="126"/>
        <v>0</v>
      </c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>
        <f t="shared" si="127"/>
        <v>0</v>
      </c>
      <c r="AE296" s="93"/>
      <c r="AF296" s="93"/>
      <c r="AG296" s="94"/>
    </row>
    <row r="297" spans="1:33" x14ac:dyDescent="0.25">
      <c r="A297" s="45">
        <v>10250206303</v>
      </c>
      <c r="B297" s="46" t="s">
        <v>370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>
        <f t="shared" si="126"/>
        <v>0</v>
      </c>
      <c r="Q297" s="47">
        <v>14125400</v>
      </c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>
        <f t="shared" si="127"/>
        <v>14125400</v>
      </c>
      <c r="AE297" s="61" t="s">
        <v>959</v>
      </c>
      <c r="AF297" s="61" t="s">
        <v>370</v>
      </c>
      <c r="AG297" s="82">
        <v>14125400</v>
      </c>
    </row>
    <row r="298" spans="1:33" x14ac:dyDescent="0.25">
      <c r="A298" s="45">
        <v>10250206304</v>
      </c>
      <c r="B298" s="46" t="s">
        <v>372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>
        <f t="shared" si="126"/>
        <v>0</v>
      </c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>
        <f t="shared" si="127"/>
        <v>0</v>
      </c>
      <c r="AE298" s="61"/>
      <c r="AF298" s="61"/>
      <c r="AG298" s="82"/>
    </row>
    <row r="299" spans="1:33" x14ac:dyDescent="0.25">
      <c r="A299" s="37">
        <v>102502064</v>
      </c>
      <c r="B299" s="38" t="s">
        <v>1252</v>
      </c>
      <c r="C299" s="39">
        <f t="shared" ref="C299:N299" si="148">+C300+C301</f>
        <v>0</v>
      </c>
      <c r="D299" s="39">
        <f t="shared" si="148"/>
        <v>0</v>
      </c>
      <c r="E299" s="39">
        <f t="shared" si="148"/>
        <v>0</v>
      </c>
      <c r="F299" s="39">
        <f t="shared" si="148"/>
        <v>0</v>
      </c>
      <c r="G299" s="39">
        <f t="shared" si="148"/>
        <v>0</v>
      </c>
      <c r="H299" s="39">
        <f t="shared" si="148"/>
        <v>0</v>
      </c>
      <c r="I299" s="39">
        <f t="shared" si="148"/>
        <v>0</v>
      </c>
      <c r="J299" s="39">
        <f t="shared" si="148"/>
        <v>0</v>
      </c>
      <c r="K299" s="39">
        <f t="shared" si="148"/>
        <v>0</v>
      </c>
      <c r="L299" s="39">
        <f t="shared" si="148"/>
        <v>0</v>
      </c>
      <c r="M299" s="39">
        <f t="shared" si="148"/>
        <v>0</v>
      </c>
      <c r="N299" s="39">
        <f t="shared" si="148"/>
        <v>0</v>
      </c>
      <c r="O299" s="39">
        <f t="shared" si="126"/>
        <v>0</v>
      </c>
      <c r="Q299" s="39"/>
      <c r="R299" s="39">
        <f t="shared" ref="R299:AB299" si="149">+R300+R301</f>
        <v>0</v>
      </c>
      <c r="S299" s="39">
        <f t="shared" si="149"/>
        <v>0</v>
      </c>
      <c r="T299" s="39">
        <f t="shared" si="149"/>
        <v>0</v>
      </c>
      <c r="U299" s="39">
        <f t="shared" si="149"/>
        <v>0</v>
      </c>
      <c r="V299" s="39">
        <f t="shared" si="149"/>
        <v>0</v>
      </c>
      <c r="W299" s="39">
        <f t="shared" si="149"/>
        <v>0</v>
      </c>
      <c r="X299" s="39">
        <f t="shared" si="149"/>
        <v>0</v>
      </c>
      <c r="Y299" s="39">
        <f t="shared" si="149"/>
        <v>0</v>
      </c>
      <c r="Z299" s="39">
        <f t="shared" si="149"/>
        <v>0</v>
      </c>
      <c r="AA299" s="39">
        <f t="shared" si="149"/>
        <v>0</v>
      </c>
      <c r="AB299" s="39">
        <f t="shared" si="149"/>
        <v>0</v>
      </c>
      <c r="AC299" s="39">
        <f t="shared" si="127"/>
        <v>0</v>
      </c>
      <c r="AE299" s="61"/>
      <c r="AF299" s="61"/>
      <c r="AG299" s="82"/>
    </row>
    <row r="300" spans="1:33" x14ac:dyDescent="0.25">
      <c r="A300" s="45">
        <v>10250206401</v>
      </c>
      <c r="B300" s="46" t="s">
        <v>1253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>
        <f t="shared" si="126"/>
        <v>0</v>
      </c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>
        <f t="shared" si="127"/>
        <v>0</v>
      </c>
      <c r="AE300" s="61"/>
      <c r="AF300" s="61"/>
      <c r="AG300" s="82"/>
    </row>
    <row r="301" spans="1:33" x14ac:dyDescent="0.25">
      <c r="A301" s="45">
        <v>10250206402</v>
      </c>
      <c r="B301" s="46" t="s">
        <v>1254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>
        <f t="shared" si="126"/>
        <v>0</v>
      </c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>
        <f t="shared" si="127"/>
        <v>0</v>
      </c>
      <c r="AE301" s="61"/>
      <c r="AF301" s="61"/>
      <c r="AG301" s="82"/>
    </row>
    <row r="302" spans="1:33" x14ac:dyDescent="0.25">
      <c r="A302" s="37">
        <v>102502065</v>
      </c>
      <c r="B302" s="38" t="s">
        <v>1255</v>
      </c>
      <c r="C302" s="39">
        <f t="shared" ref="C302:N302" si="150">+C303+C304+C305+C306</f>
        <v>0</v>
      </c>
      <c r="D302" s="39">
        <f t="shared" si="150"/>
        <v>0</v>
      </c>
      <c r="E302" s="39">
        <f t="shared" si="150"/>
        <v>0</v>
      </c>
      <c r="F302" s="39">
        <f t="shared" si="150"/>
        <v>0</v>
      </c>
      <c r="G302" s="39">
        <f t="shared" si="150"/>
        <v>0</v>
      </c>
      <c r="H302" s="39">
        <f t="shared" si="150"/>
        <v>0</v>
      </c>
      <c r="I302" s="39">
        <f t="shared" si="150"/>
        <v>0</v>
      </c>
      <c r="J302" s="39">
        <f t="shared" si="150"/>
        <v>0</v>
      </c>
      <c r="K302" s="39">
        <f t="shared" si="150"/>
        <v>0</v>
      </c>
      <c r="L302" s="39">
        <f t="shared" si="150"/>
        <v>0</v>
      </c>
      <c r="M302" s="39">
        <f t="shared" si="150"/>
        <v>0</v>
      </c>
      <c r="N302" s="39">
        <f t="shared" si="150"/>
        <v>0</v>
      </c>
      <c r="O302" s="39">
        <f t="shared" si="126"/>
        <v>0</v>
      </c>
      <c r="Q302" s="39"/>
      <c r="R302" s="39">
        <f t="shared" ref="R302:AB302" si="151">+R303+R304+R305+R306</f>
        <v>0</v>
      </c>
      <c r="S302" s="39">
        <f t="shared" si="151"/>
        <v>0</v>
      </c>
      <c r="T302" s="39">
        <f t="shared" si="151"/>
        <v>0</v>
      </c>
      <c r="U302" s="39">
        <f t="shared" si="151"/>
        <v>0</v>
      </c>
      <c r="V302" s="39">
        <f t="shared" si="151"/>
        <v>0</v>
      </c>
      <c r="W302" s="39">
        <f t="shared" si="151"/>
        <v>0</v>
      </c>
      <c r="X302" s="39">
        <f t="shared" si="151"/>
        <v>0</v>
      </c>
      <c r="Y302" s="39">
        <f t="shared" si="151"/>
        <v>0</v>
      </c>
      <c r="Z302" s="39">
        <f t="shared" si="151"/>
        <v>0</v>
      </c>
      <c r="AA302" s="39">
        <f t="shared" si="151"/>
        <v>0</v>
      </c>
      <c r="AB302" s="39">
        <f t="shared" si="151"/>
        <v>0</v>
      </c>
      <c r="AC302" s="39">
        <f t="shared" si="127"/>
        <v>0</v>
      </c>
      <c r="AE302" s="61"/>
      <c r="AF302" s="61"/>
      <c r="AG302" s="82"/>
    </row>
    <row r="303" spans="1:33" x14ac:dyDescent="0.25">
      <c r="A303" s="45">
        <v>10250206501</v>
      </c>
      <c r="B303" s="46" t="s">
        <v>1256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>
        <f t="shared" si="126"/>
        <v>0</v>
      </c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>
        <f t="shared" si="127"/>
        <v>0</v>
      </c>
      <c r="AE303" s="61"/>
      <c r="AF303" s="61"/>
      <c r="AG303" s="82"/>
    </row>
    <row r="304" spans="1:33" x14ac:dyDescent="0.25">
      <c r="A304" s="45">
        <v>10250206502</v>
      </c>
      <c r="B304" s="46" t="s">
        <v>1257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>
        <f t="shared" si="126"/>
        <v>0</v>
      </c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>
        <f t="shared" si="127"/>
        <v>0</v>
      </c>
      <c r="AE304" s="61"/>
      <c r="AF304" s="61"/>
      <c r="AG304" s="82"/>
    </row>
    <row r="305" spans="1:33" x14ac:dyDescent="0.25">
      <c r="A305" s="45">
        <v>10250206503</v>
      </c>
      <c r="B305" s="46" t="s">
        <v>1258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>
        <f t="shared" si="126"/>
        <v>0</v>
      </c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>
        <f t="shared" si="127"/>
        <v>0</v>
      </c>
      <c r="AE305" s="61"/>
      <c r="AF305" s="61"/>
      <c r="AG305" s="82"/>
    </row>
    <row r="306" spans="1:33" x14ac:dyDescent="0.25">
      <c r="A306" s="45">
        <v>102502066</v>
      </c>
      <c r="B306" s="46" t="s">
        <v>374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>
        <f t="shared" si="126"/>
        <v>0</v>
      </c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>
        <f t="shared" si="127"/>
        <v>0</v>
      </c>
      <c r="AE306" s="61"/>
      <c r="AF306" s="61"/>
      <c r="AG306" s="82"/>
    </row>
    <row r="307" spans="1:33" x14ac:dyDescent="0.25">
      <c r="A307" s="37">
        <v>102502067</v>
      </c>
      <c r="B307" s="38" t="s">
        <v>376</v>
      </c>
      <c r="C307" s="39">
        <f t="shared" ref="C307:N307" si="152">+C308+C309+C310+C311+C312+C313+C314+C315</f>
        <v>0</v>
      </c>
      <c r="D307" s="39">
        <f t="shared" si="152"/>
        <v>0</v>
      </c>
      <c r="E307" s="39">
        <f t="shared" si="152"/>
        <v>0</v>
      </c>
      <c r="F307" s="39">
        <f t="shared" si="152"/>
        <v>0</v>
      </c>
      <c r="G307" s="39">
        <f t="shared" si="152"/>
        <v>0</v>
      </c>
      <c r="H307" s="39">
        <f t="shared" si="152"/>
        <v>0</v>
      </c>
      <c r="I307" s="39">
        <f t="shared" si="152"/>
        <v>0</v>
      </c>
      <c r="J307" s="39">
        <f t="shared" si="152"/>
        <v>0</v>
      </c>
      <c r="K307" s="39">
        <f t="shared" si="152"/>
        <v>0</v>
      </c>
      <c r="L307" s="39">
        <f t="shared" si="152"/>
        <v>0</v>
      </c>
      <c r="M307" s="39">
        <f t="shared" si="152"/>
        <v>0</v>
      </c>
      <c r="N307" s="39">
        <f t="shared" si="152"/>
        <v>0</v>
      </c>
      <c r="O307" s="39">
        <f t="shared" si="126"/>
        <v>0</v>
      </c>
      <c r="Q307" s="39">
        <v>24000</v>
      </c>
      <c r="R307" s="39">
        <f t="shared" ref="R307:AB307" si="153">+R308+R309+R310+R311+R312+R313+R314+R315</f>
        <v>0</v>
      </c>
      <c r="S307" s="39">
        <f t="shared" si="153"/>
        <v>0</v>
      </c>
      <c r="T307" s="39">
        <f t="shared" si="153"/>
        <v>0</v>
      </c>
      <c r="U307" s="39">
        <f t="shared" si="153"/>
        <v>0</v>
      </c>
      <c r="V307" s="39">
        <f t="shared" si="153"/>
        <v>0</v>
      </c>
      <c r="W307" s="39">
        <f t="shared" si="153"/>
        <v>0</v>
      </c>
      <c r="X307" s="39">
        <f t="shared" si="153"/>
        <v>0</v>
      </c>
      <c r="Y307" s="39">
        <f t="shared" si="153"/>
        <v>0</v>
      </c>
      <c r="Z307" s="39">
        <f t="shared" si="153"/>
        <v>0</v>
      </c>
      <c r="AA307" s="39">
        <f t="shared" si="153"/>
        <v>0</v>
      </c>
      <c r="AB307" s="39">
        <f t="shared" si="153"/>
        <v>0</v>
      </c>
      <c r="AC307" s="39">
        <f t="shared" si="127"/>
        <v>24000</v>
      </c>
      <c r="AE307" s="93" t="s">
        <v>960</v>
      </c>
      <c r="AF307" s="93" t="s">
        <v>376</v>
      </c>
      <c r="AG307" s="94">
        <v>24000</v>
      </c>
    </row>
    <row r="308" spans="1:33" x14ac:dyDescent="0.25">
      <c r="A308" s="45">
        <v>10250206701</v>
      </c>
      <c r="B308" s="46" t="s">
        <v>1259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>
        <f t="shared" si="126"/>
        <v>0</v>
      </c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>
        <f t="shared" si="127"/>
        <v>0</v>
      </c>
      <c r="AE308" s="93"/>
      <c r="AF308" s="93"/>
      <c r="AG308" s="94"/>
    </row>
    <row r="309" spans="1:33" x14ac:dyDescent="0.25">
      <c r="A309" s="45">
        <v>10250206702</v>
      </c>
      <c r="B309" s="46" t="s">
        <v>1260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>
        <f t="shared" si="126"/>
        <v>0</v>
      </c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>
        <f t="shared" si="127"/>
        <v>0</v>
      </c>
      <c r="AE309" s="93"/>
      <c r="AF309" s="93"/>
      <c r="AG309" s="94"/>
    </row>
    <row r="310" spans="1:33" x14ac:dyDescent="0.25">
      <c r="A310" s="45">
        <v>10250206703</v>
      </c>
      <c r="B310" s="46" t="s">
        <v>1261</v>
      </c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>
        <f t="shared" si="126"/>
        <v>0</v>
      </c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>
        <f t="shared" si="127"/>
        <v>0</v>
      </c>
      <c r="AE310" s="93"/>
      <c r="AF310" s="93"/>
      <c r="AG310" s="94"/>
    </row>
    <row r="311" spans="1:33" x14ac:dyDescent="0.25">
      <c r="A311" s="45">
        <v>10250206704</v>
      </c>
      <c r="B311" s="46" t="s">
        <v>1262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>
        <f t="shared" ref="O311:O374" si="154">SUM(C311:N311)</f>
        <v>0</v>
      </c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>
        <f t="shared" ref="AC311:AC374" si="155">SUM(Q311:AB311)</f>
        <v>0</v>
      </c>
      <c r="AE311" s="93"/>
      <c r="AF311" s="93"/>
      <c r="AG311" s="94"/>
    </row>
    <row r="312" spans="1:33" x14ac:dyDescent="0.25">
      <c r="A312" s="45">
        <v>10250206705</v>
      </c>
      <c r="B312" s="46" t="s">
        <v>1263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>
        <f t="shared" si="154"/>
        <v>0</v>
      </c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>
        <f t="shared" si="155"/>
        <v>0</v>
      </c>
      <c r="AE312" s="93"/>
      <c r="AF312" s="93"/>
      <c r="AG312" s="94"/>
    </row>
    <row r="313" spans="1:33" x14ac:dyDescent="0.25">
      <c r="A313" s="45">
        <v>10250206706</v>
      </c>
      <c r="B313" s="46" t="s">
        <v>1264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>
        <f t="shared" si="154"/>
        <v>0</v>
      </c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>
        <f t="shared" si="155"/>
        <v>0</v>
      </c>
      <c r="AE313" s="93"/>
      <c r="AF313" s="93"/>
      <c r="AG313" s="94"/>
    </row>
    <row r="314" spans="1:33" x14ac:dyDescent="0.25">
      <c r="A314" s="45">
        <v>10250206709</v>
      </c>
      <c r="B314" s="46" t="s">
        <v>962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>
        <f t="shared" si="154"/>
        <v>0</v>
      </c>
      <c r="Q314" s="47">
        <v>24000</v>
      </c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>
        <f t="shared" si="155"/>
        <v>24000</v>
      </c>
      <c r="AE314" s="61" t="s">
        <v>961</v>
      </c>
      <c r="AF314" s="61" t="s">
        <v>962</v>
      </c>
      <c r="AG314" s="82">
        <v>24000</v>
      </c>
    </row>
    <row r="315" spans="1:33" x14ac:dyDescent="0.25">
      <c r="A315" s="45">
        <v>102502068</v>
      </c>
      <c r="B315" s="46" t="s">
        <v>382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>
        <f t="shared" si="154"/>
        <v>0</v>
      </c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>
        <f t="shared" si="155"/>
        <v>0</v>
      </c>
      <c r="AE315" s="61"/>
      <c r="AF315" s="61"/>
      <c r="AG315" s="82"/>
    </row>
    <row r="316" spans="1:33" x14ac:dyDescent="0.25">
      <c r="A316" s="37">
        <v>102502069</v>
      </c>
      <c r="B316" s="38" t="s">
        <v>384</v>
      </c>
      <c r="C316" s="39">
        <f t="shared" ref="C316:N316" si="156">+C317+C318</f>
        <v>0</v>
      </c>
      <c r="D316" s="39">
        <f t="shared" si="156"/>
        <v>0</v>
      </c>
      <c r="E316" s="39">
        <f t="shared" si="156"/>
        <v>0</v>
      </c>
      <c r="F316" s="39">
        <f t="shared" si="156"/>
        <v>0</v>
      </c>
      <c r="G316" s="39">
        <f t="shared" si="156"/>
        <v>0</v>
      </c>
      <c r="H316" s="39">
        <f t="shared" si="156"/>
        <v>0</v>
      </c>
      <c r="I316" s="39">
        <f t="shared" si="156"/>
        <v>0</v>
      </c>
      <c r="J316" s="39">
        <f t="shared" si="156"/>
        <v>0</v>
      </c>
      <c r="K316" s="39">
        <f t="shared" si="156"/>
        <v>0</v>
      </c>
      <c r="L316" s="39">
        <f t="shared" si="156"/>
        <v>0</v>
      </c>
      <c r="M316" s="39">
        <f t="shared" si="156"/>
        <v>0</v>
      </c>
      <c r="N316" s="39">
        <f t="shared" si="156"/>
        <v>0</v>
      </c>
      <c r="O316" s="39">
        <f t="shared" si="154"/>
        <v>0</v>
      </c>
      <c r="Q316" s="39"/>
      <c r="R316" s="39">
        <f t="shared" ref="R316:AB316" si="157">+R317+R318</f>
        <v>0</v>
      </c>
      <c r="S316" s="39">
        <f t="shared" si="157"/>
        <v>0</v>
      </c>
      <c r="T316" s="39">
        <f t="shared" si="157"/>
        <v>0</v>
      </c>
      <c r="U316" s="39">
        <f t="shared" si="157"/>
        <v>0</v>
      </c>
      <c r="V316" s="39">
        <f t="shared" si="157"/>
        <v>0</v>
      </c>
      <c r="W316" s="39">
        <f t="shared" si="157"/>
        <v>0</v>
      </c>
      <c r="X316" s="39">
        <f t="shared" si="157"/>
        <v>0</v>
      </c>
      <c r="Y316" s="39">
        <f t="shared" si="157"/>
        <v>0</v>
      </c>
      <c r="Z316" s="39">
        <f t="shared" si="157"/>
        <v>0</v>
      </c>
      <c r="AA316" s="39">
        <f t="shared" si="157"/>
        <v>0</v>
      </c>
      <c r="AB316" s="39">
        <f t="shared" si="157"/>
        <v>0</v>
      </c>
      <c r="AC316" s="39">
        <f t="shared" si="155"/>
        <v>0</v>
      </c>
      <c r="AE316" s="61"/>
      <c r="AF316" s="61"/>
      <c r="AG316" s="82"/>
    </row>
    <row r="317" spans="1:33" x14ac:dyDescent="0.25">
      <c r="A317" s="45">
        <v>10250206901</v>
      </c>
      <c r="B317" s="46" t="s">
        <v>826</v>
      </c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>
        <f t="shared" si="154"/>
        <v>0</v>
      </c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>
        <f t="shared" si="155"/>
        <v>0</v>
      </c>
      <c r="AE317" s="61"/>
      <c r="AF317" s="61"/>
      <c r="AG317" s="82"/>
    </row>
    <row r="318" spans="1:33" x14ac:dyDescent="0.25">
      <c r="A318" s="45">
        <v>10250206902</v>
      </c>
      <c r="B318" s="46" t="s">
        <v>388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>
        <f t="shared" si="154"/>
        <v>0</v>
      </c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>
        <f t="shared" si="155"/>
        <v>0</v>
      </c>
      <c r="AE318" s="61"/>
      <c r="AF318" s="61"/>
      <c r="AG318" s="82"/>
    </row>
    <row r="319" spans="1:33" x14ac:dyDescent="0.25">
      <c r="A319" s="37">
        <v>10250207</v>
      </c>
      <c r="B319" s="38" t="s">
        <v>390</v>
      </c>
      <c r="C319" s="39">
        <f t="shared" ref="C319:N319" si="158">+C320+C323</f>
        <v>12476766.359166667</v>
      </c>
      <c r="D319" s="39">
        <f t="shared" si="158"/>
        <v>35876766.359166667</v>
      </c>
      <c r="E319" s="39">
        <f t="shared" si="158"/>
        <v>12476766.359166667</v>
      </c>
      <c r="F319" s="39">
        <f t="shared" si="158"/>
        <v>12476766.359166667</v>
      </c>
      <c r="G319" s="39">
        <f t="shared" si="158"/>
        <v>12476766.359166667</v>
      </c>
      <c r="H319" s="39">
        <f t="shared" si="158"/>
        <v>12476766.359166667</v>
      </c>
      <c r="I319" s="39">
        <f t="shared" si="158"/>
        <v>12476766.359166667</v>
      </c>
      <c r="J319" s="39">
        <f t="shared" si="158"/>
        <v>7676766.3591666669</v>
      </c>
      <c r="K319" s="39">
        <f t="shared" si="158"/>
        <v>33933289.359166667</v>
      </c>
      <c r="L319" s="39">
        <f t="shared" si="158"/>
        <v>7676766.3591666669</v>
      </c>
      <c r="M319" s="39">
        <f t="shared" si="158"/>
        <v>7499047.0491666049</v>
      </c>
      <c r="N319" s="39">
        <f t="shared" si="158"/>
        <v>7676766.3591666669</v>
      </c>
      <c r="O319" s="39">
        <f t="shared" si="154"/>
        <v>175200000</v>
      </c>
      <c r="Q319" s="39">
        <v>16294830</v>
      </c>
      <c r="R319" s="39">
        <f t="shared" ref="R319:AB319" si="159">+R320+R323</f>
        <v>0</v>
      </c>
      <c r="S319" s="39">
        <f t="shared" si="159"/>
        <v>0</v>
      </c>
      <c r="T319" s="39">
        <f t="shared" si="159"/>
        <v>0</v>
      </c>
      <c r="U319" s="39">
        <f t="shared" si="159"/>
        <v>0</v>
      </c>
      <c r="V319" s="39">
        <f t="shared" si="159"/>
        <v>0</v>
      </c>
      <c r="W319" s="39">
        <f t="shared" si="159"/>
        <v>0</v>
      </c>
      <c r="X319" s="39">
        <f t="shared" si="159"/>
        <v>0</v>
      </c>
      <c r="Y319" s="39">
        <f t="shared" si="159"/>
        <v>0</v>
      </c>
      <c r="Z319" s="39">
        <f t="shared" si="159"/>
        <v>0</v>
      </c>
      <c r="AA319" s="39">
        <f t="shared" si="159"/>
        <v>0</v>
      </c>
      <c r="AB319" s="39">
        <f t="shared" si="159"/>
        <v>0</v>
      </c>
      <c r="AC319" s="39">
        <f t="shared" si="155"/>
        <v>16294830</v>
      </c>
      <c r="AE319" s="93" t="s">
        <v>963</v>
      </c>
      <c r="AF319" s="93" t="s">
        <v>964</v>
      </c>
      <c r="AG319" s="94">
        <v>16294830</v>
      </c>
    </row>
    <row r="320" spans="1:33" x14ac:dyDescent="0.25">
      <c r="A320" s="42">
        <v>102502072</v>
      </c>
      <c r="B320" s="43" t="s">
        <v>425</v>
      </c>
      <c r="C320" s="40">
        <f t="shared" ref="C320:N320" si="160">+C321+C322</f>
        <v>12476766.359166667</v>
      </c>
      <c r="D320" s="40">
        <f t="shared" si="160"/>
        <v>35876766.359166667</v>
      </c>
      <c r="E320" s="40">
        <f t="shared" si="160"/>
        <v>12476766.359166667</v>
      </c>
      <c r="F320" s="40">
        <f t="shared" si="160"/>
        <v>12476766.359166667</v>
      </c>
      <c r="G320" s="40">
        <f t="shared" si="160"/>
        <v>12476766.359166667</v>
      </c>
      <c r="H320" s="40">
        <f t="shared" si="160"/>
        <v>12476766.359166667</v>
      </c>
      <c r="I320" s="40">
        <f t="shared" si="160"/>
        <v>12476766.359166667</v>
      </c>
      <c r="J320" s="40">
        <f t="shared" si="160"/>
        <v>7676766.3591666669</v>
      </c>
      <c r="K320" s="40">
        <f t="shared" si="160"/>
        <v>33933289.359166667</v>
      </c>
      <c r="L320" s="40">
        <f t="shared" si="160"/>
        <v>7676766.3591666669</v>
      </c>
      <c r="M320" s="40">
        <f t="shared" si="160"/>
        <v>7499047.0491666049</v>
      </c>
      <c r="N320" s="40">
        <f t="shared" si="160"/>
        <v>7676766.3591666669</v>
      </c>
      <c r="O320" s="40">
        <f t="shared" si="154"/>
        <v>175200000</v>
      </c>
      <c r="Q320" s="40">
        <v>16294830</v>
      </c>
      <c r="R320" s="40">
        <f t="shared" ref="R320:AB320" si="161">+R321+R322</f>
        <v>0</v>
      </c>
      <c r="S320" s="40">
        <f t="shared" si="161"/>
        <v>0</v>
      </c>
      <c r="T320" s="40">
        <f t="shared" si="161"/>
        <v>0</v>
      </c>
      <c r="U320" s="40">
        <f t="shared" si="161"/>
        <v>0</v>
      </c>
      <c r="V320" s="40">
        <f t="shared" si="161"/>
        <v>0</v>
      </c>
      <c r="W320" s="40">
        <f t="shared" si="161"/>
        <v>0</v>
      </c>
      <c r="X320" s="40">
        <f t="shared" si="161"/>
        <v>0</v>
      </c>
      <c r="Y320" s="40">
        <f t="shared" si="161"/>
        <v>0</v>
      </c>
      <c r="Z320" s="40">
        <f t="shared" si="161"/>
        <v>0</v>
      </c>
      <c r="AA320" s="40">
        <f t="shared" si="161"/>
        <v>0</v>
      </c>
      <c r="AB320" s="40">
        <f t="shared" si="161"/>
        <v>0</v>
      </c>
      <c r="AC320" s="40">
        <f t="shared" si="155"/>
        <v>16294830</v>
      </c>
      <c r="AE320" s="56" t="s">
        <v>965</v>
      </c>
      <c r="AF320" s="56" t="s">
        <v>425</v>
      </c>
      <c r="AG320" s="78">
        <v>16294830</v>
      </c>
    </row>
    <row r="321" spans="1:33" x14ac:dyDescent="0.25">
      <c r="A321" s="45">
        <v>10250207201</v>
      </c>
      <c r="B321" s="46" t="s">
        <v>427</v>
      </c>
      <c r="C321" s="47">
        <v>12476766.359166667</v>
      </c>
      <c r="D321" s="47">
        <v>35876766.359166667</v>
      </c>
      <c r="E321" s="47">
        <v>12476766.359166667</v>
      </c>
      <c r="F321" s="47">
        <v>12476766.359166667</v>
      </c>
      <c r="G321" s="47">
        <v>12476766.359166667</v>
      </c>
      <c r="H321" s="47">
        <v>12476766.359166667</v>
      </c>
      <c r="I321" s="47">
        <v>12476766.359166667</v>
      </c>
      <c r="J321" s="47">
        <v>7676766.3591666669</v>
      </c>
      <c r="K321" s="47">
        <v>33933289.359166667</v>
      </c>
      <c r="L321" s="47">
        <v>7676766.3591666669</v>
      </c>
      <c r="M321" s="47">
        <v>7499047.0491666049</v>
      </c>
      <c r="N321" s="47">
        <v>7676766.3591666669</v>
      </c>
      <c r="O321" s="47">
        <v>175200000</v>
      </c>
      <c r="Q321" s="47">
        <v>16294830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7">
        <v>0</v>
      </c>
      <c r="AC321" s="47">
        <f t="shared" si="155"/>
        <v>16294830</v>
      </c>
      <c r="AE321" s="61" t="s">
        <v>966</v>
      </c>
      <c r="AF321" s="61" t="s">
        <v>427</v>
      </c>
      <c r="AG321" s="82">
        <v>16294830</v>
      </c>
    </row>
    <row r="322" spans="1:33" x14ac:dyDescent="0.25">
      <c r="A322" s="45">
        <v>10250207202</v>
      </c>
      <c r="B322" s="46" t="s">
        <v>431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>
        <f t="shared" si="154"/>
        <v>0</v>
      </c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>
        <f t="shared" si="155"/>
        <v>0</v>
      </c>
      <c r="AE322" s="61"/>
      <c r="AF322" s="61"/>
      <c r="AG322" s="82"/>
    </row>
    <row r="323" spans="1:33" x14ac:dyDescent="0.25">
      <c r="A323" s="37">
        <v>102502073</v>
      </c>
      <c r="B323" s="38" t="s">
        <v>435</v>
      </c>
      <c r="C323" s="39">
        <f t="shared" ref="C323:N323" si="162">+C324+C325+C326</f>
        <v>0</v>
      </c>
      <c r="D323" s="39">
        <f t="shared" si="162"/>
        <v>0</v>
      </c>
      <c r="E323" s="39">
        <f t="shared" si="162"/>
        <v>0</v>
      </c>
      <c r="F323" s="39">
        <f t="shared" si="162"/>
        <v>0</v>
      </c>
      <c r="G323" s="39">
        <f t="shared" si="162"/>
        <v>0</v>
      </c>
      <c r="H323" s="39">
        <f t="shared" si="162"/>
        <v>0</v>
      </c>
      <c r="I323" s="39">
        <f t="shared" si="162"/>
        <v>0</v>
      </c>
      <c r="J323" s="39">
        <f t="shared" si="162"/>
        <v>0</v>
      </c>
      <c r="K323" s="39">
        <f t="shared" si="162"/>
        <v>0</v>
      </c>
      <c r="L323" s="39">
        <f t="shared" si="162"/>
        <v>0</v>
      </c>
      <c r="M323" s="39">
        <f t="shared" si="162"/>
        <v>0</v>
      </c>
      <c r="N323" s="39">
        <f t="shared" si="162"/>
        <v>0</v>
      </c>
      <c r="O323" s="39">
        <f t="shared" si="154"/>
        <v>0</v>
      </c>
      <c r="Q323" s="39"/>
      <c r="R323" s="39">
        <f t="shared" ref="R323:AB323" si="163">+R324+R325+R326</f>
        <v>0</v>
      </c>
      <c r="S323" s="39">
        <f t="shared" si="163"/>
        <v>0</v>
      </c>
      <c r="T323" s="39">
        <f t="shared" si="163"/>
        <v>0</v>
      </c>
      <c r="U323" s="39">
        <f t="shared" si="163"/>
        <v>0</v>
      </c>
      <c r="V323" s="39">
        <f t="shared" si="163"/>
        <v>0</v>
      </c>
      <c r="W323" s="39">
        <f t="shared" si="163"/>
        <v>0</v>
      </c>
      <c r="X323" s="39">
        <f t="shared" si="163"/>
        <v>0</v>
      </c>
      <c r="Y323" s="39">
        <f t="shared" si="163"/>
        <v>0</v>
      </c>
      <c r="Z323" s="39">
        <f t="shared" si="163"/>
        <v>0</v>
      </c>
      <c r="AA323" s="39">
        <f t="shared" si="163"/>
        <v>0</v>
      </c>
      <c r="AB323" s="39">
        <f t="shared" si="163"/>
        <v>0</v>
      </c>
      <c r="AC323" s="39">
        <f t="shared" si="155"/>
        <v>0</v>
      </c>
      <c r="AE323" s="61"/>
      <c r="AF323" s="61"/>
      <c r="AG323" s="82"/>
    </row>
    <row r="324" spans="1:33" x14ac:dyDescent="0.25">
      <c r="A324" s="45">
        <v>10250207301</v>
      </c>
      <c r="B324" s="46" t="s">
        <v>1265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>
        <f t="shared" si="154"/>
        <v>0</v>
      </c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>
        <f t="shared" si="155"/>
        <v>0</v>
      </c>
      <c r="AE324" s="61"/>
      <c r="AF324" s="61"/>
      <c r="AG324" s="82"/>
    </row>
    <row r="325" spans="1:33" x14ac:dyDescent="0.25">
      <c r="A325" s="45">
        <v>10250207302</v>
      </c>
      <c r="B325" s="46" t="s">
        <v>1266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>
        <f t="shared" si="154"/>
        <v>0</v>
      </c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>
        <f t="shared" si="155"/>
        <v>0</v>
      </c>
      <c r="AE325" s="61"/>
      <c r="AF325" s="61"/>
      <c r="AG325" s="82"/>
    </row>
    <row r="326" spans="1:33" x14ac:dyDescent="0.25">
      <c r="A326" s="45">
        <v>10250207303</v>
      </c>
      <c r="B326" s="46" t="s">
        <v>437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>
        <f t="shared" si="154"/>
        <v>0</v>
      </c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>
        <f t="shared" si="155"/>
        <v>0</v>
      </c>
      <c r="AE326" s="61"/>
      <c r="AF326" s="61"/>
      <c r="AG326" s="82"/>
    </row>
    <row r="327" spans="1:33" x14ac:dyDescent="0.25">
      <c r="A327" s="37">
        <v>10250208</v>
      </c>
      <c r="B327" s="38" t="s">
        <v>439</v>
      </c>
      <c r="C327" s="39">
        <f t="shared" ref="C327:N327" si="164">+C328+C338+C345</f>
        <v>139800334.87574261</v>
      </c>
      <c r="D327" s="39">
        <f t="shared" si="164"/>
        <v>182920334.87574261</v>
      </c>
      <c r="E327" s="39">
        <f t="shared" si="164"/>
        <v>191520334.87574261</v>
      </c>
      <c r="F327" s="39">
        <f t="shared" si="164"/>
        <v>189420334.87574261</v>
      </c>
      <c r="G327" s="39">
        <f t="shared" si="164"/>
        <v>189420334.87574261</v>
      </c>
      <c r="H327" s="39">
        <f t="shared" si="164"/>
        <v>183320334.87574261</v>
      </c>
      <c r="I327" s="39">
        <f t="shared" si="164"/>
        <v>179420334.87574261</v>
      </c>
      <c r="J327" s="39">
        <f t="shared" si="164"/>
        <v>183620334.87574261</v>
      </c>
      <c r="K327" s="39">
        <f t="shared" si="164"/>
        <v>181520334.87574261</v>
      </c>
      <c r="L327" s="39">
        <f t="shared" si="164"/>
        <v>187820334.875743</v>
      </c>
      <c r="M327" s="39">
        <f t="shared" si="164"/>
        <v>192481994.26725143</v>
      </c>
      <c r="N327" s="39">
        <f t="shared" si="164"/>
        <v>131820334.87574263</v>
      </c>
      <c r="O327" s="39">
        <f t="shared" si="154"/>
        <v>2133085677.9004209</v>
      </c>
      <c r="Q327" s="39">
        <v>0</v>
      </c>
      <c r="R327" s="39">
        <f t="shared" ref="R327:AB327" si="165">+R328+R338+R345</f>
        <v>0</v>
      </c>
      <c r="S327" s="39">
        <f t="shared" si="165"/>
        <v>0</v>
      </c>
      <c r="T327" s="39">
        <f t="shared" si="165"/>
        <v>0</v>
      </c>
      <c r="U327" s="39">
        <f t="shared" si="165"/>
        <v>0</v>
      </c>
      <c r="V327" s="39">
        <f t="shared" si="165"/>
        <v>0</v>
      </c>
      <c r="W327" s="39">
        <f t="shared" si="165"/>
        <v>0</v>
      </c>
      <c r="X327" s="39">
        <f t="shared" si="165"/>
        <v>0</v>
      </c>
      <c r="Y327" s="39">
        <f t="shared" si="165"/>
        <v>0</v>
      </c>
      <c r="Z327" s="39">
        <f t="shared" si="165"/>
        <v>0</v>
      </c>
      <c r="AA327" s="39">
        <f t="shared" si="165"/>
        <v>0</v>
      </c>
      <c r="AB327" s="39">
        <f t="shared" si="165"/>
        <v>0</v>
      </c>
      <c r="AC327" s="39">
        <f t="shared" si="155"/>
        <v>0</v>
      </c>
      <c r="AE327" s="93" t="s">
        <v>967</v>
      </c>
      <c r="AF327" s="93" t="s">
        <v>439</v>
      </c>
      <c r="AG327" s="94">
        <v>0</v>
      </c>
    </row>
    <row r="328" spans="1:33" x14ac:dyDescent="0.25">
      <c r="A328" s="42">
        <v>102502083</v>
      </c>
      <c r="B328" s="43" t="s">
        <v>969</v>
      </c>
      <c r="C328" s="40">
        <f t="shared" ref="C328:N328" si="166">+C329+C330+C331+C332+C333+C334+C335+C336+C337</f>
        <v>139800334.87574261</v>
      </c>
      <c r="D328" s="40">
        <f t="shared" si="166"/>
        <v>182920334.87574261</v>
      </c>
      <c r="E328" s="40">
        <f t="shared" si="166"/>
        <v>191520334.87574261</v>
      </c>
      <c r="F328" s="40">
        <f t="shared" si="166"/>
        <v>189420334.87574261</v>
      </c>
      <c r="G328" s="40">
        <f t="shared" si="166"/>
        <v>189420334.87574261</v>
      </c>
      <c r="H328" s="40">
        <f t="shared" si="166"/>
        <v>183320334.87574261</v>
      </c>
      <c r="I328" s="40">
        <f t="shared" si="166"/>
        <v>179420334.87574261</v>
      </c>
      <c r="J328" s="40">
        <f t="shared" si="166"/>
        <v>183620334.87574261</v>
      </c>
      <c r="K328" s="40">
        <f t="shared" si="166"/>
        <v>181520334.87574261</v>
      </c>
      <c r="L328" s="40">
        <f t="shared" si="166"/>
        <v>187820334.875743</v>
      </c>
      <c r="M328" s="40">
        <f t="shared" si="166"/>
        <v>192481994.26725143</v>
      </c>
      <c r="N328" s="40">
        <f t="shared" si="166"/>
        <v>131820334.87574263</v>
      </c>
      <c r="O328" s="40">
        <f t="shared" si="154"/>
        <v>2133085677.9004209</v>
      </c>
      <c r="Q328" s="40">
        <v>0</v>
      </c>
      <c r="R328" s="40">
        <f t="shared" ref="R328:AB328" si="167">+R329+R330+R331+R332+R333+R334+R335+R336+R337</f>
        <v>0</v>
      </c>
      <c r="S328" s="40">
        <f t="shared" si="167"/>
        <v>0</v>
      </c>
      <c r="T328" s="40">
        <f t="shared" si="167"/>
        <v>0</v>
      </c>
      <c r="U328" s="40">
        <f t="shared" si="167"/>
        <v>0</v>
      </c>
      <c r="V328" s="40">
        <f t="shared" si="167"/>
        <v>0</v>
      </c>
      <c r="W328" s="40">
        <f t="shared" si="167"/>
        <v>0</v>
      </c>
      <c r="X328" s="40">
        <f t="shared" si="167"/>
        <v>0</v>
      </c>
      <c r="Y328" s="40">
        <f t="shared" si="167"/>
        <v>0</v>
      </c>
      <c r="Z328" s="40">
        <f t="shared" si="167"/>
        <v>0</v>
      </c>
      <c r="AA328" s="40">
        <f t="shared" si="167"/>
        <v>0</v>
      </c>
      <c r="AB328" s="40">
        <f t="shared" si="167"/>
        <v>0</v>
      </c>
      <c r="AC328" s="40">
        <f t="shared" si="155"/>
        <v>0</v>
      </c>
      <c r="AE328" s="56" t="s">
        <v>968</v>
      </c>
      <c r="AF328" s="56" t="s">
        <v>969</v>
      </c>
      <c r="AG328" s="83">
        <v>0</v>
      </c>
    </row>
    <row r="329" spans="1:33" x14ac:dyDescent="0.25">
      <c r="A329" s="45">
        <v>10250208301</v>
      </c>
      <c r="B329" s="46" t="s">
        <v>1120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>
        <f t="shared" si="154"/>
        <v>0</v>
      </c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>
        <f t="shared" si="155"/>
        <v>0</v>
      </c>
      <c r="AE329" s="60" t="s">
        <v>970</v>
      </c>
      <c r="AF329" s="61" t="s">
        <v>971</v>
      </c>
      <c r="AG329" s="82"/>
    </row>
    <row r="330" spans="1:33" x14ac:dyDescent="0.25">
      <c r="A330" s="45">
        <v>10250208302</v>
      </c>
      <c r="B330" s="46" t="s">
        <v>1121</v>
      </c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>
        <f t="shared" si="154"/>
        <v>0</v>
      </c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>
        <f t="shared" si="155"/>
        <v>0</v>
      </c>
      <c r="AE330" s="60" t="s">
        <v>972</v>
      </c>
      <c r="AF330" s="61" t="s">
        <v>973</v>
      </c>
      <c r="AG330" s="82"/>
    </row>
    <row r="331" spans="1:33" x14ac:dyDescent="0.25">
      <c r="A331" s="45">
        <v>10250208303</v>
      </c>
      <c r="B331" s="46" t="s">
        <v>455</v>
      </c>
      <c r="C331" s="47">
        <v>0</v>
      </c>
      <c r="D331" s="47">
        <v>10000000</v>
      </c>
      <c r="E331" s="47">
        <v>10000000</v>
      </c>
      <c r="F331" s="47">
        <v>10000000</v>
      </c>
      <c r="G331" s="47">
        <v>10000000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40000000</v>
      </c>
      <c r="Q331" s="47"/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7">
        <v>0</v>
      </c>
      <c r="X331" s="47">
        <v>0</v>
      </c>
      <c r="Y331" s="47">
        <v>0</v>
      </c>
      <c r="Z331" s="47">
        <v>0</v>
      </c>
      <c r="AA331" s="47">
        <v>0</v>
      </c>
      <c r="AB331" s="47">
        <v>0</v>
      </c>
      <c r="AC331" s="47">
        <f t="shared" si="155"/>
        <v>0</v>
      </c>
      <c r="AE331" s="60" t="s">
        <v>974</v>
      </c>
      <c r="AF331" s="58" t="s">
        <v>455</v>
      </c>
      <c r="AG331" s="82"/>
    </row>
    <row r="332" spans="1:33" x14ac:dyDescent="0.25">
      <c r="A332" s="45">
        <v>10250208304</v>
      </c>
      <c r="B332" s="46" t="s">
        <v>912</v>
      </c>
      <c r="C332" s="47">
        <v>7980000</v>
      </c>
      <c r="D332" s="47">
        <v>33600000</v>
      </c>
      <c r="E332" s="47">
        <v>49700000</v>
      </c>
      <c r="F332" s="47">
        <v>47600000</v>
      </c>
      <c r="G332" s="47">
        <v>47600000</v>
      </c>
      <c r="H332" s="47">
        <v>45500000</v>
      </c>
      <c r="I332" s="47">
        <v>47600000</v>
      </c>
      <c r="J332" s="47">
        <v>51800000</v>
      </c>
      <c r="K332" s="47">
        <v>49700000</v>
      </c>
      <c r="L332" s="47">
        <v>56000000</v>
      </c>
      <c r="M332" s="47">
        <v>56000000</v>
      </c>
      <c r="N332" s="47">
        <v>0</v>
      </c>
      <c r="O332" s="47">
        <v>493080000</v>
      </c>
      <c r="Q332" s="47"/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7">
        <v>0</v>
      </c>
      <c r="Z332" s="47">
        <v>0</v>
      </c>
      <c r="AA332" s="47">
        <v>0</v>
      </c>
      <c r="AB332" s="47">
        <v>0</v>
      </c>
      <c r="AC332" s="47">
        <f t="shared" si="155"/>
        <v>0</v>
      </c>
      <c r="AE332" s="60" t="s">
        <v>975</v>
      </c>
      <c r="AF332" s="61" t="s">
        <v>912</v>
      </c>
      <c r="AG332" s="82"/>
    </row>
    <row r="333" spans="1:33" x14ac:dyDescent="0.25">
      <c r="A333" s="45">
        <v>10250208305</v>
      </c>
      <c r="B333" s="46" t="s">
        <v>457</v>
      </c>
      <c r="C333" s="47">
        <v>131820334.87574263</v>
      </c>
      <c r="D333" s="47">
        <v>131820334.87574263</v>
      </c>
      <c r="E333" s="47">
        <v>131820334.87574263</v>
      </c>
      <c r="F333" s="47">
        <v>131820334.87574263</v>
      </c>
      <c r="G333" s="47">
        <v>131820334.87574263</v>
      </c>
      <c r="H333" s="47">
        <v>131820334.87574263</v>
      </c>
      <c r="I333" s="47">
        <v>131820334.87574263</v>
      </c>
      <c r="J333" s="47">
        <v>131820334.87574263</v>
      </c>
      <c r="K333" s="47">
        <v>131820334.87574263</v>
      </c>
      <c r="L333" s="47">
        <v>131820334.875743</v>
      </c>
      <c r="M333" s="47">
        <v>136481994.26725143</v>
      </c>
      <c r="N333" s="47">
        <v>131820334.87574263</v>
      </c>
      <c r="O333" s="47">
        <v>1586505677.9004209</v>
      </c>
      <c r="Q333" s="47"/>
      <c r="R333" s="47">
        <v>0</v>
      </c>
      <c r="S333" s="47">
        <v>0</v>
      </c>
      <c r="T333" s="47">
        <v>0</v>
      </c>
      <c r="U333" s="47">
        <v>0</v>
      </c>
      <c r="V333" s="47">
        <v>0</v>
      </c>
      <c r="W333" s="47">
        <v>0</v>
      </c>
      <c r="X333" s="47">
        <v>0</v>
      </c>
      <c r="Y333" s="47">
        <v>0</v>
      </c>
      <c r="Z333" s="47">
        <v>0</v>
      </c>
      <c r="AA333" s="47">
        <v>0</v>
      </c>
      <c r="AB333" s="47">
        <v>0</v>
      </c>
      <c r="AC333" s="47">
        <f t="shared" si="155"/>
        <v>0</v>
      </c>
      <c r="AE333" s="60" t="s">
        <v>976</v>
      </c>
      <c r="AF333" s="61" t="s">
        <v>457</v>
      </c>
      <c r="AG333" s="82"/>
    </row>
    <row r="334" spans="1:33" x14ac:dyDescent="0.25">
      <c r="A334" s="45">
        <v>10250208306</v>
      </c>
      <c r="B334" s="46" t="s">
        <v>459</v>
      </c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>
        <f t="shared" si="154"/>
        <v>0</v>
      </c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>
        <f t="shared" si="155"/>
        <v>0</v>
      </c>
      <c r="AE334" s="60" t="s">
        <v>977</v>
      </c>
      <c r="AF334" s="61" t="s">
        <v>459</v>
      </c>
      <c r="AG334" s="82"/>
    </row>
    <row r="335" spans="1:33" x14ac:dyDescent="0.25">
      <c r="A335" s="45">
        <v>10250208307</v>
      </c>
      <c r="B335" s="46" t="s">
        <v>979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>
        <f t="shared" si="154"/>
        <v>0</v>
      </c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>
        <f t="shared" si="155"/>
        <v>0</v>
      </c>
      <c r="AE335" s="60" t="s">
        <v>978</v>
      </c>
      <c r="AF335" s="61" t="s">
        <v>979</v>
      </c>
      <c r="AG335" s="82"/>
    </row>
    <row r="336" spans="1:33" x14ac:dyDescent="0.25">
      <c r="A336" s="45">
        <v>10250208308</v>
      </c>
      <c r="B336" s="46" t="s">
        <v>981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>
        <f t="shared" si="154"/>
        <v>0</v>
      </c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>
        <f t="shared" si="155"/>
        <v>0</v>
      </c>
      <c r="AE336" s="60" t="s">
        <v>980</v>
      </c>
      <c r="AF336" s="61" t="s">
        <v>981</v>
      </c>
      <c r="AG336" s="82"/>
    </row>
    <row r="337" spans="1:33" x14ac:dyDescent="0.25">
      <c r="A337" s="45">
        <v>10250208309</v>
      </c>
      <c r="B337" s="46" t="s">
        <v>913</v>
      </c>
      <c r="C337" s="47">
        <v>0</v>
      </c>
      <c r="D337" s="47">
        <v>7500000</v>
      </c>
      <c r="E337" s="47">
        <v>0</v>
      </c>
      <c r="F337" s="47">
        <v>0</v>
      </c>
      <c r="G337" s="47">
        <v>0</v>
      </c>
      <c r="H337" s="47">
        <v>6000000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13500000</v>
      </c>
      <c r="Q337" s="47"/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7">
        <v>0</v>
      </c>
      <c r="Z337" s="47">
        <v>0</v>
      </c>
      <c r="AA337" s="47">
        <v>0</v>
      </c>
      <c r="AB337" s="47">
        <v>0</v>
      </c>
      <c r="AC337" s="47">
        <f t="shared" si="155"/>
        <v>0</v>
      </c>
      <c r="AE337" s="60" t="s">
        <v>982</v>
      </c>
      <c r="AF337" s="61" t="s">
        <v>913</v>
      </c>
      <c r="AG337" s="82"/>
    </row>
    <row r="338" spans="1:33" x14ac:dyDescent="0.25">
      <c r="A338" s="37">
        <v>102502084</v>
      </c>
      <c r="B338" s="38" t="s">
        <v>463</v>
      </c>
      <c r="C338" s="39">
        <f t="shared" ref="C338:N338" si="168">+C339+C340+C341+C342+C343+C344</f>
        <v>0</v>
      </c>
      <c r="D338" s="39">
        <f t="shared" si="168"/>
        <v>0</v>
      </c>
      <c r="E338" s="39">
        <f t="shared" si="168"/>
        <v>0</v>
      </c>
      <c r="F338" s="39">
        <f t="shared" si="168"/>
        <v>0</v>
      </c>
      <c r="G338" s="39">
        <f t="shared" si="168"/>
        <v>0</v>
      </c>
      <c r="H338" s="39">
        <f t="shared" si="168"/>
        <v>0</v>
      </c>
      <c r="I338" s="39">
        <f t="shared" si="168"/>
        <v>0</v>
      </c>
      <c r="J338" s="39">
        <f t="shared" si="168"/>
        <v>0</v>
      </c>
      <c r="K338" s="39">
        <f t="shared" si="168"/>
        <v>0</v>
      </c>
      <c r="L338" s="39">
        <f t="shared" si="168"/>
        <v>0</v>
      </c>
      <c r="M338" s="39">
        <f t="shared" si="168"/>
        <v>0</v>
      </c>
      <c r="N338" s="39">
        <f t="shared" si="168"/>
        <v>0</v>
      </c>
      <c r="O338" s="39">
        <f t="shared" si="154"/>
        <v>0</v>
      </c>
      <c r="Q338" s="39">
        <v>0</v>
      </c>
      <c r="R338" s="39">
        <f t="shared" ref="R338:AB338" si="169">+R339+R340+R341+R342+R343+R344</f>
        <v>0</v>
      </c>
      <c r="S338" s="39">
        <f t="shared" si="169"/>
        <v>0</v>
      </c>
      <c r="T338" s="39">
        <f t="shared" si="169"/>
        <v>0</v>
      </c>
      <c r="U338" s="39">
        <f t="shared" si="169"/>
        <v>0</v>
      </c>
      <c r="V338" s="39">
        <f t="shared" si="169"/>
        <v>0</v>
      </c>
      <c r="W338" s="39">
        <f t="shared" si="169"/>
        <v>0</v>
      </c>
      <c r="X338" s="39">
        <f t="shared" si="169"/>
        <v>0</v>
      </c>
      <c r="Y338" s="39">
        <f t="shared" si="169"/>
        <v>0</v>
      </c>
      <c r="Z338" s="39">
        <f t="shared" si="169"/>
        <v>0</v>
      </c>
      <c r="AA338" s="39">
        <f t="shared" si="169"/>
        <v>0</v>
      </c>
      <c r="AB338" s="39">
        <f t="shared" si="169"/>
        <v>0</v>
      </c>
      <c r="AC338" s="39">
        <f t="shared" si="155"/>
        <v>0</v>
      </c>
      <c r="AE338" s="56" t="s">
        <v>983</v>
      </c>
      <c r="AF338" s="56" t="s">
        <v>463</v>
      </c>
      <c r="AG338" s="78">
        <v>0</v>
      </c>
    </row>
    <row r="339" spans="1:33" x14ac:dyDescent="0.25">
      <c r="A339" s="45">
        <v>10250208401</v>
      </c>
      <c r="B339" s="46" t="s">
        <v>465</v>
      </c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>
        <f t="shared" si="154"/>
        <v>0</v>
      </c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>
        <f t="shared" si="155"/>
        <v>0</v>
      </c>
      <c r="AE339" s="60" t="s">
        <v>984</v>
      </c>
      <c r="AF339" s="61" t="s">
        <v>465</v>
      </c>
      <c r="AG339" s="82"/>
    </row>
    <row r="340" spans="1:33" x14ac:dyDescent="0.25">
      <c r="A340" s="45">
        <v>10250208402</v>
      </c>
      <c r="B340" s="46" t="s">
        <v>467</v>
      </c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>
        <f t="shared" si="154"/>
        <v>0</v>
      </c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>
        <f t="shared" si="155"/>
        <v>0</v>
      </c>
      <c r="AE340" s="60" t="s">
        <v>985</v>
      </c>
      <c r="AF340" s="61" t="s">
        <v>467</v>
      </c>
      <c r="AG340" s="82"/>
    </row>
    <row r="341" spans="1:33" x14ac:dyDescent="0.25">
      <c r="A341" s="45">
        <v>10250208403</v>
      </c>
      <c r="B341" s="46" t="s">
        <v>987</v>
      </c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>
        <f t="shared" si="154"/>
        <v>0</v>
      </c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>
        <f t="shared" si="155"/>
        <v>0</v>
      </c>
      <c r="AE341" s="60" t="s">
        <v>986</v>
      </c>
      <c r="AF341" s="61" t="s">
        <v>987</v>
      </c>
      <c r="AG341" s="82"/>
    </row>
    <row r="342" spans="1:33" x14ac:dyDescent="0.25">
      <c r="A342" s="45">
        <v>10250208404</v>
      </c>
      <c r="B342" s="46" t="s">
        <v>989</v>
      </c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>
        <f t="shared" si="154"/>
        <v>0</v>
      </c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>
        <f t="shared" si="155"/>
        <v>0</v>
      </c>
      <c r="AE342" s="60" t="s">
        <v>988</v>
      </c>
      <c r="AF342" s="61" t="s">
        <v>989</v>
      </c>
      <c r="AG342" s="82"/>
    </row>
    <row r="343" spans="1:33" x14ac:dyDescent="0.25">
      <c r="A343" s="45">
        <v>10250208405</v>
      </c>
      <c r="B343" s="46" t="s">
        <v>914</v>
      </c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>
        <f t="shared" si="154"/>
        <v>0</v>
      </c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>
        <f t="shared" si="155"/>
        <v>0</v>
      </c>
      <c r="AE343" s="60" t="s">
        <v>990</v>
      </c>
      <c r="AF343" s="61" t="s">
        <v>914</v>
      </c>
      <c r="AG343" s="82"/>
    </row>
    <row r="344" spans="1:33" x14ac:dyDescent="0.25">
      <c r="A344" s="45">
        <v>10250208406</v>
      </c>
      <c r="B344" s="46" t="s">
        <v>992</v>
      </c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>
        <f t="shared" si="154"/>
        <v>0</v>
      </c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>
        <f t="shared" si="155"/>
        <v>0</v>
      </c>
      <c r="AE344" s="60" t="s">
        <v>991</v>
      </c>
      <c r="AF344" s="61" t="s">
        <v>992</v>
      </c>
      <c r="AG344" s="82"/>
    </row>
    <row r="345" spans="1:33" x14ac:dyDescent="0.25">
      <c r="A345" s="37">
        <v>102502089</v>
      </c>
      <c r="B345" s="38" t="s">
        <v>837</v>
      </c>
      <c r="C345" s="39">
        <f t="shared" ref="C345:N345" si="170">+C346+C347+C348+C349</f>
        <v>0</v>
      </c>
      <c r="D345" s="39">
        <f t="shared" si="170"/>
        <v>0</v>
      </c>
      <c r="E345" s="39">
        <f t="shared" si="170"/>
        <v>0</v>
      </c>
      <c r="F345" s="39">
        <f t="shared" si="170"/>
        <v>0</v>
      </c>
      <c r="G345" s="39">
        <f t="shared" si="170"/>
        <v>0</v>
      </c>
      <c r="H345" s="39">
        <f t="shared" si="170"/>
        <v>0</v>
      </c>
      <c r="I345" s="39">
        <f t="shared" si="170"/>
        <v>0</v>
      </c>
      <c r="J345" s="39">
        <f t="shared" si="170"/>
        <v>0</v>
      </c>
      <c r="K345" s="39">
        <f t="shared" si="170"/>
        <v>0</v>
      </c>
      <c r="L345" s="39">
        <f t="shared" si="170"/>
        <v>0</v>
      </c>
      <c r="M345" s="39">
        <f t="shared" si="170"/>
        <v>0</v>
      </c>
      <c r="N345" s="39">
        <f t="shared" si="170"/>
        <v>0</v>
      </c>
      <c r="O345" s="39">
        <f t="shared" si="154"/>
        <v>0</v>
      </c>
      <c r="Q345" s="39">
        <v>0</v>
      </c>
      <c r="R345" s="39">
        <f t="shared" ref="R345:AB345" si="171">+R346+R347+R348+R349</f>
        <v>0</v>
      </c>
      <c r="S345" s="39">
        <f t="shared" si="171"/>
        <v>0</v>
      </c>
      <c r="T345" s="39">
        <f t="shared" si="171"/>
        <v>0</v>
      </c>
      <c r="U345" s="39">
        <f t="shared" si="171"/>
        <v>0</v>
      </c>
      <c r="V345" s="39">
        <f t="shared" si="171"/>
        <v>0</v>
      </c>
      <c r="W345" s="39">
        <f t="shared" si="171"/>
        <v>0</v>
      </c>
      <c r="X345" s="39">
        <f t="shared" si="171"/>
        <v>0</v>
      </c>
      <c r="Y345" s="39">
        <f t="shared" si="171"/>
        <v>0</v>
      </c>
      <c r="Z345" s="39">
        <f t="shared" si="171"/>
        <v>0</v>
      </c>
      <c r="AA345" s="39">
        <f t="shared" si="171"/>
        <v>0</v>
      </c>
      <c r="AB345" s="39">
        <f t="shared" si="171"/>
        <v>0</v>
      </c>
      <c r="AC345" s="39">
        <f t="shared" si="155"/>
        <v>0</v>
      </c>
      <c r="AE345" s="56" t="s">
        <v>993</v>
      </c>
      <c r="AF345" s="56" t="s">
        <v>994</v>
      </c>
      <c r="AG345" s="78">
        <v>0</v>
      </c>
    </row>
    <row r="346" spans="1:33" x14ac:dyDescent="0.25">
      <c r="A346" s="45">
        <v>10250208901</v>
      </c>
      <c r="B346" s="46" t="s">
        <v>513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>
        <f t="shared" si="154"/>
        <v>0</v>
      </c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>
        <f t="shared" si="155"/>
        <v>0</v>
      </c>
      <c r="AE346" s="60" t="s">
        <v>995</v>
      </c>
      <c r="AF346" s="61" t="s">
        <v>513</v>
      </c>
      <c r="AG346" s="82"/>
    </row>
    <row r="347" spans="1:33" x14ac:dyDescent="0.25">
      <c r="A347" s="45">
        <v>10250208902</v>
      </c>
      <c r="B347" s="46" t="s">
        <v>1267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>
        <f t="shared" si="154"/>
        <v>0</v>
      </c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>
        <f t="shared" si="155"/>
        <v>0</v>
      </c>
      <c r="AE347" s="60" t="s">
        <v>996</v>
      </c>
      <c r="AF347" s="60" t="s">
        <v>997</v>
      </c>
      <c r="AG347" s="82"/>
    </row>
    <row r="348" spans="1:33" x14ac:dyDescent="0.25">
      <c r="A348" s="45">
        <v>10250208903</v>
      </c>
      <c r="B348" s="46" t="s">
        <v>999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>
        <f t="shared" si="154"/>
        <v>0</v>
      </c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>
        <f t="shared" si="155"/>
        <v>0</v>
      </c>
      <c r="AE348" s="60" t="s">
        <v>998</v>
      </c>
      <c r="AF348" s="61" t="s">
        <v>999</v>
      </c>
      <c r="AG348" s="82"/>
    </row>
    <row r="349" spans="1:33" x14ac:dyDescent="0.25">
      <c r="A349" s="45">
        <v>10250208904</v>
      </c>
      <c r="B349" s="46" t="s">
        <v>1001</v>
      </c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>
        <f t="shared" si="154"/>
        <v>0</v>
      </c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>
        <f t="shared" si="155"/>
        <v>0</v>
      </c>
      <c r="AE349" s="60" t="s">
        <v>1000</v>
      </c>
      <c r="AF349" s="61" t="s">
        <v>1001</v>
      </c>
      <c r="AG349" s="82"/>
    </row>
    <row r="350" spans="1:33" x14ac:dyDescent="0.25">
      <c r="A350" s="37">
        <v>10250209</v>
      </c>
      <c r="B350" s="38" t="s">
        <v>515</v>
      </c>
      <c r="C350" s="39">
        <f t="shared" ref="C350:N350" si="172">+C351+C358+C364+C371</f>
        <v>84340763.333333328</v>
      </c>
      <c r="D350" s="39">
        <f t="shared" si="172"/>
        <v>1590077546.8333333</v>
      </c>
      <c r="E350" s="39">
        <f t="shared" si="172"/>
        <v>458704561.21584541</v>
      </c>
      <c r="F350" s="39">
        <f t="shared" si="172"/>
        <v>220552240.33333331</v>
      </c>
      <c r="G350" s="39">
        <f t="shared" si="172"/>
        <v>51160365.803284965</v>
      </c>
      <c r="H350" s="39">
        <f t="shared" si="172"/>
        <v>61352676.333333336</v>
      </c>
      <c r="I350" s="39">
        <f t="shared" si="172"/>
        <v>1637049177.5983565</v>
      </c>
      <c r="J350" s="39">
        <f t="shared" si="172"/>
        <v>359743365.21584541</v>
      </c>
      <c r="K350" s="39">
        <f t="shared" si="172"/>
        <v>248868307.33333334</v>
      </c>
      <c r="L350" s="39">
        <f t="shared" si="172"/>
        <v>48928312.333333336</v>
      </c>
      <c r="M350" s="39">
        <f t="shared" si="172"/>
        <v>10968443.333333334</v>
      </c>
      <c r="N350" s="39">
        <f t="shared" si="172"/>
        <v>9930763.333333334</v>
      </c>
      <c r="O350" s="39">
        <f t="shared" si="154"/>
        <v>4781676522.9999971</v>
      </c>
      <c r="Q350" s="39">
        <v>74665200</v>
      </c>
      <c r="R350" s="39">
        <f t="shared" ref="R350:AB350" si="173">+R351+R358+R364+R371</f>
        <v>0</v>
      </c>
      <c r="S350" s="39">
        <f t="shared" si="173"/>
        <v>0</v>
      </c>
      <c r="T350" s="39">
        <f t="shared" si="173"/>
        <v>0</v>
      </c>
      <c r="U350" s="39">
        <f t="shared" si="173"/>
        <v>0</v>
      </c>
      <c r="V350" s="39">
        <f t="shared" si="173"/>
        <v>0</v>
      </c>
      <c r="W350" s="39">
        <f t="shared" si="173"/>
        <v>0</v>
      </c>
      <c r="X350" s="39">
        <f t="shared" si="173"/>
        <v>0</v>
      </c>
      <c r="Y350" s="39">
        <f t="shared" si="173"/>
        <v>0</v>
      </c>
      <c r="Z350" s="39">
        <f t="shared" si="173"/>
        <v>0</v>
      </c>
      <c r="AA350" s="39">
        <f t="shared" si="173"/>
        <v>0</v>
      </c>
      <c r="AB350" s="39">
        <f t="shared" si="173"/>
        <v>0</v>
      </c>
      <c r="AC350" s="39">
        <f t="shared" si="155"/>
        <v>74665200</v>
      </c>
      <c r="AE350" s="93" t="s">
        <v>1002</v>
      </c>
      <c r="AF350" s="93" t="s">
        <v>515</v>
      </c>
      <c r="AG350" s="94">
        <v>74665200</v>
      </c>
    </row>
    <row r="351" spans="1:33" x14ac:dyDescent="0.25">
      <c r="A351" s="42">
        <v>102502092</v>
      </c>
      <c r="B351" s="43" t="s">
        <v>517</v>
      </c>
      <c r="C351" s="40">
        <f t="shared" ref="C351:N351" si="174">+C352+C353+C354+C355+C356+C357</f>
        <v>84340763.333333328</v>
      </c>
      <c r="D351" s="40">
        <f t="shared" si="174"/>
        <v>1590077546.8333333</v>
      </c>
      <c r="E351" s="40">
        <f t="shared" si="174"/>
        <v>458704561.21584541</v>
      </c>
      <c r="F351" s="40">
        <f t="shared" si="174"/>
        <v>150552240.33333331</v>
      </c>
      <c r="G351" s="40">
        <f t="shared" si="174"/>
        <v>51160365.803284965</v>
      </c>
      <c r="H351" s="40">
        <f t="shared" si="174"/>
        <v>61352676.333333336</v>
      </c>
      <c r="I351" s="40">
        <f t="shared" si="174"/>
        <v>1637049177.5983565</v>
      </c>
      <c r="J351" s="40">
        <f t="shared" si="174"/>
        <v>359743365.21584541</v>
      </c>
      <c r="K351" s="40">
        <f t="shared" si="174"/>
        <v>178868307.33333334</v>
      </c>
      <c r="L351" s="40">
        <f t="shared" si="174"/>
        <v>48928312.333333336</v>
      </c>
      <c r="M351" s="40">
        <f t="shared" si="174"/>
        <v>10968443.333333334</v>
      </c>
      <c r="N351" s="40">
        <f t="shared" si="174"/>
        <v>9930763.333333334</v>
      </c>
      <c r="O351" s="40">
        <f t="shared" si="154"/>
        <v>4641676522.9999971</v>
      </c>
      <c r="Q351" s="40">
        <v>74665200</v>
      </c>
      <c r="R351" s="40">
        <f t="shared" ref="R351:AB351" si="175">+R352+R353+R354+R355+R356+R357</f>
        <v>0</v>
      </c>
      <c r="S351" s="40">
        <f t="shared" si="175"/>
        <v>0</v>
      </c>
      <c r="T351" s="40">
        <f t="shared" si="175"/>
        <v>0</v>
      </c>
      <c r="U351" s="40">
        <f t="shared" si="175"/>
        <v>0</v>
      </c>
      <c r="V351" s="40">
        <f t="shared" si="175"/>
        <v>0</v>
      </c>
      <c r="W351" s="40">
        <f t="shared" si="175"/>
        <v>0</v>
      </c>
      <c r="X351" s="40">
        <f t="shared" si="175"/>
        <v>0</v>
      </c>
      <c r="Y351" s="40">
        <f t="shared" si="175"/>
        <v>0</v>
      </c>
      <c r="Z351" s="40">
        <f t="shared" si="175"/>
        <v>0</v>
      </c>
      <c r="AA351" s="40">
        <f t="shared" si="175"/>
        <v>0</v>
      </c>
      <c r="AB351" s="40">
        <f t="shared" si="175"/>
        <v>0</v>
      </c>
      <c r="AC351" s="40">
        <f t="shared" si="155"/>
        <v>74665200</v>
      </c>
      <c r="AE351" s="56" t="s">
        <v>1003</v>
      </c>
      <c r="AF351" s="56" t="s">
        <v>517</v>
      </c>
      <c r="AG351" s="78">
        <v>74665200</v>
      </c>
    </row>
    <row r="352" spans="1:33" x14ac:dyDescent="0.25">
      <c r="A352" s="45">
        <v>10250209201</v>
      </c>
      <c r="B352" s="46" t="s">
        <v>1005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>
        <f t="shared" si="154"/>
        <v>0</v>
      </c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>
        <f t="shared" si="155"/>
        <v>0</v>
      </c>
      <c r="AE352" s="60" t="s">
        <v>1004</v>
      </c>
      <c r="AF352" s="68" t="s">
        <v>1005</v>
      </c>
      <c r="AG352" s="84"/>
    </row>
    <row r="353" spans="1:33" x14ac:dyDescent="0.25">
      <c r="A353" s="45">
        <v>10250209202</v>
      </c>
      <c r="B353" s="46" t="s">
        <v>1007</v>
      </c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>
        <f t="shared" si="154"/>
        <v>0</v>
      </c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>
        <f t="shared" si="155"/>
        <v>0</v>
      </c>
      <c r="AE353" s="60" t="s">
        <v>1006</v>
      </c>
      <c r="AF353" s="68" t="s">
        <v>1007</v>
      </c>
      <c r="AG353" s="84"/>
    </row>
    <row r="354" spans="1:33" x14ac:dyDescent="0.25">
      <c r="A354" s="45">
        <v>10250209203</v>
      </c>
      <c r="B354" s="46" t="s">
        <v>1009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>
        <f t="shared" si="154"/>
        <v>0</v>
      </c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>
        <f t="shared" si="155"/>
        <v>0</v>
      </c>
      <c r="AE354" s="60" t="s">
        <v>1008</v>
      </c>
      <c r="AF354" s="68" t="s">
        <v>1009</v>
      </c>
      <c r="AG354" s="84"/>
    </row>
    <row r="355" spans="1:33" x14ac:dyDescent="0.25">
      <c r="A355" s="45">
        <v>10250209204</v>
      </c>
      <c r="B355" s="46" t="s">
        <v>1011</v>
      </c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>
        <f t="shared" si="154"/>
        <v>0</v>
      </c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>
        <f t="shared" si="155"/>
        <v>0</v>
      </c>
      <c r="AE355" s="60" t="s">
        <v>1010</v>
      </c>
      <c r="AF355" s="68" t="s">
        <v>1011</v>
      </c>
      <c r="AG355" s="84"/>
    </row>
    <row r="356" spans="1:33" x14ac:dyDescent="0.25">
      <c r="A356" s="45">
        <v>10250209205</v>
      </c>
      <c r="B356" s="46" t="s">
        <v>519</v>
      </c>
      <c r="C356" s="47">
        <v>0</v>
      </c>
      <c r="D356" s="47">
        <v>24000000</v>
      </c>
      <c r="E356" s="47">
        <v>24000000</v>
      </c>
      <c r="F356" s="47">
        <v>30000000</v>
      </c>
      <c r="G356" s="47">
        <v>0</v>
      </c>
      <c r="H356" s="47">
        <v>0</v>
      </c>
      <c r="I356" s="47">
        <v>50000000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128000000</v>
      </c>
      <c r="Q356" s="47">
        <v>74665200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>
        <v>0</v>
      </c>
      <c r="X356" s="47">
        <v>0</v>
      </c>
      <c r="Y356" s="47">
        <v>0</v>
      </c>
      <c r="Z356" s="47">
        <v>0</v>
      </c>
      <c r="AA356" s="47">
        <v>0</v>
      </c>
      <c r="AB356" s="47">
        <v>0</v>
      </c>
      <c r="AC356" s="47">
        <f t="shared" si="155"/>
        <v>74665200</v>
      </c>
      <c r="AE356" s="60" t="s">
        <v>1012</v>
      </c>
      <c r="AF356" s="68" t="s">
        <v>519</v>
      </c>
      <c r="AG356" s="84">
        <v>74665200</v>
      </c>
    </row>
    <row r="357" spans="1:33" x14ac:dyDescent="0.25">
      <c r="A357" s="45">
        <v>10250209209</v>
      </c>
      <c r="B357" s="46" t="s">
        <v>521</v>
      </c>
      <c r="C357" s="47">
        <v>84340763.333333328</v>
      </c>
      <c r="D357" s="47">
        <v>1566077546.8333333</v>
      </c>
      <c r="E357" s="47">
        <v>434704561.21584541</v>
      </c>
      <c r="F357" s="47">
        <v>120552240.33333333</v>
      </c>
      <c r="G357" s="47">
        <v>51160365.803284965</v>
      </c>
      <c r="H357" s="47">
        <v>61352676.333333336</v>
      </c>
      <c r="I357" s="47">
        <v>1587049177.5983565</v>
      </c>
      <c r="J357" s="47">
        <v>359743365.21584541</v>
      </c>
      <c r="K357" s="47">
        <v>178868307.33333334</v>
      </c>
      <c r="L357" s="47">
        <v>48928312.333333336</v>
      </c>
      <c r="M357" s="47">
        <v>10968443.333333334</v>
      </c>
      <c r="N357" s="47">
        <v>9930763.333333334</v>
      </c>
      <c r="O357" s="47">
        <v>4513676522.9999981</v>
      </c>
      <c r="Q357" s="47"/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7">
        <v>0</v>
      </c>
      <c r="Z357" s="47">
        <v>0</v>
      </c>
      <c r="AA357" s="47">
        <v>0</v>
      </c>
      <c r="AB357" s="47">
        <v>0</v>
      </c>
      <c r="AC357" s="47">
        <f t="shared" si="155"/>
        <v>0</v>
      </c>
      <c r="AE357" s="60" t="s">
        <v>1013</v>
      </c>
      <c r="AF357" s="68" t="s">
        <v>1014</v>
      </c>
      <c r="AG357" s="84"/>
    </row>
    <row r="358" spans="1:33" x14ac:dyDescent="0.25">
      <c r="A358" s="37">
        <v>102502093</v>
      </c>
      <c r="B358" s="38" t="s">
        <v>523</v>
      </c>
      <c r="C358" s="39">
        <f t="shared" ref="C358:N358" si="176">+C359+C360+C361+C362+C363</f>
        <v>0</v>
      </c>
      <c r="D358" s="39">
        <f t="shared" si="176"/>
        <v>0</v>
      </c>
      <c r="E358" s="39">
        <f t="shared" si="176"/>
        <v>0</v>
      </c>
      <c r="F358" s="39">
        <f t="shared" si="176"/>
        <v>70000000</v>
      </c>
      <c r="G358" s="39">
        <f t="shared" si="176"/>
        <v>0</v>
      </c>
      <c r="H358" s="39">
        <f t="shared" si="176"/>
        <v>0</v>
      </c>
      <c r="I358" s="39">
        <f t="shared" si="176"/>
        <v>0</v>
      </c>
      <c r="J358" s="39">
        <f t="shared" si="176"/>
        <v>0</v>
      </c>
      <c r="K358" s="39">
        <f t="shared" si="176"/>
        <v>70000000</v>
      </c>
      <c r="L358" s="39">
        <f t="shared" si="176"/>
        <v>0</v>
      </c>
      <c r="M358" s="39">
        <f t="shared" si="176"/>
        <v>0</v>
      </c>
      <c r="N358" s="39">
        <f t="shared" si="176"/>
        <v>0</v>
      </c>
      <c r="O358" s="39">
        <f t="shared" si="154"/>
        <v>140000000</v>
      </c>
      <c r="Q358" s="39">
        <v>0</v>
      </c>
      <c r="R358" s="39">
        <f t="shared" ref="R358:AB358" si="177">+R359+R360+R361+R362+R363</f>
        <v>0</v>
      </c>
      <c r="S358" s="39">
        <f t="shared" si="177"/>
        <v>0</v>
      </c>
      <c r="T358" s="39">
        <f t="shared" si="177"/>
        <v>0</v>
      </c>
      <c r="U358" s="39">
        <f t="shared" si="177"/>
        <v>0</v>
      </c>
      <c r="V358" s="39">
        <f t="shared" si="177"/>
        <v>0</v>
      </c>
      <c r="W358" s="39">
        <f t="shared" si="177"/>
        <v>0</v>
      </c>
      <c r="X358" s="39">
        <f t="shared" si="177"/>
        <v>0</v>
      </c>
      <c r="Y358" s="39">
        <f t="shared" si="177"/>
        <v>0</v>
      </c>
      <c r="Z358" s="39">
        <f t="shared" si="177"/>
        <v>0</v>
      </c>
      <c r="AA358" s="39">
        <f t="shared" si="177"/>
        <v>0</v>
      </c>
      <c r="AB358" s="39">
        <f t="shared" si="177"/>
        <v>0</v>
      </c>
      <c r="AC358" s="39">
        <f t="shared" si="155"/>
        <v>0</v>
      </c>
      <c r="AE358" s="56" t="s">
        <v>1015</v>
      </c>
      <c r="AF358" s="56" t="s">
        <v>1016</v>
      </c>
      <c r="AG358" s="78">
        <v>0</v>
      </c>
    </row>
    <row r="359" spans="1:33" x14ac:dyDescent="0.25">
      <c r="A359" s="45">
        <v>10250209301</v>
      </c>
      <c r="B359" s="46" t="s">
        <v>923</v>
      </c>
      <c r="C359" s="47">
        <v>0</v>
      </c>
      <c r="D359" s="47">
        <v>0</v>
      </c>
      <c r="E359" s="47">
        <v>0</v>
      </c>
      <c r="F359" s="47">
        <v>70000000</v>
      </c>
      <c r="G359" s="47">
        <v>0</v>
      </c>
      <c r="H359" s="47">
        <v>0</v>
      </c>
      <c r="I359" s="47">
        <v>0</v>
      </c>
      <c r="J359" s="47">
        <v>0</v>
      </c>
      <c r="K359" s="47">
        <v>70000000</v>
      </c>
      <c r="L359" s="47">
        <v>0</v>
      </c>
      <c r="M359" s="47">
        <v>0</v>
      </c>
      <c r="N359" s="47">
        <v>0</v>
      </c>
      <c r="O359" s="47">
        <v>140000000</v>
      </c>
      <c r="Q359" s="47"/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>
        <v>0</v>
      </c>
      <c r="X359" s="47">
        <v>0</v>
      </c>
      <c r="Y359" s="47">
        <v>0</v>
      </c>
      <c r="Z359" s="47">
        <v>0</v>
      </c>
      <c r="AA359" s="47">
        <v>0</v>
      </c>
      <c r="AB359" s="47">
        <v>0</v>
      </c>
      <c r="AC359" s="47">
        <f t="shared" si="155"/>
        <v>0</v>
      </c>
      <c r="AE359" s="60" t="s">
        <v>1017</v>
      </c>
      <c r="AF359" s="68" t="s">
        <v>923</v>
      </c>
      <c r="AG359" s="84"/>
    </row>
    <row r="360" spans="1:33" x14ac:dyDescent="0.25">
      <c r="A360" s="45">
        <v>10250209302</v>
      </c>
      <c r="B360" s="46" t="s">
        <v>1122</v>
      </c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>
        <f t="shared" si="154"/>
        <v>0</v>
      </c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>
        <f t="shared" si="155"/>
        <v>0</v>
      </c>
      <c r="AE360" s="60"/>
      <c r="AF360" s="68"/>
      <c r="AG360" s="84"/>
    </row>
    <row r="361" spans="1:33" x14ac:dyDescent="0.25">
      <c r="A361" s="45">
        <v>10250209303</v>
      </c>
      <c r="B361" s="46" t="s">
        <v>525</v>
      </c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>
        <f t="shared" si="154"/>
        <v>0</v>
      </c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>
        <f t="shared" si="155"/>
        <v>0</v>
      </c>
      <c r="AE361" s="60"/>
      <c r="AF361" s="68"/>
      <c r="AG361" s="84"/>
    </row>
    <row r="362" spans="1:33" x14ac:dyDescent="0.25">
      <c r="A362" s="45">
        <v>10250209304</v>
      </c>
      <c r="B362" s="46" t="s">
        <v>1123</v>
      </c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>
        <f t="shared" si="154"/>
        <v>0</v>
      </c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>
        <f t="shared" si="155"/>
        <v>0</v>
      </c>
      <c r="AE362" s="60"/>
      <c r="AF362" s="68"/>
      <c r="AG362" s="84"/>
    </row>
    <row r="363" spans="1:33" x14ac:dyDescent="0.25">
      <c r="A363" s="45">
        <v>10250209305</v>
      </c>
      <c r="B363" s="46" t="s">
        <v>1124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>
        <f t="shared" si="154"/>
        <v>0</v>
      </c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>
        <f t="shared" si="155"/>
        <v>0</v>
      </c>
      <c r="AE363" s="60"/>
      <c r="AF363" s="68"/>
      <c r="AG363" s="84"/>
    </row>
    <row r="364" spans="1:33" x14ac:dyDescent="0.25">
      <c r="A364" s="37">
        <v>102502094</v>
      </c>
      <c r="B364" s="38" t="s">
        <v>838</v>
      </c>
      <c r="C364" s="39">
        <f t="shared" ref="C364:N364" si="178">+C365+C366+C367+C368+C369+C370</f>
        <v>0</v>
      </c>
      <c r="D364" s="39">
        <f t="shared" si="178"/>
        <v>0</v>
      </c>
      <c r="E364" s="39">
        <f t="shared" si="178"/>
        <v>0</v>
      </c>
      <c r="F364" s="39">
        <f t="shared" si="178"/>
        <v>0</v>
      </c>
      <c r="G364" s="39">
        <f t="shared" si="178"/>
        <v>0</v>
      </c>
      <c r="H364" s="39">
        <f t="shared" si="178"/>
        <v>0</v>
      </c>
      <c r="I364" s="39">
        <f t="shared" si="178"/>
        <v>0</v>
      </c>
      <c r="J364" s="39">
        <f t="shared" si="178"/>
        <v>0</v>
      </c>
      <c r="K364" s="39">
        <f t="shared" si="178"/>
        <v>0</v>
      </c>
      <c r="L364" s="39">
        <f t="shared" si="178"/>
        <v>0</v>
      </c>
      <c r="M364" s="39">
        <f t="shared" si="178"/>
        <v>0</v>
      </c>
      <c r="N364" s="39">
        <f t="shared" si="178"/>
        <v>0</v>
      </c>
      <c r="O364" s="39">
        <f t="shared" si="154"/>
        <v>0</v>
      </c>
      <c r="Q364" s="39"/>
      <c r="R364" s="39">
        <f t="shared" ref="R364:AB364" si="179">+R365+R366+R367+R368+R369+R370</f>
        <v>0</v>
      </c>
      <c r="S364" s="39">
        <f t="shared" si="179"/>
        <v>0</v>
      </c>
      <c r="T364" s="39">
        <f t="shared" si="179"/>
        <v>0</v>
      </c>
      <c r="U364" s="39">
        <f t="shared" si="179"/>
        <v>0</v>
      </c>
      <c r="V364" s="39">
        <f t="shared" si="179"/>
        <v>0</v>
      </c>
      <c r="W364" s="39">
        <f t="shared" si="179"/>
        <v>0</v>
      </c>
      <c r="X364" s="39">
        <f t="shared" si="179"/>
        <v>0</v>
      </c>
      <c r="Y364" s="39">
        <f t="shared" si="179"/>
        <v>0</v>
      </c>
      <c r="Z364" s="39">
        <f t="shared" si="179"/>
        <v>0</v>
      </c>
      <c r="AA364" s="39">
        <f t="shared" si="179"/>
        <v>0</v>
      </c>
      <c r="AB364" s="39">
        <f t="shared" si="179"/>
        <v>0</v>
      </c>
      <c r="AC364" s="39">
        <f t="shared" si="155"/>
        <v>0</v>
      </c>
      <c r="AE364" s="60"/>
      <c r="AF364" s="68"/>
      <c r="AG364" s="84"/>
    </row>
    <row r="365" spans="1:33" x14ac:dyDescent="0.25">
      <c r="A365" s="45">
        <v>10250209401</v>
      </c>
      <c r="B365" s="46" t="s">
        <v>839</v>
      </c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>
        <f t="shared" si="154"/>
        <v>0</v>
      </c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>
        <f t="shared" si="155"/>
        <v>0</v>
      </c>
      <c r="AE365" s="60"/>
      <c r="AF365" s="68"/>
      <c r="AG365" s="84"/>
    </row>
    <row r="366" spans="1:33" x14ac:dyDescent="0.25">
      <c r="A366" s="45">
        <v>10250209402</v>
      </c>
      <c r="B366" s="46" t="s">
        <v>1268</v>
      </c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>
        <f t="shared" si="154"/>
        <v>0</v>
      </c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>
        <f t="shared" si="155"/>
        <v>0</v>
      </c>
      <c r="AE366" s="60"/>
      <c r="AF366" s="68"/>
      <c r="AG366" s="84"/>
    </row>
    <row r="367" spans="1:33" x14ac:dyDescent="0.25">
      <c r="A367" s="45">
        <v>10250209403</v>
      </c>
      <c r="B367" s="46" t="s">
        <v>1269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>
        <f t="shared" si="154"/>
        <v>0</v>
      </c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>
        <f t="shared" si="155"/>
        <v>0</v>
      </c>
      <c r="AE367" s="60"/>
      <c r="AF367" s="68"/>
      <c r="AG367" s="84"/>
    </row>
    <row r="368" spans="1:33" x14ac:dyDescent="0.25">
      <c r="A368" s="45">
        <v>10250209404</v>
      </c>
      <c r="B368" s="46" t="s">
        <v>1270</v>
      </c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>
        <f t="shared" si="154"/>
        <v>0</v>
      </c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>
        <f t="shared" si="155"/>
        <v>0</v>
      </c>
      <c r="AE368" s="60"/>
      <c r="AF368" s="68"/>
      <c r="AG368" s="84"/>
    </row>
    <row r="369" spans="1:33" x14ac:dyDescent="0.25">
      <c r="A369" s="45">
        <v>10250209405</v>
      </c>
      <c r="B369" s="46" t="s">
        <v>1271</v>
      </c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>
        <f t="shared" si="154"/>
        <v>0</v>
      </c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>
        <f t="shared" si="155"/>
        <v>0</v>
      </c>
      <c r="AE369" s="60"/>
      <c r="AF369" s="68"/>
      <c r="AG369" s="84"/>
    </row>
    <row r="370" spans="1:33" x14ac:dyDescent="0.25">
      <c r="A370" s="45">
        <v>10250209409</v>
      </c>
      <c r="B370" s="46" t="s">
        <v>531</v>
      </c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>
        <f t="shared" si="154"/>
        <v>0</v>
      </c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>
        <f t="shared" si="155"/>
        <v>0</v>
      </c>
      <c r="AE370" s="60"/>
      <c r="AF370" s="68"/>
      <c r="AG370" s="84"/>
    </row>
    <row r="371" spans="1:33" x14ac:dyDescent="0.25">
      <c r="A371" s="37">
        <v>102502096</v>
      </c>
      <c r="B371" s="38" t="s">
        <v>925</v>
      </c>
      <c r="C371" s="39">
        <f t="shared" ref="C371:N371" si="180">+C372+C373+C374+C375+C376+C377+C378</f>
        <v>0</v>
      </c>
      <c r="D371" s="39">
        <f t="shared" si="180"/>
        <v>0</v>
      </c>
      <c r="E371" s="39">
        <f t="shared" si="180"/>
        <v>0</v>
      </c>
      <c r="F371" s="39">
        <f t="shared" si="180"/>
        <v>0</v>
      </c>
      <c r="G371" s="39">
        <f t="shared" si="180"/>
        <v>0</v>
      </c>
      <c r="H371" s="39">
        <f t="shared" si="180"/>
        <v>0</v>
      </c>
      <c r="I371" s="39">
        <f t="shared" si="180"/>
        <v>0</v>
      </c>
      <c r="J371" s="39">
        <f t="shared" si="180"/>
        <v>0</v>
      </c>
      <c r="K371" s="39">
        <f t="shared" si="180"/>
        <v>0</v>
      </c>
      <c r="L371" s="39">
        <f t="shared" si="180"/>
        <v>0</v>
      </c>
      <c r="M371" s="39">
        <f t="shared" si="180"/>
        <v>0</v>
      </c>
      <c r="N371" s="39">
        <f t="shared" si="180"/>
        <v>0</v>
      </c>
      <c r="O371" s="39">
        <f t="shared" si="154"/>
        <v>0</v>
      </c>
      <c r="Q371" s="39"/>
      <c r="R371" s="39">
        <f t="shared" ref="R371:AB371" si="181">+R372+R373+R374+R375+R376+R377+R378</f>
        <v>0</v>
      </c>
      <c r="S371" s="39">
        <f t="shared" si="181"/>
        <v>0</v>
      </c>
      <c r="T371" s="39">
        <f t="shared" si="181"/>
        <v>0</v>
      </c>
      <c r="U371" s="39">
        <f t="shared" si="181"/>
        <v>0</v>
      </c>
      <c r="V371" s="39">
        <f t="shared" si="181"/>
        <v>0</v>
      </c>
      <c r="W371" s="39">
        <f t="shared" si="181"/>
        <v>0</v>
      </c>
      <c r="X371" s="39">
        <f t="shared" si="181"/>
        <v>0</v>
      </c>
      <c r="Y371" s="39">
        <f t="shared" si="181"/>
        <v>0</v>
      </c>
      <c r="Z371" s="39">
        <f t="shared" si="181"/>
        <v>0</v>
      </c>
      <c r="AA371" s="39">
        <f t="shared" si="181"/>
        <v>0</v>
      </c>
      <c r="AB371" s="39">
        <f t="shared" si="181"/>
        <v>0</v>
      </c>
      <c r="AC371" s="39">
        <f t="shared" si="155"/>
        <v>0</v>
      </c>
      <c r="AE371" s="60"/>
      <c r="AF371" s="68"/>
      <c r="AG371" s="84"/>
    </row>
    <row r="372" spans="1:33" x14ac:dyDescent="0.25">
      <c r="A372" s="45">
        <v>10250209601</v>
      </c>
      <c r="B372" s="46" t="s">
        <v>1125</v>
      </c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>
        <f t="shared" si="154"/>
        <v>0</v>
      </c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>
        <f t="shared" si="155"/>
        <v>0</v>
      </c>
      <c r="AE372" s="60"/>
      <c r="AF372" s="68"/>
      <c r="AG372" s="84"/>
    </row>
    <row r="373" spans="1:33" x14ac:dyDescent="0.25">
      <c r="A373" s="45">
        <v>10250209602</v>
      </c>
      <c r="B373" s="46" t="s">
        <v>1126</v>
      </c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>
        <f t="shared" si="154"/>
        <v>0</v>
      </c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>
        <f t="shared" si="155"/>
        <v>0</v>
      </c>
      <c r="AE373" s="60"/>
      <c r="AF373" s="68"/>
      <c r="AG373" s="84"/>
    </row>
    <row r="374" spans="1:33" x14ac:dyDescent="0.25">
      <c r="A374" s="45">
        <v>10250209603</v>
      </c>
      <c r="B374" s="46" t="s">
        <v>1127</v>
      </c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>
        <f t="shared" si="154"/>
        <v>0</v>
      </c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>
        <f t="shared" si="155"/>
        <v>0</v>
      </c>
      <c r="AE374" s="60"/>
      <c r="AF374" s="68"/>
      <c r="AG374" s="84"/>
    </row>
    <row r="375" spans="1:33" x14ac:dyDescent="0.25">
      <c r="A375" s="45">
        <v>10250209604</v>
      </c>
      <c r="B375" s="46" t="s">
        <v>927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>
        <f t="shared" ref="O375:O438" si="182">SUM(C375:N375)</f>
        <v>0</v>
      </c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>
        <f t="shared" ref="AC375:AC438" si="183">SUM(Q375:AB375)</f>
        <v>0</v>
      </c>
      <c r="AE375" s="60"/>
      <c r="AF375" s="68"/>
      <c r="AG375" s="84"/>
    </row>
    <row r="376" spans="1:33" x14ac:dyDescent="0.25">
      <c r="A376" s="45">
        <v>10250209605</v>
      </c>
      <c r="B376" s="46" t="s">
        <v>1128</v>
      </c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>
        <f t="shared" si="182"/>
        <v>0</v>
      </c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>
        <f t="shared" si="183"/>
        <v>0</v>
      </c>
      <c r="AE376" s="60"/>
      <c r="AF376" s="68"/>
      <c r="AG376" s="84"/>
    </row>
    <row r="377" spans="1:33" x14ac:dyDescent="0.25">
      <c r="A377" s="45">
        <v>10250209606</v>
      </c>
      <c r="B377" s="46" t="s">
        <v>1129</v>
      </c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>
        <f t="shared" si="182"/>
        <v>0</v>
      </c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>
        <f t="shared" si="183"/>
        <v>0</v>
      </c>
      <c r="AE377" s="60"/>
      <c r="AF377" s="68"/>
      <c r="AG377" s="84"/>
    </row>
    <row r="378" spans="1:33" x14ac:dyDescent="0.25">
      <c r="A378" s="45">
        <v>10250209609</v>
      </c>
      <c r="B378" s="46" t="s">
        <v>1130</v>
      </c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>
        <f t="shared" si="182"/>
        <v>0</v>
      </c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>
        <f t="shared" si="183"/>
        <v>0</v>
      </c>
      <c r="AE378" s="60"/>
      <c r="AF378" s="68"/>
      <c r="AG378" s="84"/>
    </row>
    <row r="379" spans="1:33" x14ac:dyDescent="0.25">
      <c r="A379" s="37">
        <v>1026</v>
      </c>
      <c r="B379" s="38" t="s">
        <v>539</v>
      </c>
      <c r="C379" s="39">
        <f t="shared" ref="C379:N379" si="184">+C380+C384+C388+C392</f>
        <v>5527616333.5889997</v>
      </c>
      <c r="D379" s="39">
        <f t="shared" si="184"/>
        <v>11560875563.783749</v>
      </c>
      <c r="E379" s="39">
        <f t="shared" si="184"/>
        <v>5527616333.5889997</v>
      </c>
      <c r="F379" s="39">
        <f t="shared" si="184"/>
        <v>5527616333.5889997</v>
      </c>
      <c r="G379" s="39">
        <f t="shared" si="184"/>
        <v>6033259230.1947498</v>
      </c>
      <c r="H379" s="39">
        <f t="shared" si="184"/>
        <v>15565151016.337999</v>
      </c>
      <c r="I379" s="39">
        <f t="shared" si="184"/>
        <v>5527616333.5889997</v>
      </c>
      <c r="J379" s="39">
        <f t="shared" si="184"/>
        <v>9018626219.4147491</v>
      </c>
      <c r="K379" s="39">
        <f t="shared" si="184"/>
        <v>12684122804.528999</v>
      </c>
      <c r="L379" s="39">
        <f t="shared" si="184"/>
        <v>5527616333.5889997</v>
      </c>
      <c r="M379" s="39">
        <f t="shared" si="184"/>
        <v>5527616333.5889997</v>
      </c>
      <c r="N379" s="39">
        <f t="shared" si="184"/>
        <v>21618635532.251938</v>
      </c>
      <c r="O379" s="39">
        <f t="shared" si="182"/>
        <v>109646368368.04619</v>
      </c>
      <c r="Q379" s="39">
        <v>330143998</v>
      </c>
      <c r="R379" s="39">
        <f t="shared" ref="R379:AB379" si="185">+R380+R384+R388+R392</f>
        <v>0</v>
      </c>
      <c r="S379" s="39">
        <f t="shared" si="185"/>
        <v>0</v>
      </c>
      <c r="T379" s="39">
        <f t="shared" si="185"/>
        <v>0</v>
      </c>
      <c r="U379" s="39">
        <f t="shared" si="185"/>
        <v>0</v>
      </c>
      <c r="V379" s="39">
        <f t="shared" si="185"/>
        <v>0</v>
      </c>
      <c r="W379" s="39">
        <f t="shared" si="185"/>
        <v>0</v>
      </c>
      <c r="X379" s="39">
        <f t="shared" si="185"/>
        <v>0</v>
      </c>
      <c r="Y379" s="39">
        <f t="shared" si="185"/>
        <v>0</v>
      </c>
      <c r="Z379" s="39">
        <f t="shared" si="185"/>
        <v>0</v>
      </c>
      <c r="AA379" s="39">
        <f t="shared" si="185"/>
        <v>0</v>
      </c>
      <c r="AB379" s="39">
        <f t="shared" si="185"/>
        <v>0</v>
      </c>
      <c r="AC379" s="39">
        <f t="shared" si="183"/>
        <v>330143998</v>
      </c>
      <c r="AE379" s="93" t="s">
        <v>1018</v>
      </c>
      <c r="AF379" s="93" t="s">
        <v>539</v>
      </c>
      <c r="AG379" s="94">
        <v>330143998</v>
      </c>
    </row>
    <row r="380" spans="1:33" x14ac:dyDescent="0.25">
      <c r="A380" s="42">
        <v>102601</v>
      </c>
      <c r="B380" s="43" t="s">
        <v>1020</v>
      </c>
      <c r="C380" s="40">
        <f t="shared" ref="C380:N382" si="186">+C381</f>
        <v>0</v>
      </c>
      <c r="D380" s="40">
        <f t="shared" si="186"/>
        <v>0</v>
      </c>
      <c r="E380" s="40">
        <f t="shared" si="186"/>
        <v>0</v>
      </c>
      <c r="F380" s="40">
        <f t="shared" si="186"/>
        <v>0</v>
      </c>
      <c r="G380" s="40">
        <f t="shared" si="186"/>
        <v>0</v>
      </c>
      <c r="H380" s="40">
        <f t="shared" si="186"/>
        <v>0</v>
      </c>
      <c r="I380" s="40">
        <f t="shared" si="186"/>
        <v>0</v>
      </c>
      <c r="J380" s="40">
        <f t="shared" si="186"/>
        <v>0</v>
      </c>
      <c r="K380" s="40">
        <f t="shared" si="186"/>
        <v>0</v>
      </c>
      <c r="L380" s="40">
        <f t="shared" si="186"/>
        <v>0</v>
      </c>
      <c r="M380" s="40">
        <f t="shared" si="186"/>
        <v>0</v>
      </c>
      <c r="N380" s="40">
        <f t="shared" si="186"/>
        <v>0</v>
      </c>
      <c r="O380" s="40">
        <f t="shared" si="182"/>
        <v>0</v>
      </c>
      <c r="Q380" s="40">
        <v>0</v>
      </c>
      <c r="R380" s="40">
        <f t="shared" ref="R380:AB382" si="187">+R381</f>
        <v>0</v>
      </c>
      <c r="S380" s="40">
        <f t="shared" si="187"/>
        <v>0</v>
      </c>
      <c r="T380" s="40">
        <f t="shared" si="187"/>
        <v>0</v>
      </c>
      <c r="U380" s="40">
        <f t="shared" si="187"/>
        <v>0</v>
      </c>
      <c r="V380" s="40">
        <f t="shared" si="187"/>
        <v>0</v>
      </c>
      <c r="W380" s="40">
        <f t="shared" si="187"/>
        <v>0</v>
      </c>
      <c r="X380" s="40">
        <f t="shared" si="187"/>
        <v>0</v>
      </c>
      <c r="Y380" s="40">
        <f t="shared" si="187"/>
        <v>0</v>
      </c>
      <c r="Z380" s="40">
        <f t="shared" si="187"/>
        <v>0</v>
      </c>
      <c r="AA380" s="40">
        <f t="shared" si="187"/>
        <v>0</v>
      </c>
      <c r="AB380" s="40">
        <f t="shared" si="187"/>
        <v>0</v>
      </c>
      <c r="AC380" s="40">
        <f t="shared" si="183"/>
        <v>0</v>
      </c>
      <c r="AE380" s="93" t="s">
        <v>1019</v>
      </c>
      <c r="AF380" s="93" t="s">
        <v>1020</v>
      </c>
      <c r="AG380" s="94">
        <v>0</v>
      </c>
    </row>
    <row r="381" spans="1:33" x14ac:dyDescent="0.25">
      <c r="A381" s="42">
        <v>10260101</v>
      </c>
      <c r="B381" s="43" t="s">
        <v>1020</v>
      </c>
      <c r="C381" s="40">
        <f t="shared" si="186"/>
        <v>0</v>
      </c>
      <c r="D381" s="40">
        <f t="shared" si="186"/>
        <v>0</v>
      </c>
      <c r="E381" s="40">
        <f t="shared" si="186"/>
        <v>0</v>
      </c>
      <c r="F381" s="40">
        <f t="shared" si="186"/>
        <v>0</v>
      </c>
      <c r="G381" s="40">
        <f t="shared" si="186"/>
        <v>0</v>
      </c>
      <c r="H381" s="40">
        <f t="shared" si="186"/>
        <v>0</v>
      </c>
      <c r="I381" s="40">
        <f t="shared" si="186"/>
        <v>0</v>
      </c>
      <c r="J381" s="40">
        <f t="shared" si="186"/>
        <v>0</v>
      </c>
      <c r="K381" s="40">
        <f t="shared" si="186"/>
        <v>0</v>
      </c>
      <c r="L381" s="40">
        <f t="shared" si="186"/>
        <v>0</v>
      </c>
      <c r="M381" s="40">
        <f t="shared" si="186"/>
        <v>0</v>
      </c>
      <c r="N381" s="40">
        <f t="shared" si="186"/>
        <v>0</v>
      </c>
      <c r="O381" s="40">
        <f t="shared" si="182"/>
        <v>0</v>
      </c>
      <c r="Q381" s="40">
        <v>0</v>
      </c>
      <c r="R381" s="40">
        <f t="shared" si="187"/>
        <v>0</v>
      </c>
      <c r="S381" s="40">
        <f t="shared" si="187"/>
        <v>0</v>
      </c>
      <c r="T381" s="40">
        <f t="shared" si="187"/>
        <v>0</v>
      </c>
      <c r="U381" s="40">
        <f t="shared" si="187"/>
        <v>0</v>
      </c>
      <c r="V381" s="40">
        <f t="shared" si="187"/>
        <v>0</v>
      </c>
      <c r="W381" s="40">
        <f t="shared" si="187"/>
        <v>0</v>
      </c>
      <c r="X381" s="40">
        <f t="shared" si="187"/>
        <v>0</v>
      </c>
      <c r="Y381" s="40">
        <f t="shared" si="187"/>
        <v>0</v>
      </c>
      <c r="Z381" s="40">
        <f t="shared" si="187"/>
        <v>0</v>
      </c>
      <c r="AA381" s="40">
        <f t="shared" si="187"/>
        <v>0</v>
      </c>
      <c r="AB381" s="40">
        <f t="shared" si="187"/>
        <v>0</v>
      </c>
      <c r="AC381" s="40">
        <f t="shared" si="183"/>
        <v>0</v>
      </c>
      <c r="AE381" s="56" t="s">
        <v>1021</v>
      </c>
      <c r="AF381" s="56" t="s">
        <v>1020</v>
      </c>
      <c r="AG381" s="78">
        <v>0</v>
      </c>
    </row>
    <row r="382" spans="1:33" x14ac:dyDescent="0.25">
      <c r="A382" s="42">
        <v>102601011</v>
      </c>
      <c r="B382" s="43" t="s">
        <v>1020</v>
      </c>
      <c r="C382" s="40">
        <f t="shared" si="186"/>
        <v>0</v>
      </c>
      <c r="D382" s="40">
        <f t="shared" si="186"/>
        <v>0</v>
      </c>
      <c r="E382" s="40">
        <f t="shared" si="186"/>
        <v>0</v>
      </c>
      <c r="F382" s="40">
        <f t="shared" si="186"/>
        <v>0</v>
      </c>
      <c r="G382" s="40">
        <f t="shared" si="186"/>
        <v>0</v>
      </c>
      <c r="H382" s="40">
        <f t="shared" si="186"/>
        <v>0</v>
      </c>
      <c r="I382" s="40">
        <f t="shared" si="186"/>
        <v>0</v>
      </c>
      <c r="J382" s="40">
        <f t="shared" si="186"/>
        <v>0</v>
      </c>
      <c r="K382" s="40">
        <f t="shared" si="186"/>
        <v>0</v>
      </c>
      <c r="L382" s="40">
        <f t="shared" si="186"/>
        <v>0</v>
      </c>
      <c r="M382" s="40">
        <f t="shared" si="186"/>
        <v>0</v>
      </c>
      <c r="N382" s="40">
        <f t="shared" si="186"/>
        <v>0</v>
      </c>
      <c r="O382" s="40">
        <f t="shared" si="182"/>
        <v>0</v>
      </c>
      <c r="Q382" s="40"/>
      <c r="R382" s="40">
        <f t="shared" si="187"/>
        <v>0</v>
      </c>
      <c r="S382" s="40">
        <f t="shared" si="187"/>
        <v>0</v>
      </c>
      <c r="T382" s="40">
        <f t="shared" si="187"/>
        <v>0</v>
      </c>
      <c r="U382" s="40">
        <f t="shared" si="187"/>
        <v>0</v>
      </c>
      <c r="V382" s="40">
        <f t="shared" si="187"/>
        <v>0</v>
      </c>
      <c r="W382" s="40">
        <f t="shared" si="187"/>
        <v>0</v>
      </c>
      <c r="X382" s="40">
        <f t="shared" si="187"/>
        <v>0</v>
      </c>
      <c r="Y382" s="40">
        <f t="shared" si="187"/>
        <v>0</v>
      </c>
      <c r="Z382" s="40">
        <f t="shared" si="187"/>
        <v>0</v>
      </c>
      <c r="AA382" s="40">
        <f t="shared" si="187"/>
        <v>0</v>
      </c>
      <c r="AB382" s="40">
        <f t="shared" si="187"/>
        <v>0</v>
      </c>
      <c r="AC382" s="40">
        <f t="shared" si="183"/>
        <v>0</v>
      </c>
      <c r="AE382" s="56"/>
      <c r="AF382" s="56"/>
      <c r="AG382" s="78"/>
    </row>
    <row r="383" spans="1:33" x14ac:dyDescent="0.25">
      <c r="A383" s="45">
        <v>10260101101</v>
      </c>
      <c r="B383" s="46" t="s">
        <v>1020</v>
      </c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>
        <f t="shared" si="182"/>
        <v>0</v>
      </c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>
        <f t="shared" si="183"/>
        <v>0</v>
      </c>
      <c r="AE383" s="60" t="s">
        <v>1022</v>
      </c>
      <c r="AF383" s="68" t="s">
        <v>1020</v>
      </c>
      <c r="AG383" s="84"/>
    </row>
    <row r="384" spans="1:33" x14ac:dyDescent="0.25">
      <c r="A384" s="37">
        <v>102602</v>
      </c>
      <c r="B384" s="38" t="s">
        <v>1024</v>
      </c>
      <c r="C384" s="39">
        <f t="shared" ref="C384:N386" si="188">+C385</f>
        <v>0</v>
      </c>
      <c r="D384" s="39">
        <f t="shared" si="188"/>
        <v>0</v>
      </c>
      <c r="E384" s="39">
        <f t="shared" si="188"/>
        <v>0</v>
      </c>
      <c r="F384" s="39">
        <f t="shared" si="188"/>
        <v>0</v>
      </c>
      <c r="G384" s="39">
        <f t="shared" si="188"/>
        <v>0</v>
      </c>
      <c r="H384" s="39">
        <f t="shared" si="188"/>
        <v>0</v>
      </c>
      <c r="I384" s="39">
        <f t="shared" si="188"/>
        <v>0</v>
      </c>
      <c r="J384" s="39">
        <f t="shared" si="188"/>
        <v>0</v>
      </c>
      <c r="K384" s="39">
        <f t="shared" si="188"/>
        <v>0</v>
      </c>
      <c r="L384" s="39">
        <f t="shared" si="188"/>
        <v>0</v>
      </c>
      <c r="M384" s="39">
        <f t="shared" si="188"/>
        <v>0</v>
      </c>
      <c r="N384" s="39">
        <f t="shared" si="188"/>
        <v>0</v>
      </c>
      <c r="O384" s="39">
        <f t="shared" si="182"/>
        <v>0</v>
      </c>
      <c r="Q384" s="39">
        <v>0</v>
      </c>
      <c r="R384" s="39">
        <f t="shared" ref="R384:AB386" si="189">+R385</f>
        <v>0</v>
      </c>
      <c r="S384" s="39">
        <f t="shared" si="189"/>
        <v>0</v>
      </c>
      <c r="T384" s="39">
        <f t="shared" si="189"/>
        <v>0</v>
      </c>
      <c r="U384" s="39">
        <f t="shared" si="189"/>
        <v>0</v>
      </c>
      <c r="V384" s="39">
        <f t="shared" si="189"/>
        <v>0</v>
      </c>
      <c r="W384" s="39">
        <f t="shared" si="189"/>
        <v>0</v>
      </c>
      <c r="X384" s="39">
        <f t="shared" si="189"/>
        <v>0</v>
      </c>
      <c r="Y384" s="39">
        <f t="shared" si="189"/>
        <v>0</v>
      </c>
      <c r="Z384" s="39">
        <f t="shared" si="189"/>
        <v>0</v>
      </c>
      <c r="AA384" s="39">
        <f t="shared" si="189"/>
        <v>0</v>
      </c>
      <c r="AB384" s="39">
        <f t="shared" si="189"/>
        <v>0</v>
      </c>
      <c r="AC384" s="39">
        <f t="shared" si="183"/>
        <v>0</v>
      </c>
      <c r="AE384" s="93" t="s">
        <v>1023</v>
      </c>
      <c r="AF384" s="93" t="s">
        <v>1024</v>
      </c>
      <c r="AG384" s="94">
        <v>0</v>
      </c>
    </row>
    <row r="385" spans="1:33" x14ac:dyDescent="0.25">
      <c r="A385" s="42">
        <v>10260201</v>
      </c>
      <c r="B385" s="43" t="s">
        <v>1024</v>
      </c>
      <c r="C385" s="40">
        <f t="shared" si="188"/>
        <v>0</v>
      </c>
      <c r="D385" s="40">
        <f t="shared" si="188"/>
        <v>0</v>
      </c>
      <c r="E385" s="40">
        <f t="shared" si="188"/>
        <v>0</v>
      </c>
      <c r="F385" s="40">
        <f t="shared" si="188"/>
        <v>0</v>
      </c>
      <c r="G385" s="40">
        <f t="shared" si="188"/>
        <v>0</v>
      </c>
      <c r="H385" s="40">
        <f t="shared" si="188"/>
        <v>0</v>
      </c>
      <c r="I385" s="40">
        <f t="shared" si="188"/>
        <v>0</v>
      </c>
      <c r="J385" s="40">
        <f t="shared" si="188"/>
        <v>0</v>
      </c>
      <c r="K385" s="40">
        <f t="shared" si="188"/>
        <v>0</v>
      </c>
      <c r="L385" s="40">
        <f t="shared" si="188"/>
        <v>0</v>
      </c>
      <c r="M385" s="40">
        <f t="shared" si="188"/>
        <v>0</v>
      </c>
      <c r="N385" s="40">
        <f t="shared" si="188"/>
        <v>0</v>
      </c>
      <c r="O385" s="40">
        <f t="shared" si="182"/>
        <v>0</v>
      </c>
      <c r="Q385" s="40">
        <v>0</v>
      </c>
      <c r="R385" s="40">
        <f t="shared" si="189"/>
        <v>0</v>
      </c>
      <c r="S385" s="40">
        <f t="shared" si="189"/>
        <v>0</v>
      </c>
      <c r="T385" s="40">
        <f t="shared" si="189"/>
        <v>0</v>
      </c>
      <c r="U385" s="40">
        <f t="shared" si="189"/>
        <v>0</v>
      </c>
      <c r="V385" s="40">
        <f t="shared" si="189"/>
        <v>0</v>
      </c>
      <c r="W385" s="40">
        <f t="shared" si="189"/>
        <v>0</v>
      </c>
      <c r="X385" s="40">
        <f t="shared" si="189"/>
        <v>0</v>
      </c>
      <c r="Y385" s="40">
        <f t="shared" si="189"/>
        <v>0</v>
      </c>
      <c r="Z385" s="40">
        <f t="shared" si="189"/>
        <v>0</v>
      </c>
      <c r="AA385" s="40">
        <f t="shared" si="189"/>
        <v>0</v>
      </c>
      <c r="AB385" s="40">
        <f t="shared" si="189"/>
        <v>0</v>
      </c>
      <c r="AC385" s="40">
        <f t="shared" si="183"/>
        <v>0</v>
      </c>
      <c r="AE385" s="93" t="s">
        <v>1025</v>
      </c>
      <c r="AF385" s="93" t="s">
        <v>1024</v>
      </c>
      <c r="AG385" s="94">
        <v>0</v>
      </c>
    </row>
    <row r="386" spans="1:33" x14ac:dyDescent="0.25">
      <c r="A386" s="42">
        <v>102602011</v>
      </c>
      <c r="B386" s="43" t="s">
        <v>1024</v>
      </c>
      <c r="C386" s="40">
        <f t="shared" si="188"/>
        <v>0</v>
      </c>
      <c r="D386" s="40">
        <f t="shared" si="188"/>
        <v>0</v>
      </c>
      <c r="E386" s="40">
        <f t="shared" si="188"/>
        <v>0</v>
      </c>
      <c r="F386" s="40">
        <f t="shared" si="188"/>
        <v>0</v>
      </c>
      <c r="G386" s="40">
        <f t="shared" si="188"/>
        <v>0</v>
      </c>
      <c r="H386" s="40">
        <f t="shared" si="188"/>
        <v>0</v>
      </c>
      <c r="I386" s="40">
        <f t="shared" si="188"/>
        <v>0</v>
      </c>
      <c r="J386" s="40">
        <f t="shared" si="188"/>
        <v>0</v>
      </c>
      <c r="K386" s="40">
        <f t="shared" si="188"/>
        <v>0</v>
      </c>
      <c r="L386" s="40">
        <f t="shared" si="188"/>
        <v>0</v>
      </c>
      <c r="M386" s="40">
        <f t="shared" si="188"/>
        <v>0</v>
      </c>
      <c r="N386" s="40">
        <f t="shared" si="188"/>
        <v>0</v>
      </c>
      <c r="O386" s="40">
        <f t="shared" si="182"/>
        <v>0</v>
      </c>
      <c r="Q386" s="40">
        <v>0</v>
      </c>
      <c r="R386" s="40">
        <f t="shared" si="189"/>
        <v>0</v>
      </c>
      <c r="S386" s="40">
        <f t="shared" si="189"/>
        <v>0</v>
      </c>
      <c r="T386" s="40">
        <f t="shared" si="189"/>
        <v>0</v>
      </c>
      <c r="U386" s="40">
        <f t="shared" si="189"/>
        <v>0</v>
      </c>
      <c r="V386" s="40">
        <f t="shared" si="189"/>
        <v>0</v>
      </c>
      <c r="W386" s="40">
        <f t="shared" si="189"/>
        <v>0</v>
      </c>
      <c r="X386" s="40">
        <f t="shared" si="189"/>
        <v>0</v>
      </c>
      <c r="Y386" s="40">
        <f t="shared" si="189"/>
        <v>0</v>
      </c>
      <c r="Z386" s="40">
        <f t="shared" si="189"/>
        <v>0</v>
      </c>
      <c r="AA386" s="40">
        <f t="shared" si="189"/>
        <v>0</v>
      </c>
      <c r="AB386" s="40">
        <f t="shared" si="189"/>
        <v>0</v>
      </c>
      <c r="AC386" s="40">
        <f t="shared" si="183"/>
        <v>0</v>
      </c>
      <c r="AE386" s="56" t="s">
        <v>1026</v>
      </c>
      <c r="AF386" s="56" t="s">
        <v>1024</v>
      </c>
      <c r="AG386" s="78">
        <v>0</v>
      </c>
    </row>
    <row r="387" spans="1:33" x14ac:dyDescent="0.25">
      <c r="A387" s="45">
        <v>10260201101</v>
      </c>
      <c r="B387" s="46" t="s">
        <v>1024</v>
      </c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>
        <f t="shared" si="182"/>
        <v>0</v>
      </c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>
        <f t="shared" si="183"/>
        <v>0</v>
      </c>
      <c r="AE387" s="60" t="s">
        <v>1027</v>
      </c>
      <c r="AF387" s="68" t="s">
        <v>1024</v>
      </c>
      <c r="AG387" s="84"/>
    </row>
    <row r="388" spans="1:33" x14ac:dyDescent="0.25">
      <c r="A388" s="37">
        <v>102604</v>
      </c>
      <c r="B388" s="38" t="s">
        <v>1029</v>
      </c>
      <c r="C388" s="39">
        <f t="shared" ref="C388:N390" si="190">+C389</f>
        <v>0</v>
      </c>
      <c r="D388" s="39">
        <f t="shared" si="190"/>
        <v>505642896.60574996</v>
      </c>
      <c r="E388" s="39">
        <f t="shared" si="190"/>
        <v>0</v>
      </c>
      <c r="F388" s="39">
        <f t="shared" si="190"/>
        <v>0</v>
      </c>
      <c r="G388" s="39">
        <f t="shared" si="190"/>
        <v>505642896.60574996</v>
      </c>
      <c r="H388" s="39">
        <f t="shared" si="190"/>
        <v>0</v>
      </c>
      <c r="I388" s="39">
        <f t="shared" si="190"/>
        <v>0</v>
      </c>
      <c r="J388" s="39">
        <f t="shared" si="190"/>
        <v>505642896.60574996</v>
      </c>
      <c r="K388" s="39">
        <f t="shared" si="190"/>
        <v>0</v>
      </c>
      <c r="L388" s="39">
        <f t="shared" si="190"/>
        <v>0</v>
      </c>
      <c r="M388" s="39">
        <f t="shared" si="190"/>
        <v>0</v>
      </c>
      <c r="N388" s="39">
        <f t="shared" si="190"/>
        <v>490973293.07775033</v>
      </c>
      <c r="O388" s="39">
        <f t="shared" si="182"/>
        <v>2007901982.895</v>
      </c>
      <c r="Q388" s="39">
        <v>330143998</v>
      </c>
      <c r="R388" s="39">
        <f t="shared" ref="R388:AB390" si="191">+R389</f>
        <v>0</v>
      </c>
      <c r="S388" s="39">
        <f t="shared" si="191"/>
        <v>0</v>
      </c>
      <c r="T388" s="39">
        <f t="shared" si="191"/>
        <v>0</v>
      </c>
      <c r="U388" s="39">
        <f t="shared" si="191"/>
        <v>0</v>
      </c>
      <c r="V388" s="39">
        <f t="shared" si="191"/>
        <v>0</v>
      </c>
      <c r="W388" s="39">
        <f t="shared" si="191"/>
        <v>0</v>
      </c>
      <c r="X388" s="39">
        <f t="shared" si="191"/>
        <v>0</v>
      </c>
      <c r="Y388" s="39">
        <f t="shared" si="191"/>
        <v>0</v>
      </c>
      <c r="Z388" s="39">
        <f t="shared" si="191"/>
        <v>0</v>
      </c>
      <c r="AA388" s="39">
        <f t="shared" si="191"/>
        <v>0</v>
      </c>
      <c r="AB388" s="39">
        <f t="shared" si="191"/>
        <v>0</v>
      </c>
      <c r="AC388" s="39">
        <f t="shared" si="183"/>
        <v>330143998</v>
      </c>
      <c r="AE388" s="93" t="s">
        <v>1028</v>
      </c>
      <c r="AF388" s="93" t="s">
        <v>1029</v>
      </c>
      <c r="AG388" s="94">
        <v>330143998</v>
      </c>
    </row>
    <row r="389" spans="1:33" x14ac:dyDescent="0.25">
      <c r="A389" s="42">
        <v>10260401</v>
      </c>
      <c r="B389" s="43" t="s">
        <v>1029</v>
      </c>
      <c r="C389" s="40">
        <f t="shared" si="190"/>
        <v>0</v>
      </c>
      <c r="D389" s="40">
        <f t="shared" si="190"/>
        <v>505642896.60574996</v>
      </c>
      <c r="E389" s="40">
        <f t="shared" si="190"/>
        <v>0</v>
      </c>
      <c r="F389" s="40">
        <f t="shared" si="190"/>
        <v>0</v>
      </c>
      <c r="G389" s="40">
        <f t="shared" si="190"/>
        <v>505642896.60574996</v>
      </c>
      <c r="H389" s="40">
        <f t="shared" si="190"/>
        <v>0</v>
      </c>
      <c r="I389" s="40">
        <f t="shared" si="190"/>
        <v>0</v>
      </c>
      <c r="J389" s="40">
        <f t="shared" si="190"/>
        <v>505642896.60574996</v>
      </c>
      <c r="K389" s="40">
        <f t="shared" si="190"/>
        <v>0</v>
      </c>
      <c r="L389" s="40">
        <f t="shared" si="190"/>
        <v>0</v>
      </c>
      <c r="M389" s="40">
        <f t="shared" si="190"/>
        <v>0</v>
      </c>
      <c r="N389" s="40">
        <f t="shared" si="190"/>
        <v>490973293.07775033</v>
      </c>
      <c r="O389" s="40">
        <f t="shared" si="182"/>
        <v>2007901982.895</v>
      </c>
      <c r="Q389" s="40">
        <v>330143998</v>
      </c>
      <c r="R389" s="40">
        <f t="shared" si="191"/>
        <v>0</v>
      </c>
      <c r="S389" s="40">
        <f t="shared" si="191"/>
        <v>0</v>
      </c>
      <c r="T389" s="40">
        <f t="shared" si="191"/>
        <v>0</v>
      </c>
      <c r="U389" s="40">
        <f t="shared" si="191"/>
        <v>0</v>
      </c>
      <c r="V389" s="40">
        <f t="shared" si="191"/>
        <v>0</v>
      </c>
      <c r="W389" s="40">
        <f t="shared" si="191"/>
        <v>0</v>
      </c>
      <c r="X389" s="40">
        <f t="shared" si="191"/>
        <v>0</v>
      </c>
      <c r="Y389" s="40">
        <f t="shared" si="191"/>
        <v>0</v>
      </c>
      <c r="Z389" s="40">
        <f t="shared" si="191"/>
        <v>0</v>
      </c>
      <c r="AA389" s="40">
        <f t="shared" si="191"/>
        <v>0</v>
      </c>
      <c r="AB389" s="40">
        <f t="shared" si="191"/>
        <v>0</v>
      </c>
      <c r="AC389" s="40">
        <f t="shared" si="183"/>
        <v>330143998</v>
      </c>
      <c r="AE389" s="93" t="s">
        <v>1030</v>
      </c>
      <c r="AF389" s="93" t="s">
        <v>1029</v>
      </c>
      <c r="AG389" s="94">
        <v>330143998</v>
      </c>
    </row>
    <row r="390" spans="1:33" x14ac:dyDescent="0.25">
      <c r="A390" s="42">
        <v>102604011</v>
      </c>
      <c r="B390" s="43" t="s">
        <v>1029</v>
      </c>
      <c r="C390" s="40">
        <f t="shared" si="190"/>
        <v>0</v>
      </c>
      <c r="D390" s="40">
        <f t="shared" si="190"/>
        <v>505642896.60574996</v>
      </c>
      <c r="E390" s="40">
        <f t="shared" si="190"/>
        <v>0</v>
      </c>
      <c r="F390" s="40">
        <f t="shared" si="190"/>
        <v>0</v>
      </c>
      <c r="G390" s="40">
        <f t="shared" si="190"/>
        <v>505642896.60574996</v>
      </c>
      <c r="H390" s="40">
        <f t="shared" si="190"/>
        <v>0</v>
      </c>
      <c r="I390" s="40">
        <f t="shared" si="190"/>
        <v>0</v>
      </c>
      <c r="J390" s="40">
        <f t="shared" si="190"/>
        <v>505642896.60574996</v>
      </c>
      <c r="K390" s="40">
        <f t="shared" si="190"/>
        <v>0</v>
      </c>
      <c r="L390" s="40">
        <f t="shared" si="190"/>
        <v>0</v>
      </c>
      <c r="M390" s="40">
        <f t="shared" si="190"/>
        <v>0</v>
      </c>
      <c r="N390" s="40">
        <f t="shared" si="190"/>
        <v>490973293.07775033</v>
      </c>
      <c r="O390" s="40">
        <f t="shared" si="182"/>
        <v>2007901982.895</v>
      </c>
      <c r="Q390" s="40">
        <v>330143998</v>
      </c>
      <c r="R390" s="40">
        <f t="shared" si="191"/>
        <v>0</v>
      </c>
      <c r="S390" s="40">
        <f t="shared" si="191"/>
        <v>0</v>
      </c>
      <c r="T390" s="40">
        <f t="shared" si="191"/>
        <v>0</v>
      </c>
      <c r="U390" s="40">
        <f t="shared" si="191"/>
        <v>0</v>
      </c>
      <c r="V390" s="40">
        <f t="shared" si="191"/>
        <v>0</v>
      </c>
      <c r="W390" s="40">
        <f t="shared" si="191"/>
        <v>0</v>
      </c>
      <c r="X390" s="40">
        <f t="shared" si="191"/>
        <v>0</v>
      </c>
      <c r="Y390" s="40">
        <f t="shared" si="191"/>
        <v>0</v>
      </c>
      <c r="Z390" s="40">
        <f t="shared" si="191"/>
        <v>0</v>
      </c>
      <c r="AA390" s="40">
        <f t="shared" si="191"/>
        <v>0</v>
      </c>
      <c r="AB390" s="40">
        <f t="shared" si="191"/>
        <v>0</v>
      </c>
      <c r="AC390" s="40">
        <f t="shared" si="183"/>
        <v>330143998</v>
      </c>
      <c r="AE390" s="56" t="s">
        <v>1031</v>
      </c>
      <c r="AF390" s="56" t="s">
        <v>1029</v>
      </c>
      <c r="AG390" s="78">
        <v>330143998</v>
      </c>
    </row>
    <row r="391" spans="1:33" x14ac:dyDescent="0.25">
      <c r="A391" s="45">
        <v>10260401101</v>
      </c>
      <c r="B391" s="46" t="s">
        <v>1029</v>
      </c>
      <c r="C391" s="47">
        <v>0</v>
      </c>
      <c r="D391" s="47">
        <v>505642896.60574996</v>
      </c>
      <c r="E391" s="47">
        <v>0</v>
      </c>
      <c r="F391" s="47">
        <v>0</v>
      </c>
      <c r="G391" s="47">
        <v>505642896.60574996</v>
      </c>
      <c r="H391" s="47">
        <v>0</v>
      </c>
      <c r="I391" s="47">
        <v>0</v>
      </c>
      <c r="J391" s="47">
        <v>505642896.60574996</v>
      </c>
      <c r="K391" s="47">
        <v>0</v>
      </c>
      <c r="L391" s="47">
        <v>0</v>
      </c>
      <c r="M391" s="47">
        <v>0</v>
      </c>
      <c r="N391" s="47">
        <v>490973293.07775033</v>
      </c>
      <c r="O391" s="47">
        <v>2007901982.895</v>
      </c>
      <c r="Q391" s="47">
        <v>330143998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>
        <v>0</v>
      </c>
      <c r="X391" s="47">
        <v>0</v>
      </c>
      <c r="Y391" s="47">
        <v>0</v>
      </c>
      <c r="Z391" s="47">
        <v>0</v>
      </c>
      <c r="AA391" s="47">
        <v>0</v>
      </c>
      <c r="AB391" s="47">
        <v>0</v>
      </c>
      <c r="AC391" s="47">
        <f t="shared" si="183"/>
        <v>330143998</v>
      </c>
      <c r="AE391" s="69" t="s">
        <v>1032</v>
      </c>
      <c r="AF391" s="70" t="s">
        <v>1029</v>
      </c>
      <c r="AG391" s="81">
        <v>330143998</v>
      </c>
    </row>
    <row r="392" spans="1:33" x14ac:dyDescent="0.25">
      <c r="A392" s="37">
        <v>102605</v>
      </c>
      <c r="B392" s="38" t="s">
        <v>1034</v>
      </c>
      <c r="C392" s="39">
        <f t="shared" ref="C392:N392" si="192">+C393+C402</f>
        <v>5527616333.5889997</v>
      </c>
      <c r="D392" s="39">
        <f t="shared" si="192"/>
        <v>11055232667.177999</v>
      </c>
      <c r="E392" s="39">
        <f t="shared" si="192"/>
        <v>5527616333.5889997</v>
      </c>
      <c r="F392" s="39">
        <f t="shared" si="192"/>
        <v>5527616333.5889997</v>
      </c>
      <c r="G392" s="39">
        <f t="shared" si="192"/>
        <v>5527616333.5889997</v>
      </c>
      <c r="H392" s="39">
        <f t="shared" si="192"/>
        <v>15565151016.337999</v>
      </c>
      <c r="I392" s="39">
        <f t="shared" si="192"/>
        <v>5527616333.5889997</v>
      </c>
      <c r="J392" s="39">
        <f t="shared" si="192"/>
        <v>8512983322.809</v>
      </c>
      <c r="K392" s="39">
        <f t="shared" si="192"/>
        <v>12684122804.528999</v>
      </c>
      <c r="L392" s="39">
        <f t="shared" si="192"/>
        <v>5527616333.5889997</v>
      </c>
      <c r="M392" s="39">
        <f t="shared" si="192"/>
        <v>5527616333.5889997</v>
      </c>
      <c r="N392" s="39">
        <f t="shared" si="192"/>
        <v>21127662239.174187</v>
      </c>
      <c r="O392" s="39">
        <f t="shared" si="182"/>
        <v>107638466385.15118</v>
      </c>
      <c r="Q392" s="39">
        <v>0</v>
      </c>
      <c r="R392" s="39">
        <f t="shared" ref="R392:AB392" si="193">+R393+R402</f>
        <v>0</v>
      </c>
      <c r="S392" s="39">
        <f t="shared" si="193"/>
        <v>0</v>
      </c>
      <c r="T392" s="39">
        <f t="shared" si="193"/>
        <v>0</v>
      </c>
      <c r="U392" s="39">
        <f t="shared" si="193"/>
        <v>0</v>
      </c>
      <c r="V392" s="39">
        <f t="shared" si="193"/>
        <v>0</v>
      </c>
      <c r="W392" s="39">
        <f t="shared" si="193"/>
        <v>0</v>
      </c>
      <c r="X392" s="39">
        <f t="shared" si="193"/>
        <v>0</v>
      </c>
      <c r="Y392" s="39">
        <f t="shared" si="193"/>
        <v>0</v>
      </c>
      <c r="Z392" s="39">
        <f t="shared" si="193"/>
        <v>0</v>
      </c>
      <c r="AA392" s="39">
        <f t="shared" si="193"/>
        <v>0</v>
      </c>
      <c r="AB392" s="39">
        <f t="shared" si="193"/>
        <v>0</v>
      </c>
      <c r="AC392" s="39">
        <f t="shared" si="183"/>
        <v>0</v>
      </c>
      <c r="AE392" s="93" t="s">
        <v>1033</v>
      </c>
      <c r="AF392" s="93" t="s">
        <v>1034</v>
      </c>
      <c r="AG392" s="94">
        <v>0</v>
      </c>
    </row>
    <row r="393" spans="1:33" x14ac:dyDescent="0.25">
      <c r="A393" s="42">
        <v>10260501</v>
      </c>
      <c r="B393" s="43" t="s">
        <v>1037</v>
      </c>
      <c r="C393" s="40">
        <f t="shared" ref="C393:N393" si="194">+C394</f>
        <v>5527616333.5889997</v>
      </c>
      <c r="D393" s="40">
        <f t="shared" si="194"/>
        <v>11055232667.177999</v>
      </c>
      <c r="E393" s="40">
        <f t="shared" si="194"/>
        <v>5527616333.5889997</v>
      </c>
      <c r="F393" s="40">
        <f t="shared" si="194"/>
        <v>5527616333.5889997</v>
      </c>
      <c r="G393" s="40">
        <f t="shared" si="194"/>
        <v>5527616333.5889997</v>
      </c>
      <c r="H393" s="40">
        <f t="shared" si="194"/>
        <v>15565151016.337999</v>
      </c>
      <c r="I393" s="40">
        <f t="shared" si="194"/>
        <v>5527616333.5889997</v>
      </c>
      <c r="J393" s="40">
        <f t="shared" si="194"/>
        <v>8512983322.809</v>
      </c>
      <c r="K393" s="40">
        <f t="shared" si="194"/>
        <v>12684122804.528999</v>
      </c>
      <c r="L393" s="40">
        <f t="shared" si="194"/>
        <v>5527616333.5889997</v>
      </c>
      <c r="M393" s="40">
        <f t="shared" si="194"/>
        <v>5527616333.5889997</v>
      </c>
      <c r="N393" s="40">
        <f t="shared" si="194"/>
        <v>21127662239.174187</v>
      </c>
      <c r="O393" s="40">
        <f t="shared" si="182"/>
        <v>107638466385.15118</v>
      </c>
      <c r="Q393" s="40">
        <v>0</v>
      </c>
      <c r="R393" s="40">
        <f t="shared" ref="R393:AB393" si="195">+R394</f>
        <v>0</v>
      </c>
      <c r="S393" s="40">
        <f t="shared" si="195"/>
        <v>0</v>
      </c>
      <c r="T393" s="40">
        <f t="shared" si="195"/>
        <v>0</v>
      </c>
      <c r="U393" s="40">
        <f t="shared" si="195"/>
        <v>0</v>
      </c>
      <c r="V393" s="40">
        <f t="shared" si="195"/>
        <v>0</v>
      </c>
      <c r="W393" s="40">
        <f t="shared" si="195"/>
        <v>0</v>
      </c>
      <c r="X393" s="40">
        <f t="shared" si="195"/>
        <v>0</v>
      </c>
      <c r="Y393" s="40">
        <f t="shared" si="195"/>
        <v>0</v>
      </c>
      <c r="Z393" s="40">
        <f t="shared" si="195"/>
        <v>0</v>
      </c>
      <c r="AA393" s="40">
        <f t="shared" si="195"/>
        <v>0</v>
      </c>
      <c r="AB393" s="40">
        <f t="shared" si="195"/>
        <v>0</v>
      </c>
      <c r="AC393" s="40">
        <f t="shared" si="183"/>
        <v>0</v>
      </c>
      <c r="AE393" s="93" t="s">
        <v>1035</v>
      </c>
      <c r="AF393" s="93" t="s">
        <v>1034</v>
      </c>
      <c r="AG393" s="94">
        <v>0</v>
      </c>
    </row>
    <row r="394" spans="1:33" x14ac:dyDescent="0.25">
      <c r="A394" s="42">
        <v>102605011</v>
      </c>
      <c r="B394" s="43" t="s">
        <v>1037</v>
      </c>
      <c r="C394" s="40">
        <f t="shared" ref="C394:N394" si="196">+C395+C396+C397+C398+C399+C400+C401</f>
        <v>5527616333.5889997</v>
      </c>
      <c r="D394" s="40">
        <f t="shared" si="196"/>
        <v>11055232667.177999</v>
      </c>
      <c r="E394" s="40">
        <f t="shared" si="196"/>
        <v>5527616333.5889997</v>
      </c>
      <c r="F394" s="40">
        <f t="shared" si="196"/>
        <v>5527616333.5889997</v>
      </c>
      <c r="G394" s="40">
        <f t="shared" si="196"/>
        <v>5527616333.5889997</v>
      </c>
      <c r="H394" s="40">
        <f t="shared" si="196"/>
        <v>15565151016.337999</v>
      </c>
      <c r="I394" s="40">
        <f t="shared" si="196"/>
        <v>5527616333.5889997</v>
      </c>
      <c r="J394" s="40">
        <f t="shared" si="196"/>
        <v>8512983322.809</v>
      </c>
      <c r="K394" s="40">
        <f t="shared" si="196"/>
        <v>12684122804.528999</v>
      </c>
      <c r="L394" s="40">
        <f t="shared" si="196"/>
        <v>5527616333.5889997</v>
      </c>
      <c r="M394" s="40">
        <f t="shared" si="196"/>
        <v>5527616333.5889997</v>
      </c>
      <c r="N394" s="40">
        <f t="shared" si="196"/>
        <v>21127662239.174187</v>
      </c>
      <c r="O394" s="40">
        <f t="shared" si="182"/>
        <v>107638466385.15118</v>
      </c>
      <c r="Q394" s="40">
        <v>0</v>
      </c>
      <c r="R394" s="40">
        <f t="shared" ref="R394:AB394" si="197">+R395+R396+R397+R398+R399+R400+R401</f>
        <v>0</v>
      </c>
      <c r="S394" s="40">
        <f t="shared" si="197"/>
        <v>0</v>
      </c>
      <c r="T394" s="40">
        <f t="shared" si="197"/>
        <v>0</v>
      </c>
      <c r="U394" s="40">
        <f t="shared" si="197"/>
        <v>0</v>
      </c>
      <c r="V394" s="40">
        <f t="shared" si="197"/>
        <v>0</v>
      </c>
      <c r="W394" s="40">
        <f t="shared" si="197"/>
        <v>0</v>
      </c>
      <c r="X394" s="40">
        <f t="shared" si="197"/>
        <v>0</v>
      </c>
      <c r="Y394" s="40">
        <f t="shared" si="197"/>
        <v>0</v>
      </c>
      <c r="Z394" s="40">
        <f t="shared" si="197"/>
        <v>0</v>
      </c>
      <c r="AA394" s="40">
        <f t="shared" si="197"/>
        <v>0</v>
      </c>
      <c r="AB394" s="40">
        <f t="shared" si="197"/>
        <v>0</v>
      </c>
      <c r="AC394" s="40">
        <f t="shared" si="183"/>
        <v>0</v>
      </c>
      <c r="AE394" s="93" t="s">
        <v>1036</v>
      </c>
      <c r="AF394" s="93" t="s">
        <v>1037</v>
      </c>
      <c r="AG394" s="94">
        <v>0</v>
      </c>
    </row>
    <row r="395" spans="1:33" x14ac:dyDescent="0.25">
      <c r="A395" s="45">
        <v>10260501101</v>
      </c>
      <c r="B395" s="46" t="s">
        <v>1038</v>
      </c>
      <c r="C395" s="47">
        <v>5527616333.5889997</v>
      </c>
      <c r="D395" s="47">
        <v>11055232667.177999</v>
      </c>
      <c r="E395" s="47">
        <v>5527616333.5889997</v>
      </c>
      <c r="F395" s="47">
        <v>5527616333.5889997</v>
      </c>
      <c r="G395" s="47">
        <v>5527616333.5889997</v>
      </c>
      <c r="H395" s="47">
        <v>11055232667.177999</v>
      </c>
      <c r="I395" s="47">
        <v>5527616333.5889997</v>
      </c>
      <c r="J395" s="47">
        <v>5527616333.5889997</v>
      </c>
      <c r="K395" s="47">
        <v>5527616333.5889997</v>
      </c>
      <c r="L395" s="47">
        <v>5527616333.5889997</v>
      </c>
      <c r="M395" s="47">
        <v>5527616333.5889997</v>
      </c>
      <c r="N395" s="47">
        <v>21127662239.174187</v>
      </c>
      <c r="O395" s="47">
        <v>92986674575.831177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0</v>
      </c>
      <c r="X395" s="47">
        <v>0</v>
      </c>
      <c r="Y395" s="47">
        <v>0</v>
      </c>
      <c r="Z395" s="47">
        <v>0</v>
      </c>
      <c r="AA395" s="47">
        <v>0</v>
      </c>
      <c r="AB395" s="47">
        <v>0</v>
      </c>
      <c r="AC395" s="47">
        <f t="shared" si="183"/>
        <v>0</v>
      </c>
      <c r="AE395" s="63">
        <v>10260501101</v>
      </c>
      <c r="AF395" s="73" t="s">
        <v>1038</v>
      </c>
      <c r="AG395" s="82">
        <v>0</v>
      </c>
    </row>
    <row r="396" spans="1:33" x14ac:dyDescent="0.25">
      <c r="A396" s="45">
        <v>10260501102</v>
      </c>
      <c r="B396" s="46" t="s">
        <v>1039</v>
      </c>
      <c r="C396" s="47">
        <v>0</v>
      </c>
      <c r="D396" s="47">
        <v>0</v>
      </c>
      <c r="E396" s="47">
        <v>0</v>
      </c>
      <c r="F396" s="47">
        <v>0</v>
      </c>
      <c r="G396" s="47">
        <v>0</v>
      </c>
      <c r="H396" s="47">
        <v>2500000000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2500000000</v>
      </c>
      <c r="Q396" s="47"/>
      <c r="R396" s="47">
        <v>0</v>
      </c>
      <c r="S396" s="47">
        <v>0</v>
      </c>
      <c r="T396" s="47">
        <v>0</v>
      </c>
      <c r="U396" s="47">
        <v>0</v>
      </c>
      <c r="V396" s="47">
        <v>0</v>
      </c>
      <c r="W396" s="47">
        <v>0</v>
      </c>
      <c r="X396" s="47">
        <v>0</v>
      </c>
      <c r="Y396" s="47">
        <v>0</v>
      </c>
      <c r="Z396" s="47">
        <v>0</v>
      </c>
      <c r="AA396" s="47">
        <v>0</v>
      </c>
      <c r="AB396" s="47">
        <v>0</v>
      </c>
      <c r="AC396" s="47">
        <f t="shared" si="183"/>
        <v>0</v>
      </c>
      <c r="AE396" s="63">
        <v>10260501102</v>
      </c>
      <c r="AF396" s="73" t="s">
        <v>1039</v>
      </c>
      <c r="AG396" s="82"/>
    </row>
    <row r="397" spans="1:33" x14ac:dyDescent="0.25">
      <c r="A397" s="45">
        <v>10260501103</v>
      </c>
      <c r="B397" s="46" t="s">
        <v>1040</v>
      </c>
      <c r="C397" s="47">
        <v>0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2985366989.2200003</v>
      </c>
      <c r="K397" s="47">
        <v>0</v>
      </c>
      <c r="L397" s="47">
        <v>0</v>
      </c>
      <c r="M397" s="47">
        <v>0</v>
      </c>
      <c r="N397" s="47">
        <v>0</v>
      </c>
      <c r="O397" s="47">
        <f t="shared" si="182"/>
        <v>2985366989.2200003</v>
      </c>
      <c r="Q397" s="47"/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7">
        <v>0</v>
      </c>
      <c r="Y397" s="47">
        <v>0</v>
      </c>
      <c r="Z397" s="47">
        <v>0</v>
      </c>
      <c r="AA397" s="47">
        <v>0</v>
      </c>
      <c r="AB397" s="47">
        <v>0</v>
      </c>
      <c r="AC397" s="47">
        <f t="shared" si="183"/>
        <v>0</v>
      </c>
      <c r="AE397" s="73">
        <v>10260501103</v>
      </c>
      <c r="AF397" s="73" t="s">
        <v>1040</v>
      </c>
      <c r="AG397" s="82"/>
    </row>
    <row r="398" spans="1:33" x14ac:dyDescent="0.25">
      <c r="A398" s="45">
        <v>10260501104</v>
      </c>
      <c r="B398" s="46" t="s">
        <v>1041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2009918349.1600001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f t="shared" si="182"/>
        <v>2009918349.1600001</v>
      </c>
      <c r="Q398" s="47"/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47">
        <v>0</v>
      </c>
      <c r="X398" s="47">
        <v>0</v>
      </c>
      <c r="Y398" s="47">
        <v>0</v>
      </c>
      <c r="Z398" s="47">
        <v>0</v>
      </c>
      <c r="AA398" s="47">
        <v>0</v>
      </c>
      <c r="AB398" s="47">
        <v>0</v>
      </c>
      <c r="AC398" s="47">
        <f t="shared" si="183"/>
        <v>0</v>
      </c>
      <c r="AE398" s="73">
        <v>10260501104</v>
      </c>
      <c r="AF398" s="73" t="s">
        <v>1041</v>
      </c>
      <c r="AG398" s="82"/>
    </row>
    <row r="399" spans="1:33" x14ac:dyDescent="0.25">
      <c r="A399" s="45">
        <v>10260501105</v>
      </c>
      <c r="B399" s="46" t="s">
        <v>1042</v>
      </c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>
        <f t="shared" si="182"/>
        <v>0</v>
      </c>
      <c r="Q399" s="47"/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>
        <v>0</v>
      </c>
      <c r="X399" s="47">
        <v>0</v>
      </c>
      <c r="Y399" s="47">
        <v>0</v>
      </c>
      <c r="Z399" s="47">
        <v>0</v>
      </c>
      <c r="AA399" s="47">
        <v>0</v>
      </c>
      <c r="AB399" s="47">
        <v>0</v>
      </c>
      <c r="AC399" s="47">
        <f t="shared" si="183"/>
        <v>0</v>
      </c>
      <c r="AE399" s="63">
        <v>10260501105</v>
      </c>
      <c r="AF399" s="73" t="s">
        <v>1042</v>
      </c>
      <c r="AG399" s="82"/>
    </row>
    <row r="400" spans="1:33" x14ac:dyDescent="0.25">
      <c r="A400" s="45">
        <v>10260501106</v>
      </c>
      <c r="B400" s="46" t="s">
        <v>1043</v>
      </c>
      <c r="C400" s="47">
        <v>0</v>
      </c>
      <c r="D400" s="47">
        <v>0</v>
      </c>
      <c r="E400" s="47">
        <v>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7156506470.9400005</v>
      </c>
      <c r="L400" s="47">
        <v>0</v>
      </c>
      <c r="M400" s="47">
        <v>0</v>
      </c>
      <c r="N400" s="47">
        <v>0</v>
      </c>
      <c r="O400" s="47">
        <f t="shared" si="182"/>
        <v>7156506470.9400005</v>
      </c>
      <c r="Q400" s="47"/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7">
        <v>0</v>
      </c>
      <c r="X400" s="47">
        <v>0</v>
      </c>
      <c r="Y400" s="47">
        <v>0</v>
      </c>
      <c r="Z400" s="47">
        <v>0</v>
      </c>
      <c r="AA400" s="47">
        <v>0</v>
      </c>
      <c r="AB400" s="47">
        <v>0</v>
      </c>
      <c r="AC400" s="47">
        <f t="shared" si="183"/>
        <v>0</v>
      </c>
      <c r="AE400" s="73">
        <v>10260501106</v>
      </c>
      <c r="AF400" s="73" t="s">
        <v>1043</v>
      </c>
      <c r="AG400" s="82"/>
    </row>
    <row r="401" spans="1:33" x14ac:dyDescent="0.25">
      <c r="A401" s="45">
        <v>10260501107</v>
      </c>
      <c r="B401" s="46" t="s">
        <v>1045</v>
      </c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>
        <f t="shared" si="182"/>
        <v>0</v>
      </c>
      <c r="Q401" s="47"/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>
        <v>0</v>
      </c>
      <c r="X401" s="47">
        <v>0</v>
      </c>
      <c r="Y401" s="47">
        <v>0</v>
      </c>
      <c r="Z401" s="47">
        <v>0</v>
      </c>
      <c r="AA401" s="47">
        <v>0</v>
      </c>
      <c r="AB401" s="47">
        <v>0</v>
      </c>
      <c r="AC401" s="47">
        <f t="shared" si="183"/>
        <v>0</v>
      </c>
      <c r="AE401" s="63">
        <v>10260501107</v>
      </c>
      <c r="AF401" s="63" t="s">
        <v>1045</v>
      </c>
      <c r="AG401" s="82"/>
    </row>
    <row r="402" spans="1:33" x14ac:dyDescent="0.25">
      <c r="A402" s="37">
        <v>10260502</v>
      </c>
      <c r="B402" s="38" t="s">
        <v>1272</v>
      </c>
      <c r="C402" s="39">
        <f t="shared" ref="C402:N402" si="198">+C403</f>
        <v>0</v>
      </c>
      <c r="D402" s="39">
        <f t="shared" si="198"/>
        <v>0</v>
      </c>
      <c r="E402" s="39">
        <f t="shared" si="198"/>
        <v>0</v>
      </c>
      <c r="F402" s="39">
        <f t="shared" si="198"/>
        <v>0</v>
      </c>
      <c r="G402" s="39">
        <f t="shared" si="198"/>
        <v>0</v>
      </c>
      <c r="H402" s="39">
        <f t="shared" si="198"/>
        <v>0</v>
      </c>
      <c r="I402" s="39">
        <f t="shared" si="198"/>
        <v>0</v>
      </c>
      <c r="J402" s="39">
        <f t="shared" si="198"/>
        <v>0</v>
      </c>
      <c r="K402" s="39">
        <f t="shared" si="198"/>
        <v>0</v>
      </c>
      <c r="L402" s="39">
        <f t="shared" si="198"/>
        <v>0</v>
      </c>
      <c r="M402" s="39">
        <f t="shared" si="198"/>
        <v>0</v>
      </c>
      <c r="N402" s="39">
        <f t="shared" si="198"/>
        <v>0</v>
      </c>
      <c r="O402" s="39">
        <f t="shared" si="182"/>
        <v>0</v>
      </c>
      <c r="Q402" s="39"/>
      <c r="R402" s="39">
        <f t="shared" ref="R402:AB402" si="199">+R403</f>
        <v>0</v>
      </c>
      <c r="S402" s="39">
        <f t="shared" si="199"/>
        <v>0</v>
      </c>
      <c r="T402" s="39">
        <f t="shared" si="199"/>
        <v>0</v>
      </c>
      <c r="U402" s="39">
        <f t="shared" si="199"/>
        <v>0</v>
      </c>
      <c r="V402" s="39">
        <f t="shared" si="199"/>
        <v>0</v>
      </c>
      <c r="W402" s="39">
        <f t="shared" si="199"/>
        <v>0</v>
      </c>
      <c r="X402" s="39">
        <f t="shared" si="199"/>
        <v>0</v>
      </c>
      <c r="Y402" s="39">
        <f t="shared" si="199"/>
        <v>0</v>
      </c>
      <c r="Z402" s="39">
        <f t="shared" si="199"/>
        <v>0</v>
      </c>
      <c r="AA402" s="39">
        <f t="shared" si="199"/>
        <v>0</v>
      </c>
      <c r="AB402" s="39">
        <f t="shared" si="199"/>
        <v>0</v>
      </c>
      <c r="AC402" s="39">
        <f t="shared" si="183"/>
        <v>0</v>
      </c>
      <c r="AE402" s="63"/>
      <c r="AF402" s="63"/>
      <c r="AG402" s="82"/>
    </row>
    <row r="403" spans="1:33" x14ac:dyDescent="0.25">
      <c r="A403" s="42">
        <v>102605021</v>
      </c>
      <c r="B403" s="43" t="s">
        <v>1272</v>
      </c>
      <c r="C403" s="40">
        <f t="shared" ref="C403:N403" si="200">+C404+C405</f>
        <v>0</v>
      </c>
      <c r="D403" s="40">
        <f t="shared" si="200"/>
        <v>0</v>
      </c>
      <c r="E403" s="40">
        <f t="shared" si="200"/>
        <v>0</v>
      </c>
      <c r="F403" s="40">
        <f t="shared" si="200"/>
        <v>0</v>
      </c>
      <c r="G403" s="40">
        <f t="shared" si="200"/>
        <v>0</v>
      </c>
      <c r="H403" s="40">
        <f t="shared" si="200"/>
        <v>0</v>
      </c>
      <c r="I403" s="40">
        <f t="shared" si="200"/>
        <v>0</v>
      </c>
      <c r="J403" s="40">
        <f t="shared" si="200"/>
        <v>0</v>
      </c>
      <c r="K403" s="40">
        <f t="shared" si="200"/>
        <v>0</v>
      </c>
      <c r="L403" s="40">
        <f t="shared" si="200"/>
        <v>0</v>
      </c>
      <c r="M403" s="40">
        <f t="shared" si="200"/>
        <v>0</v>
      </c>
      <c r="N403" s="40">
        <f t="shared" si="200"/>
        <v>0</v>
      </c>
      <c r="O403" s="40">
        <f t="shared" si="182"/>
        <v>0</v>
      </c>
      <c r="Q403" s="40"/>
      <c r="R403" s="40">
        <f t="shared" ref="R403:AB403" si="201">+R404+R405</f>
        <v>0</v>
      </c>
      <c r="S403" s="40">
        <f t="shared" si="201"/>
        <v>0</v>
      </c>
      <c r="T403" s="40">
        <f t="shared" si="201"/>
        <v>0</v>
      </c>
      <c r="U403" s="40">
        <f t="shared" si="201"/>
        <v>0</v>
      </c>
      <c r="V403" s="40">
        <f t="shared" si="201"/>
        <v>0</v>
      </c>
      <c r="W403" s="40">
        <f t="shared" si="201"/>
        <v>0</v>
      </c>
      <c r="X403" s="40">
        <f t="shared" si="201"/>
        <v>0</v>
      </c>
      <c r="Y403" s="40">
        <f t="shared" si="201"/>
        <v>0</v>
      </c>
      <c r="Z403" s="40">
        <f t="shared" si="201"/>
        <v>0</v>
      </c>
      <c r="AA403" s="40">
        <f t="shared" si="201"/>
        <v>0</v>
      </c>
      <c r="AB403" s="40">
        <f t="shared" si="201"/>
        <v>0</v>
      </c>
      <c r="AC403" s="40">
        <f t="shared" si="183"/>
        <v>0</v>
      </c>
      <c r="AE403" s="63"/>
      <c r="AF403" s="63"/>
      <c r="AG403" s="82"/>
    </row>
    <row r="404" spans="1:33" x14ac:dyDescent="0.25">
      <c r="A404" s="45">
        <v>10260502101</v>
      </c>
      <c r="B404" s="46" t="s">
        <v>1045</v>
      </c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>
        <f t="shared" si="182"/>
        <v>0</v>
      </c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>
        <f t="shared" si="183"/>
        <v>0</v>
      </c>
      <c r="AE404" s="63"/>
      <c r="AF404" s="63"/>
      <c r="AG404" s="82"/>
    </row>
    <row r="405" spans="1:33" x14ac:dyDescent="0.25">
      <c r="A405" s="45">
        <v>10260502102</v>
      </c>
      <c r="B405" s="46" t="s">
        <v>1273</v>
      </c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>
        <f t="shared" si="182"/>
        <v>0</v>
      </c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>
        <f t="shared" si="183"/>
        <v>0</v>
      </c>
      <c r="AE405" s="63"/>
      <c r="AF405" s="63"/>
      <c r="AG405" s="82"/>
    </row>
    <row r="406" spans="1:33" x14ac:dyDescent="0.25">
      <c r="A406" s="37">
        <v>1027</v>
      </c>
      <c r="B406" s="38" t="s">
        <v>1274</v>
      </c>
      <c r="C406" s="39">
        <f t="shared" ref="C406:N409" si="202">+C407</f>
        <v>0</v>
      </c>
      <c r="D406" s="39">
        <f t="shared" si="202"/>
        <v>0</v>
      </c>
      <c r="E406" s="39">
        <f t="shared" si="202"/>
        <v>0</v>
      </c>
      <c r="F406" s="39">
        <f t="shared" si="202"/>
        <v>0</v>
      </c>
      <c r="G406" s="39">
        <f t="shared" si="202"/>
        <v>0</v>
      </c>
      <c r="H406" s="39">
        <f t="shared" si="202"/>
        <v>0</v>
      </c>
      <c r="I406" s="39">
        <f t="shared" si="202"/>
        <v>0</v>
      </c>
      <c r="J406" s="39">
        <f t="shared" si="202"/>
        <v>0</v>
      </c>
      <c r="K406" s="39">
        <f t="shared" si="202"/>
        <v>0</v>
      </c>
      <c r="L406" s="39">
        <f t="shared" si="202"/>
        <v>0</v>
      </c>
      <c r="M406" s="39">
        <f t="shared" si="202"/>
        <v>0</v>
      </c>
      <c r="N406" s="39">
        <f t="shared" si="202"/>
        <v>0</v>
      </c>
      <c r="O406" s="39">
        <f t="shared" si="182"/>
        <v>0</v>
      </c>
      <c r="Q406" s="39"/>
      <c r="R406" s="39">
        <f t="shared" ref="R406:AB409" si="203">+R407</f>
        <v>0</v>
      </c>
      <c r="S406" s="39">
        <f t="shared" si="203"/>
        <v>0</v>
      </c>
      <c r="T406" s="39">
        <f t="shared" si="203"/>
        <v>0</v>
      </c>
      <c r="U406" s="39">
        <f t="shared" si="203"/>
        <v>0</v>
      </c>
      <c r="V406" s="39">
        <f t="shared" si="203"/>
        <v>0</v>
      </c>
      <c r="W406" s="39">
        <f t="shared" si="203"/>
        <v>0</v>
      </c>
      <c r="X406" s="39">
        <f t="shared" si="203"/>
        <v>0</v>
      </c>
      <c r="Y406" s="39">
        <f t="shared" si="203"/>
        <v>0</v>
      </c>
      <c r="Z406" s="39">
        <f t="shared" si="203"/>
        <v>0</v>
      </c>
      <c r="AA406" s="39">
        <f t="shared" si="203"/>
        <v>0</v>
      </c>
      <c r="AB406" s="39">
        <f t="shared" si="203"/>
        <v>0</v>
      </c>
      <c r="AC406" s="39">
        <f t="shared" si="183"/>
        <v>0</v>
      </c>
      <c r="AE406" s="63"/>
      <c r="AF406" s="63"/>
      <c r="AG406" s="82"/>
    </row>
    <row r="407" spans="1:33" x14ac:dyDescent="0.25">
      <c r="A407" s="42">
        <v>102701</v>
      </c>
      <c r="B407" s="43" t="s">
        <v>1274</v>
      </c>
      <c r="C407" s="40">
        <f t="shared" si="202"/>
        <v>0</v>
      </c>
      <c r="D407" s="40">
        <f t="shared" si="202"/>
        <v>0</v>
      </c>
      <c r="E407" s="40">
        <f t="shared" si="202"/>
        <v>0</v>
      </c>
      <c r="F407" s="40">
        <f t="shared" si="202"/>
        <v>0</v>
      </c>
      <c r="G407" s="40">
        <f t="shared" si="202"/>
        <v>0</v>
      </c>
      <c r="H407" s="40">
        <f t="shared" si="202"/>
        <v>0</v>
      </c>
      <c r="I407" s="40">
        <f t="shared" si="202"/>
        <v>0</v>
      </c>
      <c r="J407" s="40">
        <f t="shared" si="202"/>
        <v>0</v>
      </c>
      <c r="K407" s="40">
        <f t="shared" si="202"/>
        <v>0</v>
      </c>
      <c r="L407" s="40">
        <f t="shared" si="202"/>
        <v>0</v>
      </c>
      <c r="M407" s="40">
        <f t="shared" si="202"/>
        <v>0</v>
      </c>
      <c r="N407" s="40">
        <f t="shared" si="202"/>
        <v>0</v>
      </c>
      <c r="O407" s="40">
        <f t="shared" si="182"/>
        <v>0</v>
      </c>
      <c r="Q407" s="40"/>
      <c r="R407" s="40">
        <f t="shared" si="203"/>
        <v>0</v>
      </c>
      <c r="S407" s="40">
        <f t="shared" si="203"/>
        <v>0</v>
      </c>
      <c r="T407" s="40">
        <f t="shared" si="203"/>
        <v>0</v>
      </c>
      <c r="U407" s="40">
        <f t="shared" si="203"/>
        <v>0</v>
      </c>
      <c r="V407" s="40">
        <f t="shared" si="203"/>
        <v>0</v>
      </c>
      <c r="W407" s="40">
        <f t="shared" si="203"/>
        <v>0</v>
      </c>
      <c r="X407" s="40">
        <f t="shared" si="203"/>
        <v>0</v>
      </c>
      <c r="Y407" s="40">
        <f t="shared" si="203"/>
        <v>0</v>
      </c>
      <c r="Z407" s="40">
        <f t="shared" si="203"/>
        <v>0</v>
      </c>
      <c r="AA407" s="40">
        <f t="shared" si="203"/>
        <v>0</v>
      </c>
      <c r="AB407" s="40">
        <f t="shared" si="203"/>
        <v>0</v>
      </c>
      <c r="AC407" s="40">
        <f t="shared" si="183"/>
        <v>0</v>
      </c>
      <c r="AE407" s="63"/>
      <c r="AF407" s="63"/>
      <c r="AG407" s="82"/>
    </row>
    <row r="408" spans="1:33" x14ac:dyDescent="0.25">
      <c r="A408" s="42">
        <v>10270101</v>
      </c>
      <c r="B408" s="43" t="s">
        <v>1274</v>
      </c>
      <c r="C408" s="40">
        <f t="shared" si="202"/>
        <v>0</v>
      </c>
      <c r="D408" s="40">
        <f t="shared" si="202"/>
        <v>0</v>
      </c>
      <c r="E408" s="40">
        <f t="shared" si="202"/>
        <v>0</v>
      </c>
      <c r="F408" s="40">
        <f t="shared" si="202"/>
        <v>0</v>
      </c>
      <c r="G408" s="40">
        <f t="shared" si="202"/>
        <v>0</v>
      </c>
      <c r="H408" s="40">
        <f t="shared" si="202"/>
        <v>0</v>
      </c>
      <c r="I408" s="40">
        <f t="shared" si="202"/>
        <v>0</v>
      </c>
      <c r="J408" s="40">
        <f t="shared" si="202"/>
        <v>0</v>
      </c>
      <c r="K408" s="40">
        <f t="shared" si="202"/>
        <v>0</v>
      </c>
      <c r="L408" s="40">
        <f t="shared" si="202"/>
        <v>0</v>
      </c>
      <c r="M408" s="40">
        <f t="shared" si="202"/>
        <v>0</v>
      </c>
      <c r="N408" s="40">
        <f t="shared" si="202"/>
        <v>0</v>
      </c>
      <c r="O408" s="40">
        <f t="shared" si="182"/>
        <v>0</v>
      </c>
      <c r="Q408" s="40"/>
      <c r="R408" s="40">
        <f t="shared" si="203"/>
        <v>0</v>
      </c>
      <c r="S408" s="40">
        <f t="shared" si="203"/>
        <v>0</v>
      </c>
      <c r="T408" s="40">
        <f t="shared" si="203"/>
        <v>0</v>
      </c>
      <c r="U408" s="40">
        <f t="shared" si="203"/>
        <v>0</v>
      </c>
      <c r="V408" s="40">
        <f t="shared" si="203"/>
        <v>0</v>
      </c>
      <c r="W408" s="40">
        <f t="shared" si="203"/>
        <v>0</v>
      </c>
      <c r="X408" s="40">
        <f t="shared" si="203"/>
        <v>0</v>
      </c>
      <c r="Y408" s="40">
        <f t="shared" si="203"/>
        <v>0</v>
      </c>
      <c r="Z408" s="40">
        <f t="shared" si="203"/>
        <v>0</v>
      </c>
      <c r="AA408" s="40">
        <f t="shared" si="203"/>
        <v>0</v>
      </c>
      <c r="AB408" s="40">
        <f t="shared" si="203"/>
        <v>0</v>
      </c>
      <c r="AC408" s="40">
        <f t="shared" si="183"/>
        <v>0</v>
      </c>
      <c r="AE408" s="63"/>
      <c r="AF408" s="63"/>
      <c r="AG408" s="82"/>
    </row>
    <row r="409" spans="1:33" x14ac:dyDescent="0.25">
      <c r="A409" s="42">
        <v>102701011</v>
      </c>
      <c r="B409" s="43" t="s">
        <v>1274</v>
      </c>
      <c r="C409" s="40">
        <f t="shared" si="202"/>
        <v>0</v>
      </c>
      <c r="D409" s="40">
        <f t="shared" si="202"/>
        <v>0</v>
      </c>
      <c r="E409" s="40">
        <f t="shared" si="202"/>
        <v>0</v>
      </c>
      <c r="F409" s="40">
        <f t="shared" si="202"/>
        <v>0</v>
      </c>
      <c r="G409" s="40">
        <f t="shared" si="202"/>
        <v>0</v>
      </c>
      <c r="H409" s="40">
        <f t="shared" si="202"/>
        <v>0</v>
      </c>
      <c r="I409" s="40">
        <f t="shared" si="202"/>
        <v>0</v>
      </c>
      <c r="J409" s="40">
        <f t="shared" si="202"/>
        <v>0</v>
      </c>
      <c r="K409" s="40">
        <f t="shared" si="202"/>
        <v>0</v>
      </c>
      <c r="L409" s="40">
        <f t="shared" si="202"/>
        <v>0</v>
      </c>
      <c r="M409" s="40">
        <f t="shared" si="202"/>
        <v>0</v>
      </c>
      <c r="N409" s="40">
        <f t="shared" si="202"/>
        <v>0</v>
      </c>
      <c r="O409" s="40">
        <f t="shared" si="182"/>
        <v>0</v>
      </c>
      <c r="Q409" s="40"/>
      <c r="R409" s="40">
        <f t="shared" si="203"/>
        <v>0</v>
      </c>
      <c r="S409" s="40">
        <f t="shared" si="203"/>
        <v>0</v>
      </c>
      <c r="T409" s="40">
        <f t="shared" si="203"/>
        <v>0</v>
      </c>
      <c r="U409" s="40">
        <f t="shared" si="203"/>
        <v>0</v>
      </c>
      <c r="V409" s="40">
        <f t="shared" si="203"/>
        <v>0</v>
      </c>
      <c r="W409" s="40">
        <f t="shared" si="203"/>
        <v>0</v>
      </c>
      <c r="X409" s="40">
        <f t="shared" si="203"/>
        <v>0</v>
      </c>
      <c r="Y409" s="40">
        <f t="shared" si="203"/>
        <v>0</v>
      </c>
      <c r="Z409" s="40">
        <f t="shared" si="203"/>
        <v>0</v>
      </c>
      <c r="AA409" s="40">
        <f t="shared" si="203"/>
        <v>0</v>
      </c>
      <c r="AB409" s="40">
        <f t="shared" si="203"/>
        <v>0</v>
      </c>
      <c r="AC409" s="40">
        <f t="shared" si="183"/>
        <v>0</v>
      </c>
      <c r="AE409" s="63"/>
      <c r="AF409" s="63"/>
      <c r="AG409" s="82"/>
    </row>
    <row r="410" spans="1:33" x14ac:dyDescent="0.25">
      <c r="A410" s="45">
        <v>10270101101</v>
      </c>
      <c r="B410" s="46" t="s">
        <v>1274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>
        <f t="shared" si="182"/>
        <v>0</v>
      </c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>
        <f t="shared" si="183"/>
        <v>0</v>
      </c>
      <c r="AE410" s="63"/>
      <c r="AF410" s="63"/>
      <c r="AG410" s="82"/>
    </row>
    <row r="411" spans="1:33" x14ac:dyDescent="0.25">
      <c r="A411" s="37">
        <v>2</v>
      </c>
      <c r="B411" s="38" t="s">
        <v>1047</v>
      </c>
      <c r="C411" s="39">
        <f t="shared" ref="C411:N411" si="204">+C412+C435+C441+C477+C483+C489+C517+C523+C529+C535</f>
        <v>41871628.357299998</v>
      </c>
      <c r="D411" s="39">
        <f t="shared" si="204"/>
        <v>41871628.357299998</v>
      </c>
      <c r="E411" s="39">
        <f t="shared" si="204"/>
        <v>41871628.357299998</v>
      </c>
      <c r="F411" s="39">
        <f t="shared" si="204"/>
        <v>41871628.357299998</v>
      </c>
      <c r="G411" s="39">
        <f t="shared" si="204"/>
        <v>41871628.357299998</v>
      </c>
      <c r="H411" s="39">
        <f t="shared" si="204"/>
        <v>41871628.357299998</v>
      </c>
      <c r="I411" s="39">
        <f t="shared" si="204"/>
        <v>41871628.357299998</v>
      </c>
      <c r="J411" s="39">
        <f t="shared" si="204"/>
        <v>41871628.357299998</v>
      </c>
      <c r="K411" s="39">
        <f t="shared" si="204"/>
        <v>41871628.357299998</v>
      </c>
      <c r="L411" s="39">
        <f t="shared" si="204"/>
        <v>41871628.357299998</v>
      </c>
      <c r="M411" s="39">
        <f t="shared" si="204"/>
        <v>41871628.357299998</v>
      </c>
      <c r="N411" s="39">
        <f t="shared" si="204"/>
        <v>41871628.357299998</v>
      </c>
      <c r="O411" s="39">
        <f t="shared" si="182"/>
        <v>502459540.28759986</v>
      </c>
      <c r="Q411" s="39">
        <v>217810058.90999997</v>
      </c>
      <c r="R411" s="39">
        <f t="shared" ref="R411:AB411" si="205">+R412+R435+R441+R477+R483+R489+R517+R523+R529+R535</f>
        <v>0</v>
      </c>
      <c r="S411" s="39">
        <f t="shared" si="205"/>
        <v>0</v>
      </c>
      <c r="T411" s="39">
        <f t="shared" si="205"/>
        <v>0</v>
      </c>
      <c r="U411" s="39">
        <f t="shared" si="205"/>
        <v>0</v>
      </c>
      <c r="V411" s="39">
        <f t="shared" si="205"/>
        <v>0</v>
      </c>
      <c r="W411" s="39">
        <f t="shared" si="205"/>
        <v>0</v>
      </c>
      <c r="X411" s="39">
        <f t="shared" si="205"/>
        <v>0</v>
      </c>
      <c r="Y411" s="39">
        <f t="shared" si="205"/>
        <v>0</v>
      </c>
      <c r="Z411" s="39">
        <f t="shared" si="205"/>
        <v>0</v>
      </c>
      <c r="AA411" s="39">
        <f t="shared" si="205"/>
        <v>0</v>
      </c>
      <c r="AB411" s="39">
        <f t="shared" si="205"/>
        <v>0</v>
      </c>
      <c r="AC411" s="39">
        <f t="shared" si="183"/>
        <v>217810058.90999997</v>
      </c>
      <c r="AE411" s="93" t="s">
        <v>1044</v>
      </c>
      <c r="AF411" s="93" t="s">
        <v>1047</v>
      </c>
      <c r="AG411" s="97">
        <v>217810058.90999997</v>
      </c>
    </row>
    <row r="412" spans="1:33" x14ac:dyDescent="0.25">
      <c r="A412" s="42">
        <v>201</v>
      </c>
      <c r="B412" s="43" t="s">
        <v>1275</v>
      </c>
      <c r="C412" s="40">
        <f t="shared" ref="C412:N412" si="206">+C413+C422</f>
        <v>0</v>
      </c>
      <c r="D412" s="40">
        <f t="shared" si="206"/>
        <v>0</v>
      </c>
      <c r="E412" s="40">
        <f t="shared" si="206"/>
        <v>0</v>
      </c>
      <c r="F412" s="40">
        <f t="shared" si="206"/>
        <v>0</v>
      </c>
      <c r="G412" s="40">
        <f t="shared" si="206"/>
        <v>0</v>
      </c>
      <c r="H412" s="40">
        <f t="shared" si="206"/>
        <v>0</v>
      </c>
      <c r="I412" s="40">
        <f t="shared" si="206"/>
        <v>0</v>
      </c>
      <c r="J412" s="40">
        <f t="shared" si="206"/>
        <v>0</v>
      </c>
      <c r="K412" s="40">
        <f t="shared" si="206"/>
        <v>0</v>
      </c>
      <c r="L412" s="40">
        <f t="shared" si="206"/>
        <v>0</v>
      </c>
      <c r="M412" s="40">
        <f t="shared" si="206"/>
        <v>0</v>
      </c>
      <c r="N412" s="40">
        <f t="shared" si="206"/>
        <v>0</v>
      </c>
      <c r="O412" s="40">
        <f t="shared" si="182"/>
        <v>0</v>
      </c>
      <c r="Q412" s="40"/>
      <c r="R412" s="40">
        <f t="shared" ref="R412:AB412" si="207">+R413+R422</f>
        <v>0</v>
      </c>
      <c r="S412" s="40">
        <f t="shared" si="207"/>
        <v>0</v>
      </c>
      <c r="T412" s="40">
        <f t="shared" si="207"/>
        <v>0</v>
      </c>
      <c r="U412" s="40">
        <f t="shared" si="207"/>
        <v>0</v>
      </c>
      <c r="V412" s="40">
        <f t="shared" si="207"/>
        <v>0</v>
      </c>
      <c r="W412" s="40">
        <f t="shared" si="207"/>
        <v>0</v>
      </c>
      <c r="X412" s="40">
        <f t="shared" si="207"/>
        <v>0</v>
      </c>
      <c r="Y412" s="40">
        <f t="shared" si="207"/>
        <v>0</v>
      </c>
      <c r="Z412" s="40">
        <f t="shared" si="207"/>
        <v>0</v>
      </c>
      <c r="AA412" s="40">
        <f t="shared" si="207"/>
        <v>0</v>
      </c>
      <c r="AB412" s="40">
        <f t="shared" si="207"/>
        <v>0</v>
      </c>
      <c r="AC412" s="40">
        <f t="shared" si="183"/>
        <v>0</v>
      </c>
      <c r="AE412" s="93"/>
      <c r="AF412" s="93"/>
      <c r="AG412" s="97"/>
    </row>
    <row r="413" spans="1:33" x14ac:dyDescent="0.25">
      <c r="A413" s="42">
        <v>2011</v>
      </c>
      <c r="B413" s="43" t="s">
        <v>1276</v>
      </c>
      <c r="C413" s="40">
        <f t="shared" ref="C413:N413" si="208">+C414+C418</f>
        <v>0</v>
      </c>
      <c r="D413" s="40">
        <f t="shared" si="208"/>
        <v>0</v>
      </c>
      <c r="E413" s="40">
        <f t="shared" si="208"/>
        <v>0</v>
      </c>
      <c r="F413" s="40">
        <f t="shared" si="208"/>
        <v>0</v>
      </c>
      <c r="G413" s="40">
        <f t="shared" si="208"/>
        <v>0</v>
      </c>
      <c r="H413" s="40">
        <f t="shared" si="208"/>
        <v>0</v>
      </c>
      <c r="I413" s="40">
        <f t="shared" si="208"/>
        <v>0</v>
      </c>
      <c r="J413" s="40">
        <f t="shared" si="208"/>
        <v>0</v>
      </c>
      <c r="K413" s="40">
        <f t="shared" si="208"/>
        <v>0</v>
      </c>
      <c r="L413" s="40">
        <f t="shared" si="208"/>
        <v>0</v>
      </c>
      <c r="M413" s="40">
        <f t="shared" si="208"/>
        <v>0</v>
      </c>
      <c r="N413" s="40">
        <f t="shared" si="208"/>
        <v>0</v>
      </c>
      <c r="O413" s="40">
        <f t="shared" si="182"/>
        <v>0</v>
      </c>
      <c r="Q413" s="40"/>
      <c r="R413" s="40">
        <f t="shared" ref="R413:AB413" si="209">+R414+R418</f>
        <v>0</v>
      </c>
      <c r="S413" s="40">
        <f t="shared" si="209"/>
        <v>0</v>
      </c>
      <c r="T413" s="40">
        <f t="shared" si="209"/>
        <v>0</v>
      </c>
      <c r="U413" s="40">
        <f t="shared" si="209"/>
        <v>0</v>
      </c>
      <c r="V413" s="40">
        <f t="shared" si="209"/>
        <v>0</v>
      </c>
      <c r="W413" s="40">
        <f t="shared" si="209"/>
        <v>0</v>
      </c>
      <c r="X413" s="40">
        <f t="shared" si="209"/>
        <v>0</v>
      </c>
      <c r="Y413" s="40">
        <f t="shared" si="209"/>
        <v>0</v>
      </c>
      <c r="Z413" s="40">
        <f t="shared" si="209"/>
        <v>0</v>
      </c>
      <c r="AA413" s="40">
        <f t="shared" si="209"/>
        <v>0</v>
      </c>
      <c r="AB413" s="40">
        <f t="shared" si="209"/>
        <v>0</v>
      </c>
      <c r="AC413" s="40">
        <f t="shared" si="183"/>
        <v>0</v>
      </c>
      <c r="AE413" s="93"/>
      <c r="AF413" s="93"/>
      <c r="AG413" s="97"/>
    </row>
    <row r="414" spans="1:33" x14ac:dyDescent="0.25">
      <c r="A414" s="42">
        <v>201101</v>
      </c>
      <c r="B414" s="43" t="s">
        <v>1277</v>
      </c>
      <c r="C414" s="40">
        <f t="shared" ref="C414:N416" si="210">+C415</f>
        <v>0</v>
      </c>
      <c r="D414" s="40">
        <f t="shared" si="210"/>
        <v>0</v>
      </c>
      <c r="E414" s="40">
        <f t="shared" si="210"/>
        <v>0</v>
      </c>
      <c r="F414" s="40">
        <f t="shared" si="210"/>
        <v>0</v>
      </c>
      <c r="G414" s="40">
        <f t="shared" si="210"/>
        <v>0</v>
      </c>
      <c r="H414" s="40">
        <f t="shared" si="210"/>
        <v>0</v>
      </c>
      <c r="I414" s="40">
        <f t="shared" si="210"/>
        <v>0</v>
      </c>
      <c r="J414" s="40">
        <f t="shared" si="210"/>
        <v>0</v>
      </c>
      <c r="K414" s="40">
        <f t="shared" si="210"/>
        <v>0</v>
      </c>
      <c r="L414" s="40">
        <f t="shared" si="210"/>
        <v>0</v>
      </c>
      <c r="M414" s="40">
        <f t="shared" si="210"/>
        <v>0</v>
      </c>
      <c r="N414" s="40">
        <f t="shared" si="210"/>
        <v>0</v>
      </c>
      <c r="O414" s="40">
        <f t="shared" si="182"/>
        <v>0</v>
      </c>
      <c r="Q414" s="40"/>
      <c r="R414" s="40">
        <f t="shared" ref="R414:AB416" si="211">+R415</f>
        <v>0</v>
      </c>
      <c r="S414" s="40">
        <f t="shared" si="211"/>
        <v>0</v>
      </c>
      <c r="T414" s="40">
        <f t="shared" si="211"/>
        <v>0</v>
      </c>
      <c r="U414" s="40">
        <f t="shared" si="211"/>
        <v>0</v>
      </c>
      <c r="V414" s="40">
        <f t="shared" si="211"/>
        <v>0</v>
      </c>
      <c r="W414" s="40">
        <f t="shared" si="211"/>
        <v>0</v>
      </c>
      <c r="X414" s="40">
        <f t="shared" si="211"/>
        <v>0</v>
      </c>
      <c r="Y414" s="40">
        <f t="shared" si="211"/>
        <v>0</v>
      </c>
      <c r="Z414" s="40">
        <f t="shared" si="211"/>
        <v>0</v>
      </c>
      <c r="AA414" s="40">
        <f t="shared" si="211"/>
        <v>0</v>
      </c>
      <c r="AB414" s="40">
        <f t="shared" si="211"/>
        <v>0</v>
      </c>
      <c r="AC414" s="40">
        <f t="shared" si="183"/>
        <v>0</v>
      </c>
      <c r="AE414" s="93"/>
      <c r="AF414" s="93"/>
      <c r="AG414" s="97"/>
    </row>
    <row r="415" spans="1:33" x14ac:dyDescent="0.25">
      <c r="A415" s="42">
        <v>20110101</v>
      </c>
      <c r="B415" s="43" t="s">
        <v>1277</v>
      </c>
      <c r="C415" s="40">
        <f t="shared" si="210"/>
        <v>0</v>
      </c>
      <c r="D415" s="40">
        <f t="shared" si="210"/>
        <v>0</v>
      </c>
      <c r="E415" s="40">
        <f t="shared" si="210"/>
        <v>0</v>
      </c>
      <c r="F415" s="40">
        <f t="shared" si="210"/>
        <v>0</v>
      </c>
      <c r="G415" s="40">
        <f t="shared" si="210"/>
        <v>0</v>
      </c>
      <c r="H415" s="40">
        <f t="shared" si="210"/>
        <v>0</v>
      </c>
      <c r="I415" s="40">
        <f t="shared" si="210"/>
        <v>0</v>
      </c>
      <c r="J415" s="40">
        <f t="shared" si="210"/>
        <v>0</v>
      </c>
      <c r="K415" s="40">
        <f t="shared" si="210"/>
        <v>0</v>
      </c>
      <c r="L415" s="40">
        <f t="shared" si="210"/>
        <v>0</v>
      </c>
      <c r="M415" s="40">
        <f t="shared" si="210"/>
        <v>0</v>
      </c>
      <c r="N415" s="40">
        <f t="shared" si="210"/>
        <v>0</v>
      </c>
      <c r="O415" s="40">
        <f t="shared" si="182"/>
        <v>0</v>
      </c>
      <c r="Q415" s="40"/>
      <c r="R415" s="40">
        <f t="shared" si="211"/>
        <v>0</v>
      </c>
      <c r="S415" s="40">
        <f t="shared" si="211"/>
        <v>0</v>
      </c>
      <c r="T415" s="40">
        <f t="shared" si="211"/>
        <v>0</v>
      </c>
      <c r="U415" s="40">
        <f t="shared" si="211"/>
        <v>0</v>
      </c>
      <c r="V415" s="40">
        <f t="shared" si="211"/>
        <v>0</v>
      </c>
      <c r="W415" s="40">
        <f t="shared" si="211"/>
        <v>0</v>
      </c>
      <c r="X415" s="40">
        <f t="shared" si="211"/>
        <v>0</v>
      </c>
      <c r="Y415" s="40">
        <f t="shared" si="211"/>
        <v>0</v>
      </c>
      <c r="Z415" s="40">
        <f t="shared" si="211"/>
        <v>0</v>
      </c>
      <c r="AA415" s="40">
        <f t="shared" si="211"/>
        <v>0</v>
      </c>
      <c r="AB415" s="40">
        <f t="shared" si="211"/>
        <v>0</v>
      </c>
      <c r="AC415" s="40">
        <f t="shared" si="183"/>
        <v>0</v>
      </c>
      <c r="AE415" s="93"/>
      <c r="AF415" s="93"/>
      <c r="AG415" s="97"/>
    </row>
    <row r="416" spans="1:33" x14ac:dyDescent="0.25">
      <c r="A416" s="42">
        <v>201101011</v>
      </c>
      <c r="B416" s="43" t="s">
        <v>1277</v>
      </c>
      <c r="C416" s="40">
        <f t="shared" si="210"/>
        <v>0</v>
      </c>
      <c r="D416" s="40">
        <f t="shared" si="210"/>
        <v>0</v>
      </c>
      <c r="E416" s="40">
        <f t="shared" si="210"/>
        <v>0</v>
      </c>
      <c r="F416" s="40">
        <f t="shared" si="210"/>
        <v>0</v>
      </c>
      <c r="G416" s="40">
        <f t="shared" si="210"/>
        <v>0</v>
      </c>
      <c r="H416" s="40">
        <f t="shared" si="210"/>
        <v>0</v>
      </c>
      <c r="I416" s="40">
        <f t="shared" si="210"/>
        <v>0</v>
      </c>
      <c r="J416" s="40">
        <f t="shared" si="210"/>
        <v>0</v>
      </c>
      <c r="K416" s="40">
        <f t="shared" si="210"/>
        <v>0</v>
      </c>
      <c r="L416" s="40">
        <f t="shared" si="210"/>
        <v>0</v>
      </c>
      <c r="M416" s="40">
        <f t="shared" si="210"/>
        <v>0</v>
      </c>
      <c r="N416" s="40">
        <f t="shared" si="210"/>
        <v>0</v>
      </c>
      <c r="O416" s="40">
        <f t="shared" si="182"/>
        <v>0</v>
      </c>
      <c r="Q416" s="40"/>
      <c r="R416" s="40">
        <f t="shared" si="211"/>
        <v>0</v>
      </c>
      <c r="S416" s="40">
        <f t="shared" si="211"/>
        <v>0</v>
      </c>
      <c r="T416" s="40">
        <f t="shared" si="211"/>
        <v>0</v>
      </c>
      <c r="U416" s="40">
        <f t="shared" si="211"/>
        <v>0</v>
      </c>
      <c r="V416" s="40">
        <f t="shared" si="211"/>
        <v>0</v>
      </c>
      <c r="W416" s="40">
        <f t="shared" si="211"/>
        <v>0</v>
      </c>
      <c r="X416" s="40">
        <f t="shared" si="211"/>
        <v>0</v>
      </c>
      <c r="Y416" s="40">
        <f t="shared" si="211"/>
        <v>0</v>
      </c>
      <c r="Z416" s="40">
        <f t="shared" si="211"/>
        <v>0</v>
      </c>
      <c r="AA416" s="40">
        <f t="shared" si="211"/>
        <v>0</v>
      </c>
      <c r="AB416" s="40">
        <f t="shared" si="211"/>
        <v>0</v>
      </c>
      <c r="AC416" s="40">
        <f t="shared" si="183"/>
        <v>0</v>
      </c>
      <c r="AE416" s="93"/>
      <c r="AF416" s="93"/>
      <c r="AG416" s="97"/>
    </row>
    <row r="417" spans="1:33" x14ac:dyDescent="0.25">
      <c r="A417" s="45">
        <v>20110101101</v>
      </c>
      <c r="B417" s="46" t="s">
        <v>1277</v>
      </c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>
        <f t="shared" si="182"/>
        <v>0</v>
      </c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>
        <f t="shared" si="183"/>
        <v>0</v>
      </c>
      <c r="AE417" s="93"/>
      <c r="AF417" s="93"/>
      <c r="AG417" s="97"/>
    </row>
    <row r="418" spans="1:33" x14ac:dyDescent="0.25">
      <c r="A418" s="37">
        <v>201102</v>
      </c>
      <c r="B418" s="38" t="s">
        <v>1278</v>
      </c>
      <c r="C418" s="39">
        <f t="shared" ref="C418:N420" si="212">+C419</f>
        <v>0</v>
      </c>
      <c r="D418" s="39">
        <f t="shared" si="212"/>
        <v>0</v>
      </c>
      <c r="E418" s="39">
        <f t="shared" si="212"/>
        <v>0</v>
      </c>
      <c r="F418" s="39">
        <f t="shared" si="212"/>
        <v>0</v>
      </c>
      <c r="G418" s="39">
        <f t="shared" si="212"/>
        <v>0</v>
      </c>
      <c r="H418" s="39">
        <f t="shared" si="212"/>
        <v>0</v>
      </c>
      <c r="I418" s="39">
        <f t="shared" si="212"/>
        <v>0</v>
      </c>
      <c r="J418" s="39">
        <f t="shared" si="212"/>
        <v>0</v>
      </c>
      <c r="K418" s="39">
        <f t="shared" si="212"/>
        <v>0</v>
      </c>
      <c r="L418" s="39">
        <f t="shared" si="212"/>
        <v>0</v>
      </c>
      <c r="M418" s="39">
        <f t="shared" si="212"/>
        <v>0</v>
      </c>
      <c r="N418" s="39">
        <f t="shared" si="212"/>
        <v>0</v>
      </c>
      <c r="O418" s="39">
        <f t="shared" si="182"/>
        <v>0</v>
      </c>
      <c r="Q418" s="39"/>
      <c r="R418" s="39">
        <f t="shared" ref="R418:AB420" si="213">+R419</f>
        <v>0</v>
      </c>
      <c r="S418" s="39">
        <f t="shared" si="213"/>
        <v>0</v>
      </c>
      <c r="T418" s="39">
        <f t="shared" si="213"/>
        <v>0</v>
      </c>
      <c r="U418" s="39">
        <f t="shared" si="213"/>
        <v>0</v>
      </c>
      <c r="V418" s="39">
        <f t="shared" si="213"/>
        <v>0</v>
      </c>
      <c r="W418" s="39">
        <f t="shared" si="213"/>
        <v>0</v>
      </c>
      <c r="X418" s="39">
        <f t="shared" si="213"/>
        <v>0</v>
      </c>
      <c r="Y418" s="39">
        <f t="shared" si="213"/>
        <v>0</v>
      </c>
      <c r="Z418" s="39">
        <f t="shared" si="213"/>
        <v>0</v>
      </c>
      <c r="AA418" s="39">
        <f t="shared" si="213"/>
        <v>0</v>
      </c>
      <c r="AB418" s="39">
        <f t="shared" si="213"/>
        <v>0</v>
      </c>
      <c r="AC418" s="39">
        <f t="shared" si="183"/>
        <v>0</v>
      </c>
      <c r="AE418" s="93"/>
      <c r="AF418" s="93"/>
      <c r="AG418" s="97"/>
    </row>
    <row r="419" spans="1:33" x14ac:dyDescent="0.25">
      <c r="A419" s="42">
        <v>20110201</v>
      </c>
      <c r="B419" s="43" t="s">
        <v>1278</v>
      </c>
      <c r="C419" s="40">
        <f t="shared" si="212"/>
        <v>0</v>
      </c>
      <c r="D419" s="40">
        <f t="shared" si="212"/>
        <v>0</v>
      </c>
      <c r="E419" s="40">
        <f t="shared" si="212"/>
        <v>0</v>
      </c>
      <c r="F419" s="40">
        <f t="shared" si="212"/>
        <v>0</v>
      </c>
      <c r="G419" s="40">
        <f t="shared" si="212"/>
        <v>0</v>
      </c>
      <c r="H419" s="40">
        <f t="shared" si="212"/>
        <v>0</v>
      </c>
      <c r="I419" s="40">
        <f t="shared" si="212"/>
        <v>0</v>
      </c>
      <c r="J419" s="40">
        <f t="shared" si="212"/>
        <v>0</v>
      </c>
      <c r="K419" s="40">
        <f t="shared" si="212"/>
        <v>0</v>
      </c>
      <c r="L419" s="40">
        <f t="shared" si="212"/>
        <v>0</v>
      </c>
      <c r="M419" s="40">
        <f t="shared" si="212"/>
        <v>0</v>
      </c>
      <c r="N419" s="40">
        <f t="shared" si="212"/>
        <v>0</v>
      </c>
      <c r="O419" s="40">
        <f t="shared" si="182"/>
        <v>0</v>
      </c>
      <c r="Q419" s="40"/>
      <c r="R419" s="40">
        <f t="shared" si="213"/>
        <v>0</v>
      </c>
      <c r="S419" s="40">
        <f t="shared" si="213"/>
        <v>0</v>
      </c>
      <c r="T419" s="40">
        <f t="shared" si="213"/>
        <v>0</v>
      </c>
      <c r="U419" s="40">
        <f t="shared" si="213"/>
        <v>0</v>
      </c>
      <c r="V419" s="40">
        <f t="shared" si="213"/>
        <v>0</v>
      </c>
      <c r="W419" s="40">
        <f t="shared" si="213"/>
        <v>0</v>
      </c>
      <c r="X419" s="40">
        <f t="shared" si="213"/>
        <v>0</v>
      </c>
      <c r="Y419" s="40">
        <f t="shared" si="213"/>
        <v>0</v>
      </c>
      <c r="Z419" s="40">
        <f t="shared" si="213"/>
        <v>0</v>
      </c>
      <c r="AA419" s="40">
        <f t="shared" si="213"/>
        <v>0</v>
      </c>
      <c r="AB419" s="40">
        <f t="shared" si="213"/>
        <v>0</v>
      </c>
      <c r="AC419" s="40">
        <f t="shared" si="183"/>
        <v>0</v>
      </c>
      <c r="AE419" s="93"/>
      <c r="AF419" s="93"/>
      <c r="AG419" s="97"/>
    </row>
    <row r="420" spans="1:33" x14ac:dyDescent="0.25">
      <c r="A420" s="42">
        <v>201102011</v>
      </c>
      <c r="B420" s="43" t="s">
        <v>1278</v>
      </c>
      <c r="C420" s="40">
        <f t="shared" si="212"/>
        <v>0</v>
      </c>
      <c r="D420" s="40">
        <f t="shared" si="212"/>
        <v>0</v>
      </c>
      <c r="E420" s="40">
        <f t="shared" si="212"/>
        <v>0</v>
      </c>
      <c r="F420" s="40">
        <f t="shared" si="212"/>
        <v>0</v>
      </c>
      <c r="G420" s="40">
        <f t="shared" si="212"/>
        <v>0</v>
      </c>
      <c r="H420" s="40">
        <f t="shared" si="212"/>
        <v>0</v>
      </c>
      <c r="I420" s="40">
        <f t="shared" si="212"/>
        <v>0</v>
      </c>
      <c r="J420" s="40">
        <f t="shared" si="212"/>
        <v>0</v>
      </c>
      <c r="K420" s="40">
        <f t="shared" si="212"/>
        <v>0</v>
      </c>
      <c r="L420" s="40">
        <f t="shared" si="212"/>
        <v>0</v>
      </c>
      <c r="M420" s="40">
        <f t="shared" si="212"/>
        <v>0</v>
      </c>
      <c r="N420" s="40">
        <f t="shared" si="212"/>
        <v>0</v>
      </c>
      <c r="O420" s="40">
        <f t="shared" si="182"/>
        <v>0</v>
      </c>
      <c r="Q420" s="40"/>
      <c r="R420" s="40">
        <f t="shared" si="213"/>
        <v>0</v>
      </c>
      <c r="S420" s="40">
        <f t="shared" si="213"/>
        <v>0</v>
      </c>
      <c r="T420" s="40">
        <f t="shared" si="213"/>
        <v>0</v>
      </c>
      <c r="U420" s="40">
        <f t="shared" si="213"/>
        <v>0</v>
      </c>
      <c r="V420" s="40">
        <f t="shared" si="213"/>
        <v>0</v>
      </c>
      <c r="W420" s="40">
        <f t="shared" si="213"/>
        <v>0</v>
      </c>
      <c r="X420" s="40">
        <f t="shared" si="213"/>
        <v>0</v>
      </c>
      <c r="Y420" s="40">
        <f t="shared" si="213"/>
        <v>0</v>
      </c>
      <c r="Z420" s="40">
        <f t="shared" si="213"/>
        <v>0</v>
      </c>
      <c r="AA420" s="40">
        <f t="shared" si="213"/>
        <v>0</v>
      </c>
      <c r="AB420" s="40">
        <f t="shared" si="213"/>
        <v>0</v>
      </c>
      <c r="AC420" s="40">
        <f t="shared" si="183"/>
        <v>0</v>
      </c>
      <c r="AE420" s="93"/>
      <c r="AF420" s="93"/>
      <c r="AG420" s="97"/>
    </row>
    <row r="421" spans="1:33" x14ac:dyDescent="0.25">
      <c r="A421" s="45">
        <v>20110201101</v>
      </c>
      <c r="B421" s="46" t="s">
        <v>1278</v>
      </c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>
        <f t="shared" si="182"/>
        <v>0</v>
      </c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>
        <f t="shared" si="183"/>
        <v>0</v>
      </c>
      <c r="AE421" s="93"/>
      <c r="AF421" s="93"/>
      <c r="AG421" s="97"/>
    </row>
    <row r="422" spans="1:33" x14ac:dyDescent="0.25">
      <c r="A422" s="37">
        <v>2012</v>
      </c>
      <c r="B422" s="38" t="s">
        <v>1279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f t="shared" si="182"/>
        <v>0</v>
      </c>
      <c r="Q422" s="39"/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0</v>
      </c>
      <c r="Z422" s="39">
        <v>0</v>
      </c>
      <c r="AA422" s="39">
        <v>0</v>
      </c>
      <c r="AB422" s="39">
        <v>0</v>
      </c>
      <c r="AC422" s="39">
        <f t="shared" si="183"/>
        <v>0</v>
      </c>
      <c r="AE422" s="93"/>
      <c r="AF422" s="93"/>
      <c r="AG422" s="97"/>
    </row>
    <row r="423" spans="1:33" x14ac:dyDescent="0.25">
      <c r="A423" s="42">
        <v>201201</v>
      </c>
      <c r="B423" s="43" t="s">
        <v>1280</v>
      </c>
      <c r="C423" s="40">
        <f t="shared" ref="C423:N423" si="214">+C424+C427+C431</f>
        <v>0</v>
      </c>
      <c r="D423" s="40">
        <f t="shared" si="214"/>
        <v>0</v>
      </c>
      <c r="E423" s="40">
        <f t="shared" si="214"/>
        <v>0</v>
      </c>
      <c r="F423" s="40">
        <f t="shared" si="214"/>
        <v>0</v>
      </c>
      <c r="G423" s="40">
        <f t="shared" si="214"/>
        <v>0</v>
      </c>
      <c r="H423" s="40">
        <f t="shared" si="214"/>
        <v>0</v>
      </c>
      <c r="I423" s="40">
        <f t="shared" si="214"/>
        <v>0</v>
      </c>
      <c r="J423" s="40">
        <f t="shared" si="214"/>
        <v>0</v>
      </c>
      <c r="K423" s="40">
        <f t="shared" si="214"/>
        <v>0</v>
      </c>
      <c r="L423" s="40">
        <f t="shared" si="214"/>
        <v>0</v>
      </c>
      <c r="M423" s="40">
        <f t="shared" si="214"/>
        <v>0</v>
      </c>
      <c r="N423" s="40">
        <f t="shared" si="214"/>
        <v>0</v>
      </c>
      <c r="O423" s="40">
        <f t="shared" si="182"/>
        <v>0</v>
      </c>
      <c r="Q423" s="40"/>
      <c r="R423" s="40">
        <f t="shared" ref="R423:AB423" si="215">+R424+R427+R431</f>
        <v>0</v>
      </c>
      <c r="S423" s="40">
        <f t="shared" si="215"/>
        <v>0</v>
      </c>
      <c r="T423" s="40">
        <f t="shared" si="215"/>
        <v>0</v>
      </c>
      <c r="U423" s="40">
        <f t="shared" si="215"/>
        <v>0</v>
      </c>
      <c r="V423" s="40">
        <f t="shared" si="215"/>
        <v>0</v>
      </c>
      <c r="W423" s="40">
        <f t="shared" si="215"/>
        <v>0</v>
      </c>
      <c r="X423" s="40">
        <f t="shared" si="215"/>
        <v>0</v>
      </c>
      <c r="Y423" s="40">
        <f t="shared" si="215"/>
        <v>0</v>
      </c>
      <c r="Z423" s="40">
        <f t="shared" si="215"/>
        <v>0</v>
      </c>
      <c r="AA423" s="40">
        <f t="shared" si="215"/>
        <v>0</v>
      </c>
      <c r="AB423" s="40">
        <f t="shared" si="215"/>
        <v>0</v>
      </c>
      <c r="AC423" s="40">
        <f t="shared" si="183"/>
        <v>0</v>
      </c>
      <c r="AE423" s="93"/>
      <c r="AF423" s="93"/>
      <c r="AG423" s="97"/>
    </row>
    <row r="424" spans="1:33" x14ac:dyDescent="0.25">
      <c r="A424" s="42">
        <v>20120101</v>
      </c>
      <c r="B424" s="43" t="s">
        <v>1280</v>
      </c>
      <c r="C424" s="40">
        <f t="shared" ref="C424:N425" si="216">+C425</f>
        <v>0</v>
      </c>
      <c r="D424" s="40">
        <f t="shared" si="216"/>
        <v>0</v>
      </c>
      <c r="E424" s="40">
        <f t="shared" si="216"/>
        <v>0</v>
      </c>
      <c r="F424" s="40">
        <f t="shared" si="216"/>
        <v>0</v>
      </c>
      <c r="G424" s="40">
        <f t="shared" si="216"/>
        <v>0</v>
      </c>
      <c r="H424" s="40">
        <f t="shared" si="216"/>
        <v>0</v>
      </c>
      <c r="I424" s="40">
        <f t="shared" si="216"/>
        <v>0</v>
      </c>
      <c r="J424" s="40">
        <f t="shared" si="216"/>
        <v>0</v>
      </c>
      <c r="K424" s="40">
        <f t="shared" si="216"/>
        <v>0</v>
      </c>
      <c r="L424" s="40">
        <f t="shared" si="216"/>
        <v>0</v>
      </c>
      <c r="M424" s="40">
        <f t="shared" si="216"/>
        <v>0</v>
      </c>
      <c r="N424" s="40">
        <f t="shared" si="216"/>
        <v>0</v>
      </c>
      <c r="O424" s="40">
        <f t="shared" si="182"/>
        <v>0</v>
      </c>
      <c r="Q424" s="40"/>
      <c r="R424" s="40">
        <f t="shared" ref="R424:AB425" si="217">+R425</f>
        <v>0</v>
      </c>
      <c r="S424" s="40">
        <f t="shared" si="217"/>
        <v>0</v>
      </c>
      <c r="T424" s="40">
        <f t="shared" si="217"/>
        <v>0</v>
      </c>
      <c r="U424" s="40">
        <f t="shared" si="217"/>
        <v>0</v>
      </c>
      <c r="V424" s="40">
        <f t="shared" si="217"/>
        <v>0</v>
      </c>
      <c r="W424" s="40">
        <f t="shared" si="217"/>
        <v>0</v>
      </c>
      <c r="X424" s="40">
        <f t="shared" si="217"/>
        <v>0</v>
      </c>
      <c r="Y424" s="40">
        <f t="shared" si="217"/>
        <v>0</v>
      </c>
      <c r="Z424" s="40">
        <f t="shared" si="217"/>
        <v>0</v>
      </c>
      <c r="AA424" s="40">
        <f t="shared" si="217"/>
        <v>0</v>
      </c>
      <c r="AB424" s="40">
        <f t="shared" si="217"/>
        <v>0</v>
      </c>
      <c r="AC424" s="40">
        <f t="shared" si="183"/>
        <v>0</v>
      </c>
      <c r="AE424" s="93"/>
      <c r="AF424" s="93"/>
      <c r="AG424" s="97"/>
    </row>
    <row r="425" spans="1:33" x14ac:dyDescent="0.25">
      <c r="A425" s="42">
        <v>201201011</v>
      </c>
      <c r="B425" s="43" t="s">
        <v>1280</v>
      </c>
      <c r="C425" s="40">
        <f t="shared" si="216"/>
        <v>0</v>
      </c>
      <c r="D425" s="40">
        <f t="shared" si="216"/>
        <v>0</v>
      </c>
      <c r="E425" s="40">
        <f t="shared" si="216"/>
        <v>0</v>
      </c>
      <c r="F425" s="40">
        <f t="shared" si="216"/>
        <v>0</v>
      </c>
      <c r="G425" s="40">
        <f t="shared" si="216"/>
        <v>0</v>
      </c>
      <c r="H425" s="40">
        <f t="shared" si="216"/>
        <v>0</v>
      </c>
      <c r="I425" s="40">
        <f t="shared" si="216"/>
        <v>0</v>
      </c>
      <c r="J425" s="40">
        <f t="shared" si="216"/>
        <v>0</v>
      </c>
      <c r="K425" s="40">
        <f t="shared" si="216"/>
        <v>0</v>
      </c>
      <c r="L425" s="40">
        <f t="shared" si="216"/>
        <v>0</v>
      </c>
      <c r="M425" s="40">
        <f t="shared" si="216"/>
        <v>0</v>
      </c>
      <c r="N425" s="40">
        <f t="shared" si="216"/>
        <v>0</v>
      </c>
      <c r="O425" s="40">
        <f t="shared" si="182"/>
        <v>0</v>
      </c>
      <c r="Q425" s="40"/>
      <c r="R425" s="40">
        <f t="shared" si="217"/>
        <v>0</v>
      </c>
      <c r="S425" s="40">
        <f t="shared" si="217"/>
        <v>0</v>
      </c>
      <c r="T425" s="40">
        <f t="shared" si="217"/>
        <v>0</v>
      </c>
      <c r="U425" s="40">
        <f t="shared" si="217"/>
        <v>0</v>
      </c>
      <c r="V425" s="40">
        <f t="shared" si="217"/>
        <v>0</v>
      </c>
      <c r="W425" s="40">
        <f t="shared" si="217"/>
        <v>0</v>
      </c>
      <c r="X425" s="40">
        <f t="shared" si="217"/>
        <v>0</v>
      </c>
      <c r="Y425" s="40">
        <f t="shared" si="217"/>
        <v>0</v>
      </c>
      <c r="Z425" s="40">
        <f t="shared" si="217"/>
        <v>0</v>
      </c>
      <c r="AA425" s="40">
        <f t="shared" si="217"/>
        <v>0</v>
      </c>
      <c r="AB425" s="40">
        <f t="shared" si="217"/>
        <v>0</v>
      </c>
      <c r="AC425" s="40">
        <f t="shared" si="183"/>
        <v>0</v>
      </c>
      <c r="AE425" s="93"/>
      <c r="AF425" s="93"/>
      <c r="AG425" s="97"/>
    </row>
    <row r="426" spans="1:33" x14ac:dyDescent="0.25">
      <c r="A426" s="45">
        <v>20120101101</v>
      </c>
      <c r="B426" s="46" t="s">
        <v>1280</v>
      </c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>
        <f t="shared" si="182"/>
        <v>0</v>
      </c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>
        <f t="shared" si="183"/>
        <v>0</v>
      </c>
      <c r="AE426" s="93"/>
      <c r="AF426" s="93"/>
      <c r="AG426" s="97"/>
    </row>
    <row r="427" spans="1:33" x14ac:dyDescent="0.25">
      <c r="A427" s="37">
        <v>201202</v>
      </c>
      <c r="B427" s="38" t="s">
        <v>1281</v>
      </c>
      <c r="C427" s="39">
        <f t="shared" ref="C427:N429" si="218">+C428</f>
        <v>0</v>
      </c>
      <c r="D427" s="39">
        <f t="shared" si="218"/>
        <v>0</v>
      </c>
      <c r="E427" s="39">
        <f t="shared" si="218"/>
        <v>0</v>
      </c>
      <c r="F427" s="39">
        <f t="shared" si="218"/>
        <v>0</v>
      </c>
      <c r="G427" s="39">
        <f t="shared" si="218"/>
        <v>0</v>
      </c>
      <c r="H427" s="39">
        <f t="shared" si="218"/>
        <v>0</v>
      </c>
      <c r="I427" s="39">
        <f t="shared" si="218"/>
        <v>0</v>
      </c>
      <c r="J427" s="39">
        <f t="shared" si="218"/>
        <v>0</v>
      </c>
      <c r="K427" s="39">
        <f t="shared" si="218"/>
        <v>0</v>
      </c>
      <c r="L427" s="39">
        <f t="shared" si="218"/>
        <v>0</v>
      </c>
      <c r="M427" s="39">
        <f t="shared" si="218"/>
        <v>0</v>
      </c>
      <c r="N427" s="39">
        <f t="shared" si="218"/>
        <v>0</v>
      </c>
      <c r="O427" s="39">
        <f t="shared" si="182"/>
        <v>0</v>
      </c>
      <c r="Q427" s="39"/>
      <c r="R427" s="39">
        <f t="shared" ref="R427:AB429" si="219">+R428</f>
        <v>0</v>
      </c>
      <c r="S427" s="39">
        <f t="shared" si="219"/>
        <v>0</v>
      </c>
      <c r="T427" s="39">
        <f t="shared" si="219"/>
        <v>0</v>
      </c>
      <c r="U427" s="39">
        <f t="shared" si="219"/>
        <v>0</v>
      </c>
      <c r="V427" s="39">
        <f t="shared" si="219"/>
        <v>0</v>
      </c>
      <c r="W427" s="39">
        <f t="shared" si="219"/>
        <v>0</v>
      </c>
      <c r="X427" s="39">
        <f t="shared" si="219"/>
        <v>0</v>
      </c>
      <c r="Y427" s="39">
        <f t="shared" si="219"/>
        <v>0</v>
      </c>
      <c r="Z427" s="39">
        <f t="shared" si="219"/>
        <v>0</v>
      </c>
      <c r="AA427" s="39">
        <f t="shared" si="219"/>
        <v>0</v>
      </c>
      <c r="AB427" s="39">
        <f t="shared" si="219"/>
        <v>0</v>
      </c>
      <c r="AC427" s="39">
        <f t="shared" si="183"/>
        <v>0</v>
      </c>
      <c r="AE427" s="93"/>
      <c r="AF427" s="93"/>
      <c r="AG427" s="97"/>
    </row>
    <row r="428" spans="1:33" x14ac:dyDescent="0.25">
      <c r="A428" s="42">
        <v>20120201</v>
      </c>
      <c r="B428" s="43" t="s">
        <v>1281</v>
      </c>
      <c r="C428" s="40">
        <f t="shared" si="218"/>
        <v>0</v>
      </c>
      <c r="D428" s="40">
        <f t="shared" si="218"/>
        <v>0</v>
      </c>
      <c r="E428" s="40">
        <f t="shared" si="218"/>
        <v>0</v>
      </c>
      <c r="F428" s="40">
        <f t="shared" si="218"/>
        <v>0</v>
      </c>
      <c r="G428" s="40">
        <f t="shared" si="218"/>
        <v>0</v>
      </c>
      <c r="H428" s="40">
        <f t="shared" si="218"/>
        <v>0</v>
      </c>
      <c r="I428" s="40">
        <f t="shared" si="218"/>
        <v>0</v>
      </c>
      <c r="J428" s="40">
        <f t="shared" si="218"/>
        <v>0</v>
      </c>
      <c r="K428" s="40">
        <f t="shared" si="218"/>
        <v>0</v>
      </c>
      <c r="L428" s="40">
        <f t="shared" si="218"/>
        <v>0</v>
      </c>
      <c r="M428" s="40">
        <f t="shared" si="218"/>
        <v>0</v>
      </c>
      <c r="N428" s="40">
        <f t="shared" si="218"/>
        <v>0</v>
      </c>
      <c r="O428" s="40">
        <f t="shared" si="182"/>
        <v>0</v>
      </c>
      <c r="Q428" s="40"/>
      <c r="R428" s="40">
        <f t="shared" si="219"/>
        <v>0</v>
      </c>
      <c r="S428" s="40">
        <f t="shared" si="219"/>
        <v>0</v>
      </c>
      <c r="T428" s="40">
        <f t="shared" si="219"/>
        <v>0</v>
      </c>
      <c r="U428" s="40">
        <f t="shared" si="219"/>
        <v>0</v>
      </c>
      <c r="V428" s="40">
        <f t="shared" si="219"/>
        <v>0</v>
      </c>
      <c r="W428" s="40">
        <f t="shared" si="219"/>
        <v>0</v>
      </c>
      <c r="X428" s="40">
        <f t="shared" si="219"/>
        <v>0</v>
      </c>
      <c r="Y428" s="40">
        <f t="shared" si="219"/>
        <v>0</v>
      </c>
      <c r="Z428" s="40">
        <f t="shared" si="219"/>
        <v>0</v>
      </c>
      <c r="AA428" s="40">
        <f t="shared" si="219"/>
        <v>0</v>
      </c>
      <c r="AB428" s="40">
        <f t="shared" si="219"/>
        <v>0</v>
      </c>
      <c r="AC428" s="40">
        <f t="shared" si="183"/>
        <v>0</v>
      </c>
      <c r="AE428" s="93"/>
      <c r="AF428" s="93"/>
      <c r="AG428" s="97"/>
    </row>
    <row r="429" spans="1:33" x14ac:dyDescent="0.25">
      <c r="A429" s="42">
        <v>201202011</v>
      </c>
      <c r="B429" s="43" t="s">
        <v>1281</v>
      </c>
      <c r="C429" s="40">
        <f t="shared" si="218"/>
        <v>0</v>
      </c>
      <c r="D429" s="40">
        <f t="shared" si="218"/>
        <v>0</v>
      </c>
      <c r="E429" s="40">
        <f t="shared" si="218"/>
        <v>0</v>
      </c>
      <c r="F429" s="40">
        <f t="shared" si="218"/>
        <v>0</v>
      </c>
      <c r="G429" s="40">
        <f t="shared" si="218"/>
        <v>0</v>
      </c>
      <c r="H429" s="40">
        <f t="shared" si="218"/>
        <v>0</v>
      </c>
      <c r="I429" s="40">
        <f t="shared" si="218"/>
        <v>0</v>
      </c>
      <c r="J429" s="40">
        <f t="shared" si="218"/>
        <v>0</v>
      </c>
      <c r="K429" s="40">
        <f t="shared" si="218"/>
        <v>0</v>
      </c>
      <c r="L429" s="40">
        <f t="shared" si="218"/>
        <v>0</v>
      </c>
      <c r="M429" s="40">
        <f t="shared" si="218"/>
        <v>0</v>
      </c>
      <c r="N429" s="40">
        <f t="shared" si="218"/>
        <v>0</v>
      </c>
      <c r="O429" s="40">
        <f t="shared" si="182"/>
        <v>0</v>
      </c>
      <c r="Q429" s="40"/>
      <c r="R429" s="40">
        <f t="shared" si="219"/>
        <v>0</v>
      </c>
      <c r="S429" s="40">
        <f t="shared" si="219"/>
        <v>0</v>
      </c>
      <c r="T429" s="40">
        <f t="shared" si="219"/>
        <v>0</v>
      </c>
      <c r="U429" s="40">
        <f t="shared" si="219"/>
        <v>0</v>
      </c>
      <c r="V429" s="40">
        <f t="shared" si="219"/>
        <v>0</v>
      </c>
      <c r="W429" s="40">
        <f t="shared" si="219"/>
        <v>0</v>
      </c>
      <c r="X429" s="40">
        <f t="shared" si="219"/>
        <v>0</v>
      </c>
      <c r="Y429" s="40">
        <f t="shared" si="219"/>
        <v>0</v>
      </c>
      <c r="Z429" s="40">
        <f t="shared" si="219"/>
        <v>0</v>
      </c>
      <c r="AA429" s="40">
        <f t="shared" si="219"/>
        <v>0</v>
      </c>
      <c r="AB429" s="40">
        <f t="shared" si="219"/>
        <v>0</v>
      </c>
      <c r="AC429" s="40">
        <f t="shared" si="183"/>
        <v>0</v>
      </c>
      <c r="AE429" s="93"/>
      <c r="AF429" s="93"/>
      <c r="AG429" s="97"/>
    </row>
    <row r="430" spans="1:33" x14ac:dyDescent="0.25">
      <c r="A430" s="45">
        <v>20120201101</v>
      </c>
      <c r="B430" s="46" t="s">
        <v>1281</v>
      </c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>
        <f t="shared" si="182"/>
        <v>0</v>
      </c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>
        <f t="shared" si="183"/>
        <v>0</v>
      </c>
      <c r="AE430" s="93"/>
      <c r="AF430" s="93"/>
      <c r="AG430" s="97"/>
    </row>
    <row r="431" spans="1:33" x14ac:dyDescent="0.25">
      <c r="A431" s="37">
        <v>201203</v>
      </c>
      <c r="B431" s="38" t="s">
        <v>1282</v>
      </c>
      <c r="C431" s="39">
        <f t="shared" ref="C431:N433" si="220">+C432</f>
        <v>0</v>
      </c>
      <c r="D431" s="39">
        <f t="shared" si="220"/>
        <v>0</v>
      </c>
      <c r="E431" s="39">
        <f t="shared" si="220"/>
        <v>0</v>
      </c>
      <c r="F431" s="39">
        <f t="shared" si="220"/>
        <v>0</v>
      </c>
      <c r="G431" s="39">
        <f t="shared" si="220"/>
        <v>0</v>
      </c>
      <c r="H431" s="39">
        <f t="shared" si="220"/>
        <v>0</v>
      </c>
      <c r="I431" s="39">
        <f t="shared" si="220"/>
        <v>0</v>
      </c>
      <c r="J431" s="39">
        <f t="shared" si="220"/>
        <v>0</v>
      </c>
      <c r="K431" s="39">
        <f t="shared" si="220"/>
        <v>0</v>
      </c>
      <c r="L431" s="39">
        <f t="shared" si="220"/>
        <v>0</v>
      </c>
      <c r="M431" s="39">
        <f t="shared" si="220"/>
        <v>0</v>
      </c>
      <c r="N431" s="39">
        <f t="shared" si="220"/>
        <v>0</v>
      </c>
      <c r="O431" s="39">
        <f t="shared" si="182"/>
        <v>0</v>
      </c>
      <c r="Q431" s="39"/>
      <c r="R431" s="39">
        <f t="shared" ref="R431:AB433" si="221">+R432</f>
        <v>0</v>
      </c>
      <c r="S431" s="39">
        <f t="shared" si="221"/>
        <v>0</v>
      </c>
      <c r="T431" s="39">
        <f t="shared" si="221"/>
        <v>0</v>
      </c>
      <c r="U431" s="39">
        <f t="shared" si="221"/>
        <v>0</v>
      </c>
      <c r="V431" s="39">
        <f t="shared" si="221"/>
        <v>0</v>
      </c>
      <c r="W431" s="39">
        <f t="shared" si="221"/>
        <v>0</v>
      </c>
      <c r="X431" s="39">
        <f t="shared" si="221"/>
        <v>0</v>
      </c>
      <c r="Y431" s="39">
        <f t="shared" si="221"/>
        <v>0</v>
      </c>
      <c r="Z431" s="39">
        <f t="shared" si="221"/>
        <v>0</v>
      </c>
      <c r="AA431" s="39">
        <f t="shared" si="221"/>
        <v>0</v>
      </c>
      <c r="AB431" s="39">
        <f t="shared" si="221"/>
        <v>0</v>
      </c>
      <c r="AC431" s="39">
        <f t="shared" si="183"/>
        <v>0</v>
      </c>
      <c r="AE431" s="93"/>
      <c r="AF431" s="93"/>
      <c r="AG431" s="97"/>
    </row>
    <row r="432" spans="1:33" x14ac:dyDescent="0.25">
      <c r="A432" s="42">
        <v>20120301</v>
      </c>
      <c r="B432" s="43" t="s">
        <v>1282</v>
      </c>
      <c r="C432" s="40">
        <f t="shared" si="220"/>
        <v>0</v>
      </c>
      <c r="D432" s="40">
        <f t="shared" si="220"/>
        <v>0</v>
      </c>
      <c r="E432" s="40">
        <f t="shared" si="220"/>
        <v>0</v>
      </c>
      <c r="F432" s="40">
        <f t="shared" si="220"/>
        <v>0</v>
      </c>
      <c r="G432" s="40">
        <f t="shared" si="220"/>
        <v>0</v>
      </c>
      <c r="H432" s="40">
        <f t="shared" si="220"/>
        <v>0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0</v>
      </c>
      <c r="O432" s="40">
        <f t="shared" si="182"/>
        <v>0</v>
      </c>
      <c r="Q432" s="40"/>
      <c r="R432" s="40">
        <f t="shared" si="221"/>
        <v>0</v>
      </c>
      <c r="S432" s="40">
        <f t="shared" si="221"/>
        <v>0</v>
      </c>
      <c r="T432" s="40">
        <f t="shared" si="221"/>
        <v>0</v>
      </c>
      <c r="U432" s="40">
        <f t="shared" si="221"/>
        <v>0</v>
      </c>
      <c r="V432" s="40">
        <f t="shared" si="221"/>
        <v>0</v>
      </c>
      <c r="W432" s="40">
        <f t="shared" si="221"/>
        <v>0</v>
      </c>
      <c r="X432" s="40">
        <f t="shared" si="221"/>
        <v>0</v>
      </c>
      <c r="Y432" s="40">
        <f t="shared" si="221"/>
        <v>0</v>
      </c>
      <c r="Z432" s="40">
        <f t="shared" si="221"/>
        <v>0</v>
      </c>
      <c r="AA432" s="40">
        <f t="shared" si="221"/>
        <v>0</v>
      </c>
      <c r="AB432" s="40">
        <f t="shared" si="221"/>
        <v>0</v>
      </c>
      <c r="AC432" s="40">
        <f t="shared" si="183"/>
        <v>0</v>
      </c>
      <c r="AE432" s="93"/>
      <c r="AF432" s="93"/>
      <c r="AG432" s="97"/>
    </row>
    <row r="433" spans="1:33" x14ac:dyDescent="0.25">
      <c r="A433" s="42">
        <v>201203011</v>
      </c>
      <c r="B433" s="43" t="s">
        <v>1282</v>
      </c>
      <c r="C433" s="40">
        <f t="shared" si="220"/>
        <v>0</v>
      </c>
      <c r="D433" s="40">
        <f t="shared" si="220"/>
        <v>0</v>
      </c>
      <c r="E433" s="40">
        <f t="shared" si="220"/>
        <v>0</v>
      </c>
      <c r="F433" s="40">
        <f t="shared" si="220"/>
        <v>0</v>
      </c>
      <c r="G433" s="40">
        <f t="shared" si="220"/>
        <v>0</v>
      </c>
      <c r="H433" s="40">
        <f t="shared" si="220"/>
        <v>0</v>
      </c>
      <c r="I433" s="40">
        <f t="shared" si="220"/>
        <v>0</v>
      </c>
      <c r="J433" s="40">
        <f t="shared" si="220"/>
        <v>0</v>
      </c>
      <c r="K433" s="40">
        <f t="shared" si="220"/>
        <v>0</v>
      </c>
      <c r="L433" s="40">
        <f t="shared" si="220"/>
        <v>0</v>
      </c>
      <c r="M433" s="40">
        <f t="shared" si="220"/>
        <v>0</v>
      </c>
      <c r="N433" s="40">
        <f t="shared" si="220"/>
        <v>0</v>
      </c>
      <c r="O433" s="40">
        <f t="shared" si="182"/>
        <v>0</v>
      </c>
      <c r="Q433" s="40"/>
      <c r="R433" s="40">
        <f t="shared" si="221"/>
        <v>0</v>
      </c>
      <c r="S433" s="40">
        <f t="shared" si="221"/>
        <v>0</v>
      </c>
      <c r="T433" s="40">
        <f t="shared" si="221"/>
        <v>0</v>
      </c>
      <c r="U433" s="40">
        <f t="shared" si="221"/>
        <v>0</v>
      </c>
      <c r="V433" s="40">
        <f t="shared" si="221"/>
        <v>0</v>
      </c>
      <c r="W433" s="40">
        <f t="shared" si="221"/>
        <v>0</v>
      </c>
      <c r="X433" s="40">
        <f t="shared" si="221"/>
        <v>0</v>
      </c>
      <c r="Y433" s="40">
        <f t="shared" si="221"/>
        <v>0</v>
      </c>
      <c r="Z433" s="40">
        <f t="shared" si="221"/>
        <v>0</v>
      </c>
      <c r="AA433" s="40">
        <f t="shared" si="221"/>
        <v>0</v>
      </c>
      <c r="AB433" s="40">
        <f t="shared" si="221"/>
        <v>0</v>
      </c>
      <c r="AC433" s="40">
        <f t="shared" si="183"/>
        <v>0</v>
      </c>
      <c r="AE433" s="93"/>
      <c r="AF433" s="93"/>
      <c r="AG433" s="97"/>
    </row>
    <row r="434" spans="1:33" x14ac:dyDescent="0.25">
      <c r="A434" s="45">
        <v>20120301101</v>
      </c>
      <c r="B434" s="46" t="s">
        <v>1282</v>
      </c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>
        <f t="shared" si="182"/>
        <v>0</v>
      </c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>
        <f t="shared" si="183"/>
        <v>0</v>
      </c>
      <c r="AE434" s="93"/>
      <c r="AF434" s="93"/>
      <c r="AG434" s="97"/>
    </row>
    <row r="435" spans="1:33" x14ac:dyDescent="0.25">
      <c r="A435" s="37">
        <v>203</v>
      </c>
      <c r="B435" s="38" t="s">
        <v>1283</v>
      </c>
      <c r="C435" s="39">
        <f t="shared" ref="C435:N439" si="222">+C436</f>
        <v>0</v>
      </c>
      <c r="D435" s="39">
        <f t="shared" si="222"/>
        <v>0</v>
      </c>
      <c r="E435" s="39">
        <f t="shared" si="222"/>
        <v>0</v>
      </c>
      <c r="F435" s="39">
        <f t="shared" si="222"/>
        <v>0</v>
      </c>
      <c r="G435" s="39">
        <f t="shared" si="222"/>
        <v>0</v>
      </c>
      <c r="H435" s="39">
        <f t="shared" si="222"/>
        <v>0</v>
      </c>
      <c r="I435" s="39">
        <f t="shared" si="222"/>
        <v>0</v>
      </c>
      <c r="J435" s="39">
        <f t="shared" si="222"/>
        <v>0</v>
      </c>
      <c r="K435" s="39">
        <f t="shared" si="222"/>
        <v>0</v>
      </c>
      <c r="L435" s="39">
        <f t="shared" si="222"/>
        <v>0</v>
      </c>
      <c r="M435" s="39">
        <f t="shared" si="222"/>
        <v>0</v>
      </c>
      <c r="N435" s="39">
        <f t="shared" si="222"/>
        <v>0</v>
      </c>
      <c r="O435" s="39">
        <f t="shared" si="182"/>
        <v>0</v>
      </c>
      <c r="Q435" s="39"/>
      <c r="R435" s="39">
        <f t="shared" ref="R435:AB439" si="223">+R436</f>
        <v>0</v>
      </c>
      <c r="S435" s="39">
        <f t="shared" si="223"/>
        <v>0</v>
      </c>
      <c r="T435" s="39">
        <f t="shared" si="223"/>
        <v>0</v>
      </c>
      <c r="U435" s="39">
        <f t="shared" si="223"/>
        <v>0</v>
      </c>
      <c r="V435" s="39">
        <f t="shared" si="223"/>
        <v>0</v>
      </c>
      <c r="W435" s="39">
        <f t="shared" si="223"/>
        <v>0</v>
      </c>
      <c r="X435" s="39">
        <f t="shared" si="223"/>
        <v>0</v>
      </c>
      <c r="Y435" s="39">
        <f t="shared" si="223"/>
        <v>0</v>
      </c>
      <c r="Z435" s="39">
        <f t="shared" si="223"/>
        <v>0</v>
      </c>
      <c r="AA435" s="39">
        <f t="shared" si="223"/>
        <v>0</v>
      </c>
      <c r="AB435" s="39">
        <f t="shared" si="223"/>
        <v>0</v>
      </c>
      <c r="AC435" s="39">
        <f t="shared" si="183"/>
        <v>0</v>
      </c>
      <c r="AE435" s="93"/>
      <c r="AF435" s="93"/>
      <c r="AG435" s="97"/>
    </row>
    <row r="436" spans="1:33" x14ac:dyDescent="0.25">
      <c r="A436" s="42">
        <v>20301</v>
      </c>
      <c r="B436" s="43" t="s">
        <v>1283</v>
      </c>
      <c r="C436" s="40">
        <f t="shared" si="222"/>
        <v>0</v>
      </c>
      <c r="D436" s="40">
        <f t="shared" si="222"/>
        <v>0</v>
      </c>
      <c r="E436" s="40">
        <f t="shared" si="222"/>
        <v>0</v>
      </c>
      <c r="F436" s="40">
        <f t="shared" si="222"/>
        <v>0</v>
      </c>
      <c r="G436" s="40">
        <f t="shared" si="222"/>
        <v>0</v>
      </c>
      <c r="H436" s="40">
        <f t="shared" si="222"/>
        <v>0</v>
      </c>
      <c r="I436" s="40">
        <f t="shared" si="222"/>
        <v>0</v>
      </c>
      <c r="J436" s="40">
        <f t="shared" si="222"/>
        <v>0</v>
      </c>
      <c r="K436" s="40">
        <f t="shared" si="222"/>
        <v>0</v>
      </c>
      <c r="L436" s="40">
        <f t="shared" si="222"/>
        <v>0</v>
      </c>
      <c r="M436" s="40">
        <f t="shared" si="222"/>
        <v>0</v>
      </c>
      <c r="N436" s="40">
        <f t="shared" si="222"/>
        <v>0</v>
      </c>
      <c r="O436" s="40">
        <f t="shared" si="182"/>
        <v>0</v>
      </c>
      <c r="Q436" s="40"/>
      <c r="R436" s="40">
        <f t="shared" si="223"/>
        <v>0</v>
      </c>
      <c r="S436" s="40">
        <f t="shared" si="223"/>
        <v>0</v>
      </c>
      <c r="T436" s="40">
        <f t="shared" si="223"/>
        <v>0</v>
      </c>
      <c r="U436" s="40">
        <f t="shared" si="223"/>
        <v>0</v>
      </c>
      <c r="V436" s="40">
        <f t="shared" si="223"/>
        <v>0</v>
      </c>
      <c r="W436" s="40">
        <f t="shared" si="223"/>
        <v>0</v>
      </c>
      <c r="X436" s="40">
        <f t="shared" si="223"/>
        <v>0</v>
      </c>
      <c r="Y436" s="40">
        <f t="shared" si="223"/>
        <v>0</v>
      </c>
      <c r="Z436" s="40">
        <f t="shared" si="223"/>
        <v>0</v>
      </c>
      <c r="AA436" s="40">
        <f t="shared" si="223"/>
        <v>0</v>
      </c>
      <c r="AB436" s="40">
        <f t="shared" si="223"/>
        <v>0</v>
      </c>
      <c r="AC436" s="40">
        <f t="shared" si="183"/>
        <v>0</v>
      </c>
      <c r="AE436" s="93"/>
      <c r="AF436" s="93"/>
      <c r="AG436" s="97"/>
    </row>
    <row r="437" spans="1:33" x14ac:dyDescent="0.25">
      <c r="A437" s="42">
        <v>203101</v>
      </c>
      <c r="B437" s="43" t="s">
        <v>1283</v>
      </c>
      <c r="C437" s="40">
        <f t="shared" si="222"/>
        <v>0</v>
      </c>
      <c r="D437" s="40">
        <f t="shared" si="222"/>
        <v>0</v>
      </c>
      <c r="E437" s="40">
        <f t="shared" si="222"/>
        <v>0</v>
      </c>
      <c r="F437" s="40">
        <f t="shared" si="222"/>
        <v>0</v>
      </c>
      <c r="G437" s="40">
        <f t="shared" si="222"/>
        <v>0</v>
      </c>
      <c r="H437" s="40">
        <f t="shared" si="222"/>
        <v>0</v>
      </c>
      <c r="I437" s="40">
        <f t="shared" si="222"/>
        <v>0</v>
      </c>
      <c r="J437" s="40">
        <f t="shared" si="222"/>
        <v>0</v>
      </c>
      <c r="K437" s="40">
        <f t="shared" si="222"/>
        <v>0</v>
      </c>
      <c r="L437" s="40">
        <f t="shared" si="222"/>
        <v>0</v>
      </c>
      <c r="M437" s="40">
        <f t="shared" si="222"/>
        <v>0</v>
      </c>
      <c r="N437" s="40">
        <f t="shared" si="222"/>
        <v>0</v>
      </c>
      <c r="O437" s="40">
        <f t="shared" si="182"/>
        <v>0</v>
      </c>
      <c r="Q437" s="40"/>
      <c r="R437" s="40">
        <f t="shared" si="223"/>
        <v>0</v>
      </c>
      <c r="S437" s="40">
        <f t="shared" si="223"/>
        <v>0</v>
      </c>
      <c r="T437" s="40">
        <f t="shared" si="223"/>
        <v>0</v>
      </c>
      <c r="U437" s="40">
        <f t="shared" si="223"/>
        <v>0</v>
      </c>
      <c r="V437" s="40">
        <f t="shared" si="223"/>
        <v>0</v>
      </c>
      <c r="W437" s="40">
        <f t="shared" si="223"/>
        <v>0</v>
      </c>
      <c r="X437" s="40">
        <f t="shared" si="223"/>
        <v>0</v>
      </c>
      <c r="Y437" s="40">
        <f t="shared" si="223"/>
        <v>0</v>
      </c>
      <c r="Z437" s="40">
        <f t="shared" si="223"/>
        <v>0</v>
      </c>
      <c r="AA437" s="40">
        <f t="shared" si="223"/>
        <v>0</v>
      </c>
      <c r="AB437" s="40">
        <f t="shared" si="223"/>
        <v>0</v>
      </c>
      <c r="AC437" s="40">
        <f t="shared" si="183"/>
        <v>0</v>
      </c>
      <c r="AE437" s="93"/>
      <c r="AF437" s="93"/>
      <c r="AG437" s="97"/>
    </row>
    <row r="438" spans="1:33" x14ac:dyDescent="0.25">
      <c r="A438" s="42">
        <v>20310101</v>
      </c>
      <c r="B438" s="43" t="s">
        <v>1283</v>
      </c>
      <c r="C438" s="40">
        <f t="shared" si="222"/>
        <v>0</v>
      </c>
      <c r="D438" s="40">
        <f t="shared" si="222"/>
        <v>0</v>
      </c>
      <c r="E438" s="40">
        <f t="shared" si="222"/>
        <v>0</v>
      </c>
      <c r="F438" s="40">
        <f t="shared" si="222"/>
        <v>0</v>
      </c>
      <c r="G438" s="40">
        <f t="shared" si="222"/>
        <v>0</v>
      </c>
      <c r="H438" s="40">
        <f t="shared" si="222"/>
        <v>0</v>
      </c>
      <c r="I438" s="40">
        <f t="shared" si="222"/>
        <v>0</v>
      </c>
      <c r="J438" s="40">
        <f t="shared" si="222"/>
        <v>0</v>
      </c>
      <c r="K438" s="40">
        <f t="shared" si="222"/>
        <v>0</v>
      </c>
      <c r="L438" s="40">
        <f t="shared" si="222"/>
        <v>0</v>
      </c>
      <c r="M438" s="40">
        <f t="shared" si="222"/>
        <v>0</v>
      </c>
      <c r="N438" s="40">
        <f t="shared" si="222"/>
        <v>0</v>
      </c>
      <c r="O438" s="40">
        <f t="shared" si="182"/>
        <v>0</v>
      </c>
      <c r="Q438" s="40"/>
      <c r="R438" s="40">
        <f t="shared" si="223"/>
        <v>0</v>
      </c>
      <c r="S438" s="40">
        <f t="shared" si="223"/>
        <v>0</v>
      </c>
      <c r="T438" s="40">
        <f t="shared" si="223"/>
        <v>0</v>
      </c>
      <c r="U438" s="40">
        <f t="shared" si="223"/>
        <v>0</v>
      </c>
      <c r="V438" s="40">
        <f t="shared" si="223"/>
        <v>0</v>
      </c>
      <c r="W438" s="40">
        <f t="shared" si="223"/>
        <v>0</v>
      </c>
      <c r="X438" s="40">
        <f t="shared" si="223"/>
        <v>0</v>
      </c>
      <c r="Y438" s="40">
        <f t="shared" si="223"/>
        <v>0</v>
      </c>
      <c r="Z438" s="40">
        <f t="shared" si="223"/>
        <v>0</v>
      </c>
      <c r="AA438" s="40">
        <f t="shared" si="223"/>
        <v>0</v>
      </c>
      <c r="AB438" s="40">
        <f t="shared" si="223"/>
        <v>0</v>
      </c>
      <c r="AC438" s="40">
        <f t="shared" si="183"/>
        <v>0</v>
      </c>
      <c r="AE438" s="93"/>
      <c r="AF438" s="93"/>
      <c r="AG438" s="97"/>
    </row>
    <row r="439" spans="1:33" x14ac:dyDescent="0.25">
      <c r="A439" s="42">
        <v>203101011</v>
      </c>
      <c r="B439" s="43" t="s">
        <v>1283</v>
      </c>
      <c r="C439" s="40">
        <f t="shared" si="222"/>
        <v>0</v>
      </c>
      <c r="D439" s="40">
        <f t="shared" si="222"/>
        <v>0</v>
      </c>
      <c r="E439" s="40">
        <f t="shared" si="222"/>
        <v>0</v>
      </c>
      <c r="F439" s="40">
        <f t="shared" si="222"/>
        <v>0</v>
      </c>
      <c r="G439" s="40">
        <f t="shared" si="222"/>
        <v>0</v>
      </c>
      <c r="H439" s="40">
        <f t="shared" si="222"/>
        <v>0</v>
      </c>
      <c r="I439" s="40">
        <f t="shared" si="222"/>
        <v>0</v>
      </c>
      <c r="J439" s="40">
        <f t="shared" si="222"/>
        <v>0</v>
      </c>
      <c r="K439" s="40">
        <f t="shared" si="222"/>
        <v>0</v>
      </c>
      <c r="L439" s="40">
        <f t="shared" si="222"/>
        <v>0</v>
      </c>
      <c r="M439" s="40">
        <f t="shared" si="222"/>
        <v>0</v>
      </c>
      <c r="N439" s="40">
        <f t="shared" si="222"/>
        <v>0</v>
      </c>
      <c r="O439" s="40">
        <f t="shared" ref="O439:O508" si="224">SUM(C439:N439)</f>
        <v>0</v>
      </c>
      <c r="Q439" s="40"/>
      <c r="R439" s="40">
        <f t="shared" si="223"/>
        <v>0</v>
      </c>
      <c r="S439" s="40">
        <f t="shared" si="223"/>
        <v>0</v>
      </c>
      <c r="T439" s="40">
        <f t="shared" si="223"/>
        <v>0</v>
      </c>
      <c r="U439" s="40">
        <f t="shared" si="223"/>
        <v>0</v>
      </c>
      <c r="V439" s="40">
        <f t="shared" si="223"/>
        <v>0</v>
      </c>
      <c r="W439" s="40">
        <f t="shared" si="223"/>
        <v>0</v>
      </c>
      <c r="X439" s="40">
        <f t="shared" si="223"/>
        <v>0</v>
      </c>
      <c r="Y439" s="40">
        <f t="shared" si="223"/>
        <v>0</v>
      </c>
      <c r="Z439" s="40">
        <f t="shared" si="223"/>
        <v>0</v>
      </c>
      <c r="AA439" s="40">
        <f t="shared" si="223"/>
        <v>0</v>
      </c>
      <c r="AB439" s="40">
        <f t="shared" si="223"/>
        <v>0</v>
      </c>
      <c r="AC439" s="40">
        <f t="shared" ref="AC439:AC508" si="225">SUM(Q439:AB439)</f>
        <v>0</v>
      </c>
      <c r="AE439" s="93"/>
      <c r="AF439" s="93"/>
      <c r="AG439" s="97"/>
    </row>
    <row r="440" spans="1:33" x14ac:dyDescent="0.25">
      <c r="A440" s="45">
        <v>20310101101</v>
      </c>
      <c r="B440" s="46" t="s">
        <v>1283</v>
      </c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>
        <f t="shared" si="224"/>
        <v>0</v>
      </c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>
        <f t="shared" si="225"/>
        <v>0</v>
      </c>
      <c r="AE440" s="93"/>
      <c r="AF440" s="93"/>
      <c r="AG440" s="97"/>
    </row>
    <row r="441" spans="1:33" x14ac:dyDescent="0.25">
      <c r="A441" s="37">
        <v>205</v>
      </c>
      <c r="B441" s="38" t="s">
        <v>1049</v>
      </c>
      <c r="C441" s="39">
        <f t="shared" ref="C441:N441" si="226">+C442+C467+C472</f>
        <v>41871628.357299998</v>
      </c>
      <c r="D441" s="39">
        <f t="shared" si="226"/>
        <v>41871628.357299998</v>
      </c>
      <c r="E441" s="39">
        <f t="shared" si="226"/>
        <v>41871628.357299998</v>
      </c>
      <c r="F441" s="39">
        <f t="shared" si="226"/>
        <v>41871628.357299998</v>
      </c>
      <c r="G441" s="39">
        <f t="shared" si="226"/>
        <v>41871628.357299998</v>
      </c>
      <c r="H441" s="39">
        <f t="shared" si="226"/>
        <v>41871628.357299998</v>
      </c>
      <c r="I441" s="39">
        <f t="shared" si="226"/>
        <v>41871628.357299998</v>
      </c>
      <c r="J441" s="39">
        <f t="shared" si="226"/>
        <v>41871628.357299998</v>
      </c>
      <c r="K441" s="39">
        <f t="shared" si="226"/>
        <v>41871628.357299998</v>
      </c>
      <c r="L441" s="39">
        <f t="shared" si="226"/>
        <v>41871628.357299998</v>
      </c>
      <c r="M441" s="39">
        <f t="shared" si="226"/>
        <v>41871628.357299998</v>
      </c>
      <c r="N441" s="39">
        <f t="shared" si="226"/>
        <v>41871628.357299998</v>
      </c>
      <c r="O441" s="39">
        <f t="shared" si="224"/>
        <v>502459540.28759986</v>
      </c>
      <c r="Q441" s="39">
        <v>217810058.90999997</v>
      </c>
      <c r="R441" s="39">
        <f t="shared" ref="R441:AB441" si="227">+R442+R467+R472</f>
        <v>0</v>
      </c>
      <c r="S441" s="39">
        <f t="shared" si="227"/>
        <v>0</v>
      </c>
      <c r="T441" s="39">
        <f t="shared" si="227"/>
        <v>0</v>
      </c>
      <c r="U441" s="39">
        <f t="shared" si="227"/>
        <v>0</v>
      </c>
      <c r="V441" s="39">
        <f t="shared" si="227"/>
        <v>0</v>
      </c>
      <c r="W441" s="39">
        <f t="shared" si="227"/>
        <v>0</v>
      </c>
      <c r="X441" s="39">
        <f t="shared" si="227"/>
        <v>0</v>
      </c>
      <c r="Y441" s="39">
        <f t="shared" si="227"/>
        <v>0</v>
      </c>
      <c r="Z441" s="39">
        <f t="shared" si="227"/>
        <v>0</v>
      </c>
      <c r="AA441" s="39">
        <f t="shared" si="227"/>
        <v>0</v>
      </c>
      <c r="AB441" s="39">
        <f t="shared" si="227"/>
        <v>0</v>
      </c>
      <c r="AC441" s="39">
        <f t="shared" si="225"/>
        <v>217810058.90999997</v>
      </c>
      <c r="AE441" s="93" t="s">
        <v>1046</v>
      </c>
      <c r="AF441" s="93" t="s">
        <v>1049</v>
      </c>
      <c r="AG441" s="94">
        <v>217810058.90999997</v>
      </c>
    </row>
    <row r="442" spans="1:33" x14ac:dyDescent="0.25">
      <c r="A442" s="42">
        <v>2051</v>
      </c>
      <c r="B442" s="43" t="s">
        <v>1051</v>
      </c>
      <c r="C442" s="40">
        <f t="shared" ref="C442:N442" si="228">+C443+C447+C463</f>
        <v>41871628.357299998</v>
      </c>
      <c r="D442" s="40">
        <f t="shared" si="228"/>
        <v>41871628.357299998</v>
      </c>
      <c r="E442" s="40">
        <f t="shared" si="228"/>
        <v>41871628.357299998</v>
      </c>
      <c r="F442" s="40">
        <f t="shared" si="228"/>
        <v>41871628.357299998</v>
      </c>
      <c r="G442" s="40">
        <f t="shared" si="228"/>
        <v>41871628.357299998</v>
      </c>
      <c r="H442" s="40">
        <f t="shared" si="228"/>
        <v>41871628.357299998</v>
      </c>
      <c r="I442" s="40">
        <f t="shared" si="228"/>
        <v>41871628.357299998</v>
      </c>
      <c r="J442" s="40">
        <f t="shared" si="228"/>
        <v>41871628.357299998</v>
      </c>
      <c r="K442" s="40">
        <f t="shared" si="228"/>
        <v>41871628.357299998</v>
      </c>
      <c r="L442" s="40">
        <f t="shared" si="228"/>
        <v>41871628.357299998</v>
      </c>
      <c r="M442" s="40">
        <f t="shared" si="228"/>
        <v>41871628.357299998</v>
      </c>
      <c r="N442" s="40">
        <f t="shared" si="228"/>
        <v>41871628.357299998</v>
      </c>
      <c r="O442" s="40">
        <f t="shared" si="224"/>
        <v>502459540.28759986</v>
      </c>
      <c r="Q442" s="40">
        <v>217810058.90999997</v>
      </c>
      <c r="R442" s="40">
        <f t="shared" ref="R442:AB442" si="229">+R443+R447+R463</f>
        <v>0</v>
      </c>
      <c r="S442" s="40">
        <f t="shared" si="229"/>
        <v>0</v>
      </c>
      <c r="T442" s="40">
        <f t="shared" si="229"/>
        <v>0</v>
      </c>
      <c r="U442" s="40">
        <f t="shared" si="229"/>
        <v>0</v>
      </c>
      <c r="V442" s="40">
        <f t="shared" si="229"/>
        <v>0</v>
      </c>
      <c r="W442" s="40">
        <f t="shared" si="229"/>
        <v>0</v>
      </c>
      <c r="X442" s="40">
        <f t="shared" si="229"/>
        <v>0</v>
      </c>
      <c r="Y442" s="40">
        <f t="shared" si="229"/>
        <v>0</v>
      </c>
      <c r="Z442" s="40">
        <f t="shared" si="229"/>
        <v>0</v>
      </c>
      <c r="AA442" s="40">
        <f t="shared" si="229"/>
        <v>0</v>
      </c>
      <c r="AB442" s="40">
        <f t="shared" si="229"/>
        <v>0</v>
      </c>
      <c r="AC442" s="40">
        <f t="shared" si="225"/>
        <v>217810058.90999997</v>
      </c>
      <c r="AE442" s="93" t="s">
        <v>1048</v>
      </c>
      <c r="AF442" s="93" t="s">
        <v>1051</v>
      </c>
      <c r="AG442" s="94">
        <v>217810058.90999997</v>
      </c>
    </row>
    <row r="443" spans="1:33" x14ac:dyDescent="0.25">
      <c r="A443" s="42">
        <v>205101</v>
      </c>
      <c r="B443" s="43" t="s">
        <v>1284</v>
      </c>
      <c r="C443" s="40">
        <f t="shared" ref="C443:N445" si="230">+C444</f>
        <v>0</v>
      </c>
      <c r="D443" s="40">
        <f t="shared" si="230"/>
        <v>0</v>
      </c>
      <c r="E443" s="40">
        <f t="shared" si="230"/>
        <v>0</v>
      </c>
      <c r="F443" s="40">
        <f t="shared" si="230"/>
        <v>0</v>
      </c>
      <c r="G443" s="40">
        <f t="shared" si="230"/>
        <v>0</v>
      </c>
      <c r="H443" s="40">
        <f t="shared" si="230"/>
        <v>0</v>
      </c>
      <c r="I443" s="40">
        <f t="shared" si="230"/>
        <v>0</v>
      </c>
      <c r="J443" s="40">
        <f t="shared" si="230"/>
        <v>0</v>
      </c>
      <c r="K443" s="40">
        <f t="shared" si="230"/>
        <v>0</v>
      </c>
      <c r="L443" s="40">
        <f t="shared" si="230"/>
        <v>0</v>
      </c>
      <c r="M443" s="40">
        <f t="shared" si="230"/>
        <v>0</v>
      </c>
      <c r="N443" s="40">
        <f t="shared" si="230"/>
        <v>0</v>
      </c>
      <c r="O443" s="40">
        <f t="shared" si="224"/>
        <v>0</v>
      </c>
      <c r="Q443" s="40"/>
      <c r="R443" s="40">
        <f t="shared" ref="R443:AB445" si="231">+R444</f>
        <v>0</v>
      </c>
      <c r="S443" s="40">
        <f t="shared" si="231"/>
        <v>0</v>
      </c>
      <c r="T443" s="40">
        <f t="shared" si="231"/>
        <v>0</v>
      </c>
      <c r="U443" s="40">
        <f t="shared" si="231"/>
        <v>0</v>
      </c>
      <c r="V443" s="40">
        <f t="shared" si="231"/>
        <v>0</v>
      </c>
      <c r="W443" s="40">
        <f t="shared" si="231"/>
        <v>0</v>
      </c>
      <c r="X443" s="40">
        <f t="shared" si="231"/>
        <v>0</v>
      </c>
      <c r="Y443" s="40">
        <f t="shared" si="231"/>
        <v>0</v>
      </c>
      <c r="Z443" s="40">
        <f t="shared" si="231"/>
        <v>0</v>
      </c>
      <c r="AA443" s="40">
        <f t="shared" si="231"/>
        <v>0</v>
      </c>
      <c r="AB443" s="40">
        <f t="shared" si="231"/>
        <v>0</v>
      </c>
      <c r="AC443" s="40">
        <f t="shared" si="225"/>
        <v>0</v>
      </c>
      <c r="AE443" s="93"/>
      <c r="AF443" s="93"/>
      <c r="AG443" s="94"/>
    </row>
    <row r="444" spans="1:33" x14ac:dyDescent="0.25">
      <c r="A444" s="42">
        <v>20510101</v>
      </c>
      <c r="B444" s="43" t="s">
        <v>1284</v>
      </c>
      <c r="C444" s="40">
        <f t="shared" si="230"/>
        <v>0</v>
      </c>
      <c r="D444" s="40">
        <f t="shared" si="230"/>
        <v>0</v>
      </c>
      <c r="E444" s="40">
        <f t="shared" si="230"/>
        <v>0</v>
      </c>
      <c r="F444" s="40">
        <f t="shared" si="230"/>
        <v>0</v>
      </c>
      <c r="G444" s="40">
        <f t="shared" si="230"/>
        <v>0</v>
      </c>
      <c r="H444" s="40">
        <f t="shared" si="230"/>
        <v>0</v>
      </c>
      <c r="I444" s="40">
        <f t="shared" si="230"/>
        <v>0</v>
      </c>
      <c r="J444" s="40">
        <f t="shared" si="230"/>
        <v>0</v>
      </c>
      <c r="K444" s="40">
        <f t="shared" si="230"/>
        <v>0</v>
      </c>
      <c r="L444" s="40">
        <f t="shared" si="230"/>
        <v>0</v>
      </c>
      <c r="M444" s="40">
        <f t="shared" si="230"/>
        <v>0</v>
      </c>
      <c r="N444" s="40">
        <f t="shared" si="230"/>
        <v>0</v>
      </c>
      <c r="O444" s="40">
        <f t="shared" si="224"/>
        <v>0</v>
      </c>
      <c r="Q444" s="40"/>
      <c r="R444" s="40">
        <f t="shared" si="231"/>
        <v>0</v>
      </c>
      <c r="S444" s="40">
        <f t="shared" si="231"/>
        <v>0</v>
      </c>
      <c r="T444" s="40">
        <f t="shared" si="231"/>
        <v>0</v>
      </c>
      <c r="U444" s="40">
        <f t="shared" si="231"/>
        <v>0</v>
      </c>
      <c r="V444" s="40">
        <f t="shared" si="231"/>
        <v>0</v>
      </c>
      <c r="W444" s="40">
        <f t="shared" si="231"/>
        <v>0</v>
      </c>
      <c r="X444" s="40">
        <f t="shared" si="231"/>
        <v>0</v>
      </c>
      <c r="Y444" s="40">
        <f t="shared" si="231"/>
        <v>0</v>
      </c>
      <c r="Z444" s="40">
        <f t="shared" si="231"/>
        <v>0</v>
      </c>
      <c r="AA444" s="40">
        <f t="shared" si="231"/>
        <v>0</v>
      </c>
      <c r="AB444" s="40">
        <f t="shared" si="231"/>
        <v>0</v>
      </c>
      <c r="AC444" s="40">
        <f t="shared" si="225"/>
        <v>0</v>
      </c>
      <c r="AE444" s="93"/>
      <c r="AF444" s="93"/>
      <c r="AG444" s="94"/>
    </row>
    <row r="445" spans="1:33" x14ac:dyDescent="0.25">
      <c r="A445" s="42">
        <v>205101011</v>
      </c>
      <c r="B445" s="43" t="s">
        <v>1284</v>
      </c>
      <c r="C445" s="40">
        <f t="shared" si="230"/>
        <v>0</v>
      </c>
      <c r="D445" s="40">
        <f t="shared" si="230"/>
        <v>0</v>
      </c>
      <c r="E445" s="40">
        <f t="shared" si="230"/>
        <v>0</v>
      </c>
      <c r="F445" s="40">
        <f t="shared" si="230"/>
        <v>0</v>
      </c>
      <c r="G445" s="40">
        <f t="shared" si="230"/>
        <v>0</v>
      </c>
      <c r="H445" s="40">
        <f t="shared" si="230"/>
        <v>0</v>
      </c>
      <c r="I445" s="40">
        <f t="shared" si="230"/>
        <v>0</v>
      </c>
      <c r="J445" s="40">
        <f t="shared" si="230"/>
        <v>0</v>
      </c>
      <c r="K445" s="40">
        <f t="shared" si="230"/>
        <v>0</v>
      </c>
      <c r="L445" s="40">
        <f t="shared" si="230"/>
        <v>0</v>
      </c>
      <c r="M445" s="40">
        <f t="shared" si="230"/>
        <v>0</v>
      </c>
      <c r="N445" s="40">
        <f t="shared" si="230"/>
        <v>0</v>
      </c>
      <c r="O445" s="40">
        <f t="shared" si="224"/>
        <v>0</v>
      </c>
      <c r="Q445" s="40"/>
      <c r="R445" s="40">
        <f t="shared" si="231"/>
        <v>0</v>
      </c>
      <c r="S445" s="40">
        <f t="shared" si="231"/>
        <v>0</v>
      </c>
      <c r="T445" s="40">
        <f t="shared" si="231"/>
        <v>0</v>
      </c>
      <c r="U445" s="40">
        <f t="shared" si="231"/>
        <v>0</v>
      </c>
      <c r="V445" s="40">
        <f t="shared" si="231"/>
        <v>0</v>
      </c>
      <c r="W445" s="40">
        <f t="shared" si="231"/>
        <v>0</v>
      </c>
      <c r="X445" s="40">
        <f t="shared" si="231"/>
        <v>0</v>
      </c>
      <c r="Y445" s="40">
        <f t="shared" si="231"/>
        <v>0</v>
      </c>
      <c r="Z445" s="40">
        <f t="shared" si="231"/>
        <v>0</v>
      </c>
      <c r="AA445" s="40">
        <f t="shared" si="231"/>
        <v>0</v>
      </c>
      <c r="AB445" s="40">
        <f t="shared" si="231"/>
        <v>0</v>
      </c>
      <c r="AC445" s="40">
        <f t="shared" si="225"/>
        <v>0</v>
      </c>
      <c r="AE445" s="93"/>
      <c r="AF445" s="93"/>
      <c r="AG445" s="94"/>
    </row>
    <row r="446" spans="1:33" x14ac:dyDescent="0.25">
      <c r="A446" s="45">
        <v>20510101101</v>
      </c>
      <c r="B446" s="46" t="s">
        <v>1284</v>
      </c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>
        <f t="shared" si="224"/>
        <v>0</v>
      </c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>
        <f t="shared" si="225"/>
        <v>0</v>
      </c>
      <c r="AE446" s="93"/>
      <c r="AF446" s="93"/>
      <c r="AG446" s="94"/>
    </row>
    <row r="447" spans="1:33" x14ac:dyDescent="0.25">
      <c r="A447" s="37">
        <v>205102</v>
      </c>
      <c r="B447" s="38" t="s">
        <v>1053</v>
      </c>
      <c r="C447" s="39">
        <f t="shared" ref="C447:N449" si="232">+C448</f>
        <v>41871628.357299998</v>
      </c>
      <c r="D447" s="39">
        <f t="shared" si="232"/>
        <v>41871628.357299998</v>
      </c>
      <c r="E447" s="39">
        <f t="shared" si="232"/>
        <v>41871628.357299998</v>
      </c>
      <c r="F447" s="39">
        <f t="shared" si="232"/>
        <v>41871628.357299998</v>
      </c>
      <c r="G447" s="39">
        <f t="shared" si="232"/>
        <v>41871628.357299998</v>
      </c>
      <c r="H447" s="39">
        <f t="shared" si="232"/>
        <v>41871628.357299998</v>
      </c>
      <c r="I447" s="39">
        <f t="shared" si="232"/>
        <v>41871628.357299998</v>
      </c>
      <c r="J447" s="39">
        <f t="shared" si="232"/>
        <v>41871628.357299998</v>
      </c>
      <c r="K447" s="39">
        <f t="shared" si="232"/>
        <v>41871628.357299998</v>
      </c>
      <c r="L447" s="39">
        <f t="shared" si="232"/>
        <v>41871628.357299998</v>
      </c>
      <c r="M447" s="39">
        <f t="shared" si="232"/>
        <v>41871628.357299998</v>
      </c>
      <c r="N447" s="39">
        <f t="shared" si="232"/>
        <v>41871628.357299998</v>
      </c>
      <c r="O447" s="39">
        <f t="shared" si="224"/>
        <v>502459540.28759986</v>
      </c>
      <c r="Q447" s="39">
        <v>217810058.90999997</v>
      </c>
      <c r="R447" s="39">
        <f t="shared" ref="R447:AB449" si="233">+R448</f>
        <v>0</v>
      </c>
      <c r="S447" s="39">
        <f t="shared" si="233"/>
        <v>0</v>
      </c>
      <c r="T447" s="39">
        <f t="shared" si="233"/>
        <v>0</v>
      </c>
      <c r="U447" s="39">
        <f t="shared" si="233"/>
        <v>0</v>
      </c>
      <c r="V447" s="39">
        <f t="shared" si="233"/>
        <v>0</v>
      </c>
      <c r="W447" s="39">
        <f t="shared" si="233"/>
        <v>0</v>
      </c>
      <c r="X447" s="39">
        <f t="shared" si="233"/>
        <v>0</v>
      </c>
      <c r="Y447" s="39">
        <f t="shared" si="233"/>
        <v>0</v>
      </c>
      <c r="Z447" s="39">
        <f t="shared" si="233"/>
        <v>0</v>
      </c>
      <c r="AA447" s="39">
        <f t="shared" si="233"/>
        <v>0</v>
      </c>
      <c r="AB447" s="39">
        <f t="shared" si="233"/>
        <v>0</v>
      </c>
      <c r="AC447" s="39">
        <f t="shared" si="225"/>
        <v>217810058.90999997</v>
      </c>
      <c r="AE447" s="93" t="s">
        <v>1050</v>
      </c>
      <c r="AF447" s="93" t="s">
        <v>1053</v>
      </c>
      <c r="AG447" s="94">
        <v>217810058.90999997</v>
      </c>
    </row>
    <row r="448" spans="1:33" x14ac:dyDescent="0.25">
      <c r="A448" s="42">
        <v>20510201</v>
      </c>
      <c r="B448" s="43" t="s">
        <v>1053</v>
      </c>
      <c r="C448" s="40">
        <f t="shared" si="232"/>
        <v>41871628.357299998</v>
      </c>
      <c r="D448" s="40">
        <f t="shared" si="232"/>
        <v>41871628.357299998</v>
      </c>
      <c r="E448" s="40">
        <f t="shared" si="232"/>
        <v>41871628.357299998</v>
      </c>
      <c r="F448" s="40">
        <f t="shared" si="232"/>
        <v>41871628.357299998</v>
      </c>
      <c r="G448" s="40">
        <f t="shared" si="232"/>
        <v>41871628.357299998</v>
      </c>
      <c r="H448" s="40">
        <f t="shared" si="232"/>
        <v>41871628.357299998</v>
      </c>
      <c r="I448" s="40">
        <f t="shared" si="232"/>
        <v>41871628.357299998</v>
      </c>
      <c r="J448" s="40">
        <f t="shared" si="232"/>
        <v>41871628.357299998</v>
      </c>
      <c r="K448" s="40">
        <f t="shared" si="232"/>
        <v>41871628.357299998</v>
      </c>
      <c r="L448" s="40">
        <f t="shared" si="232"/>
        <v>41871628.357299998</v>
      </c>
      <c r="M448" s="40">
        <f t="shared" si="232"/>
        <v>41871628.357299998</v>
      </c>
      <c r="N448" s="40">
        <f t="shared" si="232"/>
        <v>41871628.357299998</v>
      </c>
      <c r="O448" s="40">
        <f t="shared" si="224"/>
        <v>502459540.28759986</v>
      </c>
      <c r="Q448" s="40">
        <v>217810058.90999997</v>
      </c>
      <c r="R448" s="40">
        <f t="shared" si="233"/>
        <v>0</v>
      </c>
      <c r="S448" s="40">
        <f t="shared" si="233"/>
        <v>0</v>
      </c>
      <c r="T448" s="40">
        <f t="shared" si="233"/>
        <v>0</v>
      </c>
      <c r="U448" s="40">
        <f t="shared" si="233"/>
        <v>0</v>
      </c>
      <c r="V448" s="40">
        <f t="shared" si="233"/>
        <v>0</v>
      </c>
      <c r="W448" s="40">
        <f t="shared" si="233"/>
        <v>0</v>
      </c>
      <c r="X448" s="40">
        <f t="shared" si="233"/>
        <v>0</v>
      </c>
      <c r="Y448" s="40">
        <f t="shared" si="233"/>
        <v>0</v>
      </c>
      <c r="Z448" s="40">
        <f t="shared" si="233"/>
        <v>0</v>
      </c>
      <c r="AA448" s="40">
        <f t="shared" si="233"/>
        <v>0</v>
      </c>
      <c r="AB448" s="40">
        <f t="shared" si="233"/>
        <v>0</v>
      </c>
      <c r="AC448" s="40">
        <f t="shared" si="225"/>
        <v>217810058.90999997</v>
      </c>
      <c r="AE448" s="93" t="s">
        <v>1052</v>
      </c>
      <c r="AF448" s="93" t="s">
        <v>1053</v>
      </c>
      <c r="AG448" s="94">
        <v>217810058.90999997</v>
      </c>
    </row>
    <row r="449" spans="1:33" x14ac:dyDescent="0.25">
      <c r="A449" s="42">
        <v>205102011</v>
      </c>
      <c r="B449" s="43" t="s">
        <v>1053</v>
      </c>
      <c r="C449" s="40">
        <f t="shared" si="232"/>
        <v>41871628.357299998</v>
      </c>
      <c r="D449" s="40">
        <f t="shared" si="232"/>
        <v>41871628.357299998</v>
      </c>
      <c r="E449" s="40">
        <f t="shared" si="232"/>
        <v>41871628.357299998</v>
      </c>
      <c r="F449" s="40">
        <f t="shared" si="232"/>
        <v>41871628.357299998</v>
      </c>
      <c r="G449" s="40">
        <f t="shared" si="232"/>
        <v>41871628.357299998</v>
      </c>
      <c r="H449" s="40">
        <f t="shared" si="232"/>
        <v>41871628.357299998</v>
      </c>
      <c r="I449" s="40">
        <f t="shared" si="232"/>
        <v>41871628.357299998</v>
      </c>
      <c r="J449" s="40">
        <f t="shared" si="232"/>
        <v>41871628.357299998</v>
      </c>
      <c r="K449" s="40">
        <f t="shared" si="232"/>
        <v>41871628.357299998</v>
      </c>
      <c r="L449" s="40">
        <f t="shared" si="232"/>
        <v>41871628.357299998</v>
      </c>
      <c r="M449" s="40">
        <f t="shared" si="232"/>
        <v>41871628.357299998</v>
      </c>
      <c r="N449" s="40">
        <f t="shared" si="232"/>
        <v>41871628.357299998</v>
      </c>
      <c r="O449" s="40">
        <f t="shared" si="224"/>
        <v>502459540.28759986</v>
      </c>
      <c r="Q449" s="40">
        <v>217810058.90999997</v>
      </c>
      <c r="R449" s="40">
        <f t="shared" si="233"/>
        <v>0</v>
      </c>
      <c r="S449" s="40">
        <f t="shared" si="233"/>
        <v>0</v>
      </c>
      <c r="T449" s="40">
        <f t="shared" si="233"/>
        <v>0</v>
      </c>
      <c r="U449" s="40">
        <f t="shared" si="233"/>
        <v>0</v>
      </c>
      <c r="V449" s="40">
        <f t="shared" si="233"/>
        <v>0</v>
      </c>
      <c r="W449" s="40">
        <f t="shared" si="233"/>
        <v>0</v>
      </c>
      <c r="X449" s="40">
        <f t="shared" si="233"/>
        <v>0</v>
      </c>
      <c r="Y449" s="40">
        <f t="shared" si="233"/>
        <v>0</v>
      </c>
      <c r="Z449" s="40">
        <f t="shared" si="233"/>
        <v>0</v>
      </c>
      <c r="AA449" s="40">
        <f t="shared" si="233"/>
        <v>0</v>
      </c>
      <c r="AB449" s="40">
        <f t="shared" si="233"/>
        <v>0</v>
      </c>
      <c r="AC449" s="40">
        <f t="shared" si="225"/>
        <v>217810058.90999997</v>
      </c>
      <c r="AE449" s="93" t="s">
        <v>1054</v>
      </c>
      <c r="AF449" s="93" t="s">
        <v>1053</v>
      </c>
      <c r="AG449" s="94">
        <v>217810058.90999997</v>
      </c>
    </row>
    <row r="450" spans="1:33" x14ac:dyDescent="0.25">
      <c r="A450" s="42">
        <v>20510201101</v>
      </c>
      <c r="B450" s="43" t="s">
        <v>1053</v>
      </c>
      <c r="C450" s="40">
        <f t="shared" ref="C450:N450" si="234">+C451+C452+C453+C454+C455+C456</f>
        <v>41871628.357299998</v>
      </c>
      <c r="D450" s="40">
        <f t="shared" si="234"/>
        <v>41871628.357299998</v>
      </c>
      <c r="E450" s="40">
        <f t="shared" si="234"/>
        <v>41871628.357299998</v>
      </c>
      <c r="F450" s="40">
        <f t="shared" si="234"/>
        <v>41871628.357299998</v>
      </c>
      <c r="G450" s="40">
        <f t="shared" si="234"/>
        <v>41871628.357299998</v>
      </c>
      <c r="H450" s="40">
        <f t="shared" si="234"/>
        <v>41871628.357299998</v>
      </c>
      <c r="I450" s="40">
        <f t="shared" si="234"/>
        <v>41871628.357299998</v>
      </c>
      <c r="J450" s="40">
        <f t="shared" si="234"/>
        <v>41871628.357299998</v>
      </c>
      <c r="K450" s="40">
        <f t="shared" si="234"/>
        <v>41871628.357299998</v>
      </c>
      <c r="L450" s="40">
        <f t="shared" si="234"/>
        <v>41871628.357299998</v>
      </c>
      <c r="M450" s="40">
        <f t="shared" si="234"/>
        <v>41871628.357299998</v>
      </c>
      <c r="N450" s="40">
        <f t="shared" si="234"/>
        <v>41871628.357299998</v>
      </c>
      <c r="O450" s="40">
        <f t="shared" si="224"/>
        <v>502459540.28759986</v>
      </c>
      <c r="Q450" s="40">
        <v>217810058.90999997</v>
      </c>
      <c r="R450" s="40">
        <f t="shared" ref="R450:AB450" si="235">+R451+R452+R453+R454+R455+R456</f>
        <v>0</v>
      </c>
      <c r="S450" s="40">
        <f t="shared" si="235"/>
        <v>0</v>
      </c>
      <c r="T450" s="40">
        <f t="shared" si="235"/>
        <v>0</v>
      </c>
      <c r="U450" s="40">
        <f t="shared" si="235"/>
        <v>0</v>
      </c>
      <c r="V450" s="40">
        <f t="shared" si="235"/>
        <v>0</v>
      </c>
      <c r="W450" s="40">
        <f t="shared" si="235"/>
        <v>0</v>
      </c>
      <c r="X450" s="40">
        <f t="shared" si="235"/>
        <v>0</v>
      </c>
      <c r="Y450" s="40">
        <f t="shared" si="235"/>
        <v>0</v>
      </c>
      <c r="Z450" s="40">
        <f t="shared" si="235"/>
        <v>0</v>
      </c>
      <c r="AA450" s="40">
        <f t="shared" si="235"/>
        <v>0</v>
      </c>
      <c r="AB450" s="40">
        <f t="shared" si="235"/>
        <v>0</v>
      </c>
      <c r="AC450" s="40">
        <f t="shared" si="225"/>
        <v>217810058.90999997</v>
      </c>
      <c r="AE450" s="71" t="s">
        <v>1055</v>
      </c>
      <c r="AF450" s="71" t="s">
        <v>1053</v>
      </c>
      <c r="AG450" s="86">
        <v>217810058.90999997</v>
      </c>
    </row>
    <row r="451" spans="1:33" x14ac:dyDescent="0.25">
      <c r="A451" s="45">
        <v>2051020110101</v>
      </c>
      <c r="B451" s="46" t="s">
        <v>790</v>
      </c>
      <c r="C451" s="47">
        <v>41871628.357299998</v>
      </c>
      <c r="D451" s="47">
        <v>41871628.357299998</v>
      </c>
      <c r="E451" s="47">
        <v>41871628.357299998</v>
      </c>
      <c r="F451" s="47">
        <v>41871628.357299998</v>
      </c>
      <c r="G451" s="47">
        <v>41871628.357299998</v>
      </c>
      <c r="H451" s="47">
        <v>41871628.357299998</v>
      </c>
      <c r="I451" s="47">
        <v>41871628.357299998</v>
      </c>
      <c r="J451" s="47">
        <v>41871628.357299998</v>
      </c>
      <c r="K451" s="47">
        <v>41871628.357299998</v>
      </c>
      <c r="L451" s="47">
        <v>41871628.357299998</v>
      </c>
      <c r="M451" s="47">
        <v>41871628.357299998</v>
      </c>
      <c r="N451" s="47">
        <v>41871628.357299998</v>
      </c>
      <c r="O451" s="47">
        <f t="shared" si="224"/>
        <v>502459540.28759986</v>
      </c>
      <c r="Q451" s="47">
        <v>97563221.219999999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f t="shared" si="225"/>
        <v>97563221.219999999</v>
      </c>
      <c r="AE451" s="72" t="s">
        <v>1056</v>
      </c>
      <c r="AF451" s="69" t="s">
        <v>790</v>
      </c>
      <c r="AG451" s="81">
        <v>97563221.219999999</v>
      </c>
    </row>
    <row r="452" spans="1:33" x14ac:dyDescent="0.25">
      <c r="A452" s="45">
        <v>2051020110102</v>
      </c>
      <c r="B452" s="46" t="s">
        <v>1058</v>
      </c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>
        <f t="shared" si="224"/>
        <v>0</v>
      </c>
      <c r="Q452" s="47">
        <v>5689649.2699999996</v>
      </c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>
        <f t="shared" si="225"/>
        <v>5689649.2699999996</v>
      </c>
      <c r="AE452" s="72" t="s">
        <v>1057</v>
      </c>
      <c r="AF452" s="69" t="s">
        <v>1058</v>
      </c>
      <c r="AG452" s="82">
        <v>5689649.2699999996</v>
      </c>
    </row>
    <row r="453" spans="1:33" x14ac:dyDescent="0.25">
      <c r="A453" s="45">
        <v>2051020110103</v>
      </c>
      <c r="B453" s="46" t="s">
        <v>1060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>
        <f t="shared" si="224"/>
        <v>0</v>
      </c>
      <c r="Q453" s="47">
        <v>844932</v>
      </c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>
        <f t="shared" si="225"/>
        <v>844932</v>
      </c>
      <c r="AE453" s="72" t="s">
        <v>1059</v>
      </c>
      <c r="AF453" s="69" t="s">
        <v>1060</v>
      </c>
      <c r="AG453" s="82">
        <v>844932</v>
      </c>
    </row>
    <row r="454" spans="1:33" x14ac:dyDescent="0.25">
      <c r="A454" s="45">
        <v>2051020110104</v>
      </c>
      <c r="B454" s="46" t="s">
        <v>1062</v>
      </c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>
        <f t="shared" si="224"/>
        <v>0</v>
      </c>
      <c r="Q454" s="47">
        <v>8286553.9800000004</v>
      </c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>
        <f t="shared" si="225"/>
        <v>8286553.9800000004</v>
      </c>
      <c r="AE454" s="72" t="s">
        <v>1061</v>
      </c>
      <c r="AF454" s="69" t="s">
        <v>1062</v>
      </c>
      <c r="AG454" s="82">
        <v>8286553.9800000004</v>
      </c>
    </row>
    <row r="455" spans="1:33" x14ac:dyDescent="0.25">
      <c r="A455" s="45">
        <v>2051020110105</v>
      </c>
      <c r="B455" s="46" t="s">
        <v>1043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>
        <f t="shared" si="224"/>
        <v>0</v>
      </c>
      <c r="Q455" s="47">
        <v>49671581.380000003</v>
      </c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>
        <f t="shared" si="225"/>
        <v>49671581.380000003</v>
      </c>
      <c r="AE455" s="72" t="s">
        <v>1063</v>
      </c>
      <c r="AF455" s="69" t="s">
        <v>1043</v>
      </c>
      <c r="AG455" s="82">
        <v>49671581.380000003</v>
      </c>
    </row>
    <row r="456" spans="1:33" x14ac:dyDescent="0.25">
      <c r="A456" s="45">
        <v>2051020110106</v>
      </c>
      <c r="B456" s="46" t="s">
        <v>1065</v>
      </c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>
        <f t="shared" si="224"/>
        <v>0</v>
      </c>
      <c r="Q456" s="47">
        <v>0</v>
      </c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>
        <f t="shared" si="225"/>
        <v>0</v>
      </c>
      <c r="AE456" s="72" t="s">
        <v>1064</v>
      </c>
      <c r="AF456" s="69" t="s">
        <v>1065</v>
      </c>
      <c r="AG456" s="82">
        <v>0</v>
      </c>
    </row>
    <row r="457" spans="1:33" x14ac:dyDescent="0.25">
      <c r="A457" s="102"/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24"/>
      <c r="Q457" s="104">
        <v>17927520.23</v>
      </c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24"/>
      <c r="AE457" s="72" t="s">
        <v>1066</v>
      </c>
      <c r="AF457" s="72" t="s">
        <v>1067</v>
      </c>
      <c r="AG457" s="82">
        <v>17927520.23</v>
      </c>
    </row>
    <row r="458" spans="1:33" x14ac:dyDescent="0.25">
      <c r="A458" s="102"/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24"/>
      <c r="Q458" s="104">
        <v>6348621</v>
      </c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24"/>
      <c r="AE458" s="72" t="s">
        <v>1068</v>
      </c>
      <c r="AF458" s="72" t="s">
        <v>1069</v>
      </c>
      <c r="AG458" s="82">
        <v>6348621</v>
      </c>
    </row>
    <row r="459" spans="1:33" x14ac:dyDescent="0.25">
      <c r="A459" s="102"/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24"/>
      <c r="Q459" s="104">
        <v>6232746</v>
      </c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24"/>
      <c r="AE459" s="72" t="s">
        <v>1070</v>
      </c>
      <c r="AF459" s="72" t="s">
        <v>1071</v>
      </c>
      <c r="AG459" s="82">
        <v>6232746</v>
      </c>
    </row>
    <row r="460" spans="1:33" x14ac:dyDescent="0.25">
      <c r="A460" s="102"/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24"/>
      <c r="Q460" s="104">
        <v>5480085</v>
      </c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24"/>
      <c r="AE460" s="72" t="s">
        <v>1072</v>
      </c>
      <c r="AF460" s="72" t="s">
        <v>1073</v>
      </c>
      <c r="AG460" s="82">
        <v>5480085</v>
      </c>
    </row>
    <row r="461" spans="1:33" x14ac:dyDescent="0.25">
      <c r="A461" s="102"/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24"/>
      <c r="Q461" s="104">
        <v>19765148.829999998</v>
      </c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24"/>
      <c r="AE461" s="72" t="s">
        <v>1074</v>
      </c>
      <c r="AF461" s="72" t="s">
        <v>1075</v>
      </c>
      <c r="AG461" s="82">
        <v>19765148.829999998</v>
      </c>
    </row>
    <row r="462" spans="1:33" x14ac:dyDescent="0.25">
      <c r="A462" s="102"/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24"/>
      <c r="Q462" s="104">
        <v>0</v>
      </c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24"/>
      <c r="AE462" s="72" t="s">
        <v>1076</v>
      </c>
      <c r="AF462" s="72" t="s">
        <v>1077</v>
      </c>
      <c r="AG462" s="82">
        <v>0</v>
      </c>
    </row>
    <row r="463" spans="1:33" x14ac:dyDescent="0.25">
      <c r="A463" s="37">
        <v>205103</v>
      </c>
      <c r="B463" s="38" t="s">
        <v>1285</v>
      </c>
      <c r="C463" s="39">
        <f t="shared" ref="C463:N465" si="236">+C464</f>
        <v>0</v>
      </c>
      <c r="D463" s="39">
        <f t="shared" si="236"/>
        <v>0</v>
      </c>
      <c r="E463" s="39">
        <f t="shared" si="236"/>
        <v>0</v>
      </c>
      <c r="F463" s="39">
        <f t="shared" si="236"/>
        <v>0</v>
      </c>
      <c r="G463" s="39">
        <f t="shared" si="236"/>
        <v>0</v>
      </c>
      <c r="H463" s="39">
        <f t="shared" si="236"/>
        <v>0</v>
      </c>
      <c r="I463" s="39">
        <f t="shared" si="236"/>
        <v>0</v>
      </c>
      <c r="J463" s="39">
        <f t="shared" si="236"/>
        <v>0</v>
      </c>
      <c r="K463" s="39">
        <f t="shared" si="236"/>
        <v>0</v>
      </c>
      <c r="L463" s="39">
        <f t="shared" si="236"/>
        <v>0</v>
      </c>
      <c r="M463" s="39">
        <f t="shared" si="236"/>
        <v>0</v>
      </c>
      <c r="N463" s="39">
        <f t="shared" si="236"/>
        <v>0</v>
      </c>
      <c r="O463" s="39">
        <f t="shared" si="224"/>
        <v>0</v>
      </c>
      <c r="Q463" s="39"/>
      <c r="R463" s="39">
        <f t="shared" ref="R463:AB465" si="237">+R464</f>
        <v>0</v>
      </c>
      <c r="S463" s="39">
        <f t="shared" si="237"/>
        <v>0</v>
      </c>
      <c r="T463" s="39">
        <f t="shared" si="237"/>
        <v>0</v>
      </c>
      <c r="U463" s="39">
        <f t="shared" si="237"/>
        <v>0</v>
      </c>
      <c r="V463" s="39">
        <f t="shared" si="237"/>
        <v>0</v>
      </c>
      <c r="W463" s="39">
        <f t="shared" si="237"/>
        <v>0</v>
      </c>
      <c r="X463" s="39">
        <f t="shared" si="237"/>
        <v>0</v>
      </c>
      <c r="Y463" s="39">
        <f t="shared" si="237"/>
        <v>0</v>
      </c>
      <c r="Z463" s="39">
        <f t="shared" si="237"/>
        <v>0</v>
      </c>
      <c r="AA463" s="39">
        <f t="shared" si="237"/>
        <v>0</v>
      </c>
      <c r="AB463" s="39">
        <f t="shared" si="237"/>
        <v>0</v>
      </c>
      <c r="AC463" s="39">
        <f t="shared" si="225"/>
        <v>0</v>
      </c>
      <c r="AE463" s="72"/>
      <c r="AF463" s="72"/>
      <c r="AG463" s="82"/>
    </row>
    <row r="464" spans="1:33" x14ac:dyDescent="0.25">
      <c r="A464" s="42">
        <v>20510301</v>
      </c>
      <c r="B464" s="43" t="s">
        <v>1285</v>
      </c>
      <c r="C464" s="40">
        <f t="shared" si="236"/>
        <v>0</v>
      </c>
      <c r="D464" s="40">
        <f t="shared" si="236"/>
        <v>0</v>
      </c>
      <c r="E464" s="40">
        <f t="shared" si="236"/>
        <v>0</v>
      </c>
      <c r="F464" s="40">
        <f t="shared" si="236"/>
        <v>0</v>
      </c>
      <c r="G464" s="40">
        <f t="shared" si="236"/>
        <v>0</v>
      </c>
      <c r="H464" s="40">
        <f t="shared" si="236"/>
        <v>0</v>
      </c>
      <c r="I464" s="40">
        <f t="shared" si="236"/>
        <v>0</v>
      </c>
      <c r="J464" s="40">
        <f t="shared" si="236"/>
        <v>0</v>
      </c>
      <c r="K464" s="40">
        <f t="shared" si="236"/>
        <v>0</v>
      </c>
      <c r="L464" s="40">
        <f t="shared" si="236"/>
        <v>0</v>
      </c>
      <c r="M464" s="40">
        <f t="shared" si="236"/>
        <v>0</v>
      </c>
      <c r="N464" s="40">
        <f t="shared" si="236"/>
        <v>0</v>
      </c>
      <c r="O464" s="40">
        <f t="shared" si="224"/>
        <v>0</v>
      </c>
      <c r="Q464" s="40"/>
      <c r="R464" s="40">
        <f t="shared" si="237"/>
        <v>0</v>
      </c>
      <c r="S464" s="40">
        <f t="shared" si="237"/>
        <v>0</v>
      </c>
      <c r="T464" s="40">
        <f t="shared" si="237"/>
        <v>0</v>
      </c>
      <c r="U464" s="40">
        <f t="shared" si="237"/>
        <v>0</v>
      </c>
      <c r="V464" s="40">
        <f t="shared" si="237"/>
        <v>0</v>
      </c>
      <c r="W464" s="40">
        <f t="shared" si="237"/>
        <v>0</v>
      </c>
      <c r="X464" s="40">
        <f t="shared" si="237"/>
        <v>0</v>
      </c>
      <c r="Y464" s="40">
        <f t="shared" si="237"/>
        <v>0</v>
      </c>
      <c r="Z464" s="40">
        <f t="shared" si="237"/>
        <v>0</v>
      </c>
      <c r="AA464" s="40">
        <f t="shared" si="237"/>
        <v>0</v>
      </c>
      <c r="AB464" s="40">
        <f t="shared" si="237"/>
        <v>0</v>
      </c>
      <c r="AC464" s="40">
        <f t="shared" si="225"/>
        <v>0</v>
      </c>
      <c r="AE464" s="72"/>
      <c r="AF464" s="72"/>
      <c r="AG464" s="82"/>
    </row>
    <row r="465" spans="1:33" x14ac:dyDescent="0.25">
      <c r="A465" s="42">
        <v>205103011</v>
      </c>
      <c r="B465" s="43" t="s">
        <v>1285</v>
      </c>
      <c r="C465" s="40">
        <f t="shared" si="236"/>
        <v>0</v>
      </c>
      <c r="D465" s="40">
        <f t="shared" si="236"/>
        <v>0</v>
      </c>
      <c r="E465" s="40">
        <f t="shared" si="236"/>
        <v>0</v>
      </c>
      <c r="F465" s="40">
        <f t="shared" si="236"/>
        <v>0</v>
      </c>
      <c r="G465" s="40">
        <f t="shared" si="236"/>
        <v>0</v>
      </c>
      <c r="H465" s="40">
        <f t="shared" si="236"/>
        <v>0</v>
      </c>
      <c r="I465" s="40">
        <f t="shared" si="236"/>
        <v>0</v>
      </c>
      <c r="J465" s="40">
        <f t="shared" si="236"/>
        <v>0</v>
      </c>
      <c r="K465" s="40">
        <f t="shared" si="236"/>
        <v>0</v>
      </c>
      <c r="L465" s="40">
        <f t="shared" si="236"/>
        <v>0</v>
      </c>
      <c r="M465" s="40">
        <f t="shared" si="236"/>
        <v>0</v>
      </c>
      <c r="N465" s="40">
        <f t="shared" si="236"/>
        <v>0</v>
      </c>
      <c r="O465" s="40">
        <f t="shared" si="224"/>
        <v>0</v>
      </c>
      <c r="Q465" s="40"/>
      <c r="R465" s="40">
        <f t="shared" si="237"/>
        <v>0</v>
      </c>
      <c r="S465" s="40">
        <f t="shared" si="237"/>
        <v>0</v>
      </c>
      <c r="T465" s="40">
        <f t="shared" si="237"/>
        <v>0</v>
      </c>
      <c r="U465" s="40">
        <f t="shared" si="237"/>
        <v>0</v>
      </c>
      <c r="V465" s="40">
        <f t="shared" si="237"/>
        <v>0</v>
      </c>
      <c r="W465" s="40">
        <f t="shared" si="237"/>
        <v>0</v>
      </c>
      <c r="X465" s="40">
        <f t="shared" si="237"/>
        <v>0</v>
      </c>
      <c r="Y465" s="40">
        <f t="shared" si="237"/>
        <v>0</v>
      </c>
      <c r="Z465" s="40">
        <f t="shared" si="237"/>
        <v>0</v>
      </c>
      <c r="AA465" s="40">
        <f t="shared" si="237"/>
        <v>0</v>
      </c>
      <c r="AB465" s="40">
        <f t="shared" si="237"/>
        <v>0</v>
      </c>
      <c r="AC465" s="40">
        <f t="shared" si="225"/>
        <v>0</v>
      </c>
      <c r="AE465" s="72"/>
      <c r="AF465" s="72"/>
      <c r="AG465" s="82"/>
    </row>
    <row r="466" spans="1:33" x14ac:dyDescent="0.25">
      <c r="A466" s="45">
        <v>20510301101</v>
      </c>
      <c r="B466" s="46" t="s">
        <v>1285</v>
      </c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>
        <f t="shared" si="224"/>
        <v>0</v>
      </c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>
        <f t="shared" si="225"/>
        <v>0</v>
      </c>
      <c r="AE466" s="72"/>
      <c r="AF466" s="72"/>
      <c r="AG466" s="82"/>
    </row>
    <row r="467" spans="1:33" x14ac:dyDescent="0.25">
      <c r="A467" s="37">
        <v>2052</v>
      </c>
      <c r="B467" s="38" t="s">
        <v>1079</v>
      </c>
      <c r="C467" s="39">
        <f t="shared" ref="C467:N470" si="238">+C468</f>
        <v>0</v>
      </c>
      <c r="D467" s="39">
        <f t="shared" si="238"/>
        <v>0</v>
      </c>
      <c r="E467" s="39">
        <f t="shared" si="238"/>
        <v>0</v>
      </c>
      <c r="F467" s="39">
        <f t="shared" si="238"/>
        <v>0</v>
      </c>
      <c r="G467" s="39">
        <f t="shared" si="238"/>
        <v>0</v>
      </c>
      <c r="H467" s="39">
        <f t="shared" si="238"/>
        <v>0</v>
      </c>
      <c r="I467" s="39">
        <f t="shared" si="238"/>
        <v>0</v>
      </c>
      <c r="J467" s="39">
        <f t="shared" si="238"/>
        <v>0</v>
      </c>
      <c r="K467" s="39">
        <f t="shared" si="238"/>
        <v>0</v>
      </c>
      <c r="L467" s="39">
        <f t="shared" si="238"/>
        <v>0</v>
      </c>
      <c r="M467" s="39">
        <f t="shared" si="238"/>
        <v>0</v>
      </c>
      <c r="N467" s="39">
        <f t="shared" si="238"/>
        <v>0</v>
      </c>
      <c r="O467" s="39">
        <f t="shared" si="224"/>
        <v>0</v>
      </c>
      <c r="Q467" s="39">
        <v>0</v>
      </c>
      <c r="R467" s="39">
        <f t="shared" ref="R467:AB470" si="239">+R468</f>
        <v>0</v>
      </c>
      <c r="S467" s="39">
        <f t="shared" si="239"/>
        <v>0</v>
      </c>
      <c r="T467" s="39">
        <f t="shared" si="239"/>
        <v>0</v>
      </c>
      <c r="U467" s="39">
        <f t="shared" si="239"/>
        <v>0</v>
      </c>
      <c r="V467" s="39">
        <f t="shared" si="239"/>
        <v>0</v>
      </c>
      <c r="W467" s="39">
        <f t="shared" si="239"/>
        <v>0</v>
      </c>
      <c r="X467" s="39">
        <f t="shared" si="239"/>
        <v>0</v>
      </c>
      <c r="Y467" s="39">
        <f t="shared" si="239"/>
        <v>0</v>
      </c>
      <c r="Z467" s="39">
        <f t="shared" si="239"/>
        <v>0</v>
      </c>
      <c r="AA467" s="39">
        <f t="shared" si="239"/>
        <v>0</v>
      </c>
      <c r="AB467" s="39">
        <f t="shared" si="239"/>
        <v>0</v>
      </c>
      <c r="AC467" s="39">
        <f t="shared" si="225"/>
        <v>0</v>
      </c>
      <c r="AE467" s="93" t="s">
        <v>1078</v>
      </c>
      <c r="AF467" s="93" t="s">
        <v>1079</v>
      </c>
      <c r="AG467" s="94">
        <v>0</v>
      </c>
    </row>
    <row r="468" spans="1:33" x14ac:dyDescent="0.25">
      <c r="A468" s="42">
        <v>205201</v>
      </c>
      <c r="B468" s="43" t="s">
        <v>1079</v>
      </c>
      <c r="C468" s="40">
        <f t="shared" si="238"/>
        <v>0</v>
      </c>
      <c r="D468" s="40">
        <f t="shared" si="238"/>
        <v>0</v>
      </c>
      <c r="E468" s="40">
        <f t="shared" si="238"/>
        <v>0</v>
      </c>
      <c r="F468" s="40">
        <f t="shared" si="238"/>
        <v>0</v>
      </c>
      <c r="G468" s="40">
        <f t="shared" si="238"/>
        <v>0</v>
      </c>
      <c r="H468" s="40">
        <f t="shared" si="238"/>
        <v>0</v>
      </c>
      <c r="I468" s="40">
        <f t="shared" si="238"/>
        <v>0</v>
      </c>
      <c r="J468" s="40">
        <f t="shared" si="238"/>
        <v>0</v>
      </c>
      <c r="K468" s="40">
        <f t="shared" si="238"/>
        <v>0</v>
      </c>
      <c r="L468" s="40">
        <f t="shared" si="238"/>
        <v>0</v>
      </c>
      <c r="M468" s="40">
        <f t="shared" si="238"/>
        <v>0</v>
      </c>
      <c r="N468" s="40">
        <f t="shared" si="238"/>
        <v>0</v>
      </c>
      <c r="O468" s="40">
        <f t="shared" si="224"/>
        <v>0</v>
      </c>
      <c r="Q468" s="40">
        <v>0</v>
      </c>
      <c r="R468" s="40">
        <f t="shared" si="239"/>
        <v>0</v>
      </c>
      <c r="S468" s="40">
        <f t="shared" si="239"/>
        <v>0</v>
      </c>
      <c r="T468" s="40">
        <f t="shared" si="239"/>
        <v>0</v>
      </c>
      <c r="U468" s="40">
        <f t="shared" si="239"/>
        <v>0</v>
      </c>
      <c r="V468" s="40">
        <f t="shared" si="239"/>
        <v>0</v>
      </c>
      <c r="W468" s="40">
        <f t="shared" si="239"/>
        <v>0</v>
      </c>
      <c r="X468" s="40">
        <f t="shared" si="239"/>
        <v>0</v>
      </c>
      <c r="Y468" s="40">
        <f t="shared" si="239"/>
        <v>0</v>
      </c>
      <c r="Z468" s="40">
        <f t="shared" si="239"/>
        <v>0</v>
      </c>
      <c r="AA468" s="40">
        <f t="shared" si="239"/>
        <v>0</v>
      </c>
      <c r="AB468" s="40">
        <f t="shared" si="239"/>
        <v>0</v>
      </c>
      <c r="AC468" s="40">
        <f t="shared" si="225"/>
        <v>0</v>
      </c>
      <c r="AE468" s="93" t="s">
        <v>1080</v>
      </c>
      <c r="AF468" s="93" t="s">
        <v>1079</v>
      </c>
      <c r="AG468" s="94">
        <v>0</v>
      </c>
    </row>
    <row r="469" spans="1:33" x14ac:dyDescent="0.25">
      <c r="A469" s="42">
        <v>20520101</v>
      </c>
      <c r="B469" s="43" t="s">
        <v>1079</v>
      </c>
      <c r="C469" s="40">
        <f t="shared" si="238"/>
        <v>0</v>
      </c>
      <c r="D469" s="40">
        <f t="shared" si="238"/>
        <v>0</v>
      </c>
      <c r="E469" s="40">
        <f t="shared" si="238"/>
        <v>0</v>
      </c>
      <c r="F469" s="40">
        <f t="shared" si="238"/>
        <v>0</v>
      </c>
      <c r="G469" s="40">
        <f t="shared" si="238"/>
        <v>0</v>
      </c>
      <c r="H469" s="40">
        <f t="shared" si="238"/>
        <v>0</v>
      </c>
      <c r="I469" s="40">
        <f t="shared" si="238"/>
        <v>0</v>
      </c>
      <c r="J469" s="40">
        <f t="shared" si="238"/>
        <v>0</v>
      </c>
      <c r="K469" s="40">
        <f t="shared" si="238"/>
        <v>0</v>
      </c>
      <c r="L469" s="40">
        <f t="shared" si="238"/>
        <v>0</v>
      </c>
      <c r="M469" s="40">
        <f t="shared" si="238"/>
        <v>0</v>
      </c>
      <c r="N469" s="40">
        <f t="shared" si="238"/>
        <v>0</v>
      </c>
      <c r="O469" s="40">
        <f t="shared" si="224"/>
        <v>0</v>
      </c>
      <c r="Q469" s="40">
        <v>0</v>
      </c>
      <c r="R469" s="40">
        <f t="shared" si="239"/>
        <v>0</v>
      </c>
      <c r="S469" s="40">
        <f t="shared" si="239"/>
        <v>0</v>
      </c>
      <c r="T469" s="40">
        <f t="shared" si="239"/>
        <v>0</v>
      </c>
      <c r="U469" s="40">
        <f t="shared" si="239"/>
        <v>0</v>
      </c>
      <c r="V469" s="40">
        <f t="shared" si="239"/>
        <v>0</v>
      </c>
      <c r="W469" s="40">
        <f t="shared" si="239"/>
        <v>0</v>
      </c>
      <c r="X469" s="40">
        <f t="shared" si="239"/>
        <v>0</v>
      </c>
      <c r="Y469" s="40">
        <f t="shared" si="239"/>
        <v>0</v>
      </c>
      <c r="Z469" s="40">
        <f t="shared" si="239"/>
        <v>0</v>
      </c>
      <c r="AA469" s="40">
        <f t="shared" si="239"/>
        <v>0</v>
      </c>
      <c r="AB469" s="40">
        <f t="shared" si="239"/>
        <v>0</v>
      </c>
      <c r="AC469" s="40">
        <f t="shared" si="225"/>
        <v>0</v>
      </c>
      <c r="AE469" s="93" t="s">
        <v>1081</v>
      </c>
      <c r="AF469" s="93" t="s">
        <v>1079</v>
      </c>
      <c r="AG469" s="94">
        <v>0</v>
      </c>
    </row>
    <row r="470" spans="1:33" x14ac:dyDescent="0.25">
      <c r="A470" s="42">
        <v>205201011</v>
      </c>
      <c r="B470" s="43" t="s">
        <v>1079</v>
      </c>
      <c r="C470" s="40">
        <f t="shared" si="238"/>
        <v>0</v>
      </c>
      <c r="D470" s="40">
        <f t="shared" si="238"/>
        <v>0</v>
      </c>
      <c r="E470" s="40">
        <f t="shared" si="238"/>
        <v>0</v>
      </c>
      <c r="F470" s="40">
        <f t="shared" si="238"/>
        <v>0</v>
      </c>
      <c r="G470" s="40">
        <f t="shared" si="238"/>
        <v>0</v>
      </c>
      <c r="H470" s="40">
        <f t="shared" si="238"/>
        <v>0</v>
      </c>
      <c r="I470" s="40">
        <f t="shared" si="238"/>
        <v>0</v>
      </c>
      <c r="J470" s="40">
        <f t="shared" si="238"/>
        <v>0</v>
      </c>
      <c r="K470" s="40">
        <f t="shared" si="238"/>
        <v>0</v>
      </c>
      <c r="L470" s="40">
        <f t="shared" si="238"/>
        <v>0</v>
      </c>
      <c r="M470" s="40">
        <f t="shared" si="238"/>
        <v>0</v>
      </c>
      <c r="N470" s="40">
        <f t="shared" si="238"/>
        <v>0</v>
      </c>
      <c r="O470" s="40">
        <f t="shared" si="224"/>
        <v>0</v>
      </c>
      <c r="Q470" s="40">
        <v>0</v>
      </c>
      <c r="R470" s="40">
        <f t="shared" si="239"/>
        <v>0</v>
      </c>
      <c r="S470" s="40">
        <f t="shared" si="239"/>
        <v>0</v>
      </c>
      <c r="T470" s="40">
        <f t="shared" si="239"/>
        <v>0</v>
      </c>
      <c r="U470" s="40">
        <f t="shared" si="239"/>
        <v>0</v>
      </c>
      <c r="V470" s="40">
        <f t="shared" si="239"/>
        <v>0</v>
      </c>
      <c r="W470" s="40">
        <f t="shared" si="239"/>
        <v>0</v>
      </c>
      <c r="X470" s="40">
        <f t="shared" si="239"/>
        <v>0</v>
      </c>
      <c r="Y470" s="40">
        <f t="shared" si="239"/>
        <v>0</v>
      </c>
      <c r="Z470" s="40">
        <f t="shared" si="239"/>
        <v>0</v>
      </c>
      <c r="AA470" s="40">
        <f t="shared" si="239"/>
        <v>0</v>
      </c>
      <c r="AB470" s="40">
        <f t="shared" si="239"/>
        <v>0</v>
      </c>
      <c r="AC470" s="40">
        <f t="shared" si="225"/>
        <v>0</v>
      </c>
      <c r="AE470" s="93" t="s">
        <v>1082</v>
      </c>
      <c r="AF470" s="93" t="s">
        <v>1079</v>
      </c>
      <c r="AG470" s="94">
        <v>0</v>
      </c>
    </row>
    <row r="471" spans="1:33" x14ac:dyDescent="0.25">
      <c r="A471" s="45">
        <v>20520101101</v>
      </c>
      <c r="B471" s="46" t="s">
        <v>1079</v>
      </c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>
        <f t="shared" si="224"/>
        <v>0</v>
      </c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>
        <f t="shared" si="225"/>
        <v>0</v>
      </c>
      <c r="AE471" s="61" t="s">
        <v>1083</v>
      </c>
      <c r="AF471" s="57" t="s">
        <v>1079</v>
      </c>
      <c r="AG471" s="79"/>
    </row>
    <row r="472" spans="1:33" x14ac:dyDescent="0.25">
      <c r="A472" s="37">
        <v>2053</v>
      </c>
      <c r="B472" s="38" t="s">
        <v>1086</v>
      </c>
      <c r="C472" s="39">
        <f t="shared" ref="C472:N475" si="240">+C473</f>
        <v>0</v>
      </c>
      <c r="D472" s="39">
        <f t="shared" si="240"/>
        <v>0</v>
      </c>
      <c r="E472" s="39">
        <f t="shared" si="240"/>
        <v>0</v>
      </c>
      <c r="F472" s="39">
        <f t="shared" si="240"/>
        <v>0</v>
      </c>
      <c r="G472" s="39">
        <f t="shared" si="240"/>
        <v>0</v>
      </c>
      <c r="H472" s="39">
        <f t="shared" si="240"/>
        <v>0</v>
      </c>
      <c r="I472" s="39">
        <f t="shared" si="240"/>
        <v>0</v>
      </c>
      <c r="J472" s="39">
        <f t="shared" si="240"/>
        <v>0</v>
      </c>
      <c r="K472" s="39">
        <f t="shared" si="240"/>
        <v>0</v>
      </c>
      <c r="L472" s="39">
        <f t="shared" si="240"/>
        <v>0</v>
      </c>
      <c r="M472" s="39">
        <f t="shared" si="240"/>
        <v>0</v>
      </c>
      <c r="N472" s="39">
        <f t="shared" si="240"/>
        <v>0</v>
      </c>
      <c r="O472" s="39">
        <f t="shared" si="224"/>
        <v>0</v>
      </c>
      <c r="Q472" s="39">
        <v>0</v>
      </c>
      <c r="R472" s="39">
        <f t="shared" ref="R472:AB475" si="241">+R473</f>
        <v>0</v>
      </c>
      <c r="S472" s="39">
        <f t="shared" si="241"/>
        <v>0</v>
      </c>
      <c r="T472" s="39">
        <f t="shared" si="241"/>
        <v>0</v>
      </c>
      <c r="U472" s="39">
        <f t="shared" si="241"/>
        <v>0</v>
      </c>
      <c r="V472" s="39">
        <f t="shared" si="241"/>
        <v>0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0</v>
      </c>
      <c r="AA472" s="39">
        <f t="shared" si="241"/>
        <v>0</v>
      </c>
      <c r="AB472" s="39">
        <f t="shared" si="241"/>
        <v>0</v>
      </c>
      <c r="AC472" s="39">
        <f t="shared" si="225"/>
        <v>0</v>
      </c>
      <c r="AE472" s="93" t="s">
        <v>1084</v>
      </c>
      <c r="AF472" s="96" t="s">
        <v>1079</v>
      </c>
      <c r="AG472" s="97">
        <v>0</v>
      </c>
    </row>
    <row r="473" spans="1:33" x14ac:dyDescent="0.25">
      <c r="A473" s="42">
        <v>205301</v>
      </c>
      <c r="B473" s="43" t="s">
        <v>1086</v>
      </c>
      <c r="C473" s="40">
        <f t="shared" si="240"/>
        <v>0</v>
      </c>
      <c r="D473" s="40">
        <f t="shared" si="240"/>
        <v>0</v>
      </c>
      <c r="E473" s="40">
        <f t="shared" si="240"/>
        <v>0</v>
      </c>
      <c r="F473" s="40">
        <f t="shared" si="240"/>
        <v>0</v>
      </c>
      <c r="G473" s="40">
        <f t="shared" si="240"/>
        <v>0</v>
      </c>
      <c r="H473" s="40">
        <f t="shared" si="240"/>
        <v>0</v>
      </c>
      <c r="I473" s="40">
        <f t="shared" si="240"/>
        <v>0</v>
      </c>
      <c r="J473" s="40">
        <f t="shared" si="240"/>
        <v>0</v>
      </c>
      <c r="K473" s="40">
        <f t="shared" si="240"/>
        <v>0</v>
      </c>
      <c r="L473" s="40">
        <f t="shared" si="240"/>
        <v>0</v>
      </c>
      <c r="M473" s="40">
        <f t="shared" si="240"/>
        <v>0</v>
      </c>
      <c r="N473" s="40">
        <f t="shared" si="240"/>
        <v>0</v>
      </c>
      <c r="O473" s="40">
        <f t="shared" si="224"/>
        <v>0</v>
      </c>
      <c r="Q473" s="40">
        <v>0</v>
      </c>
      <c r="R473" s="40">
        <f t="shared" si="241"/>
        <v>0</v>
      </c>
      <c r="S473" s="40">
        <f t="shared" si="241"/>
        <v>0</v>
      </c>
      <c r="T473" s="40">
        <f t="shared" si="241"/>
        <v>0</v>
      </c>
      <c r="U473" s="40">
        <f t="shared" si="241"/>
        <v>0</v>
      </c>
      <c r="V473" s="40">
        <f t="shared" si="241"/>
        <v>0</v>
      </c>
      <c r="W473" s="40">
        <f t="shared" si="241"/>
        <v>0</v>
      </c>
      <c r="X473" s="40">
        <f t="shared" si="241"/>
        <v>0</v>
      </c>
      <c r="Y473" s="40">
        <f t="shared" si="241"/>
        <v>0</v>
      </c>
      <c r="Z473" s="40">
        <f t="shared" si="241"/>
        <v>0</v>
      </c>
      <c r="AA473" s="40">
        <f t="shared" si="241"/>
        <v>0</v>
      </c>
      <c r="AB473" s="40">
        <f t="shared" si="241"/>
        <v>0</v>
      </c>
      <c r="AC473" s="40">
        <f t="shared" si="225"/>
        <v>0</v>
      </c>
      <c r="AE473" s="93" t="s">
        <v>1085</v>
      </c>
      <c r="AF473" s="93" t="s">
        <v>1086</v>
      </c>
      <c r="AG473" s="94">
        <v>0</v>
      </c>
    </row>
    <row r="474" spans="1:33" x14ac:dyDescent="0.25">
      <c r="A474" s="42">
        <v>20530101</v>
      </c>
      <c r="B474" s="43" t="s">
        <v>1086</v>
      </c>
      <c r="C474" s="40">
        <f t="shared" si="240"/>
        <v>0</v>
      </c>
      <c r="D474" s="40">
        <f t="shared" si="240"/>
        <v>0</v>
      </c>
      <c r="E474" s="40">
        <f t="shared" si="240"/>
        <v>0</v>
      </c>
      <c r="F474" s="40">
        <f t="shared" si="240"/>
        <v>0</v>
      </c>
      <c r="G474" s="40">
        <f t="shared" si="240"/>
        <v>0</v>
      </c>
      <c r="H474" s="40">
        <f t="shared" si="240"/>
        <v>0</v>
      </c>
      <c r="I474" s="40">
        <f t="shared" si="240"/>
        <v>0</v>
      </c>
      <c r="J474" s="40">
        <f t="shared" si="240"/>
        <v>0</v>
      </c>
      <c r="K474" s="40">
        <f t="shared" si="240"/>
        <v>0</v>
      </c>
      <c r="L474" s="40">
        <f t="shared" si="240"/>
        <v>0</v>
      </c>
      <c r="M474" s="40">
        <f t="shared" si="240"/>
        <v>0</v>
      </c>
      <c r="N474" s="40">
        <f t="shared" si="240"/>
        <v>0</v>
      </c>
      <c r="O474" s="40">
        <f t="shared" si="224"/>
        <v>0</v>
      </c>
      <c r="Q474" s="40">
        <v>0</v>
      </c>
      <c r="R474" s="40">
        <f t="shared" si="241"/>
        <v>0</v>
      </c>
      <c r="S474" s="40">
        <f t="shared" si="241"/>
        <v>0</v>
      </c>
      <c r="T474" s="40">
        <f t="shared" si="241"/>
        <v>0</v>
      </c>
      <c r="U474" s="40">
        <f t="shared" si="241"/>
        <v>0</v>
      </c>
      <c r="V474" s="40">
        <f t="shared" si="241"/>
        <v>0</v>
      </c>
      <c r="W474" s="40">
        <f t="shared" si="241"/>
        <v>0</v>
      </c>
      <c r="X474" s="40">
        <f t="shared" si="241"/>
        <v>0</v>
      </c>
      <c r="Y474" s="40">
        <f t="shared" si="241"/>
        <v>0</v>
      </c>
      <c r="Z474" s="40">
        <f t="shared" si="241"/>
        <v>0</v>
      </c>
      <c r="AA474" s="40">
        <f t="shared" si="241"/>
        <v>0</v>
      </c>
      <c r="AB474" s="40">
        <f t="shared" si="241"/>
        <v>0</v>
      </c>
      <c r="AC474" s="40">
        <f t="shared" si="225"/>
        <v>0</v>
      </c>
      <c r="AE474" s="93" t="s">
        <v>1087</v>
      </c>
      <c r="AF474" s="93" t="s">
        <v>1086</v>
      </c>
      <c r="AG474" s="94">
        <v>0</v>
      </c>
    </row>
    <row r="475" spans="1:33" x14ac:dyDescent="0.25">
      <c r="A475" s="42">
        <v>205301011</v>
      </c>
      <c r="B475" s="43" t="s">
        <v>1086</v>
      </c>
      <c r="C475" s="40">
        <f t="shared" si="240"/>
        <v>0</v>
      </c>
      <c r="D475" s="40">
        <f t="shared" si="240"/>
        <v>0</v>
      </c>
      <c r="E475" s="40">
        <f t="shared" si="240"/>
        <v>0</v>
      </c>
      <c r="F475" s="40">
        <f t="shared" si="240"/>
        <v>0</v>
      </c>
      <c r="G475" s="40">
        <f t="shared" si="240"/>
        <v>0</v>
      </c>
      <c r="H475" s="40">
        <f t="shared" si="240"/>
        <v>0</v>
      </c>
      <c r="I475" s="40">
        <f t="shared" si="240"/>
        <v>0</v>
      </c>
      <c r="J475" s="40">
        <f t="shared" si="240"/>
        <v>0</v>
      </c>
      <c r="K475" s="40">
        <f t="shared" si="240"/>
        <v>0</v>
      </c>
      <c r="L475" s="40">
        <f t="shared" si="240"/>
        <v>0</v>
      </c>
      <c r="M475" s="40">
        <f t="shared" si="240"/>
        <v>0</v>
      </c>
      <c r="N475" s="40">
        <f t="shared" si="240"/>
        <v>0</v>
      </c>
      <c r="O475" s="40">
        <f t="shared" si="224"/>
        <v>0</v>
      </c>
      <c r="Q475" s="40">
        <v>0</v>
      </c>
      <c r="R475" s="40">
        <f t="shared" si="241"/>
        <v>0</v>
      </c>
      <c r="S475" s="40">
        <f t="shared" si="241"/>
        <v>0</v>
      </c>
      <c r="T475" s="40">
        <f t="shared" si="241"/>
        <v>0</v>
      </c>
      <c r="U475" s="40">
        <f t="shared" si="241"/>
        <v>0</v>
      </c>
      <c r="V475" s="40">
        <f t="shared" si="241"/>
        <v>0</v>
      </c>
      <c r="W475" s="40">
        <f t="shared" si="241"/>
        <v>0</v>
      </c>
      <c r="X475" s="40">
        <f t="shared" si="241"/>
        <v>0</v>
      </c>
      <c r="Y475" s="40">
        <f t="shared" si="241"/>
        <v>0</v>
      </c>
      <c r="Z475" s="40">
        <f t="shared" si="241"/>
        <v>0</v>
      </c>
      <c r="AA475" s="40">
        <f t="shared" si="241"/>
        <v>0</v>
      </c>
      <c r="AB475" s="40">
        <f t="shared" si="241"/>
        <v>0</v>
      </c>
      <c r="AC475" s="40">
        <f t="shared" si="225"/>
        <v>0</v>
      </c>
      <c r="AE475" s="93" t="s">
        <v>1088</v>
      </c>
      <c r="AF475" s="93" t="s">
        <v>1086</v>
      </c>
      <c r="AG475" s="94">
        <v>0</v>
      </c>
    </row>
    <row r="476" spans="1:33" x14ac:dyDescent="0.25">
      <c r="A476" s="45">
        <v>20530101101</v>
      </c>
      <c r="B476" s="46" t="s">
        <v>1086</v>
      </c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>
        <f t="shared" si="224"/>
        <v>0</v>
      </c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>
        <f t="shared" si="225"/>
        <v>0</v>
      </c>
      <c r="AE476" s="69" t="s">
        <v>1089</v>
      </c>
      <c r="AF476" s="69" t="s">
        <v>1086</v>
      </c>
      <c r="AG476" s="81"/>
    </row>
    <row r="477" spans="1:33" x14ac:dyDescent="0.25">
      <c r="A477" s="37">
        <v>206</v>
      </c>
      <c r="B477" s="38" t="s">
        <v>1286</v>
      </c>
      <c r="C477" s="39">
        <f t="shared" ref="C477:N481" si="242">+C478</f>
        <v>0</v>
      </c>
      <c r="D477" s="39">
        <f t="shared" si="242"/>
        <v>0</v>
      </c>
      <c r="E477" s="39">
        <f t="shared" si="242"/>
        <v>0</v>
      </c>
      <c r="F477" s="39">
        <f t="shared" si="242"/>
        <v>0</v>
      </c>
      <c r="G477" s="39">
        <f t="shared" si="242"/>
        <v>0</v>
      </c>
      <c r="H477" s="39">
        <f t="shared" si="242"/>
        <v>0</v>
      </c>
      <c r="I477" s="39">
        <f t="shared" si="242"/>
        <v>0</v>
      </c>
      <c r="J477" s="39">
        <f t="shared" si="242"/>
        <v>0</v>
      </c>
      <c r="K477" s="39">
        <f t="shared" si="242"/>
        <v>0</v>
      </c>
      <c r="L477" s="39">
        <f t="shared" si="242"/>
        <v>0</v>
      </c>
      <c r="M477" s="39">
        <f t="shared" si="242"/>
        <v>0</v>
      </c>
      <c r="N477" s="39">
        <f t="shared" si="242"/>
        <v>0</v>
      </c>
      <c r="O477" s="39">
        <f t="shared" si="224"/>
        <v>0</v>
      </c>
      <c r="Q477" s="39"/>
      <c r="R477" s="39">
        <f t="shared" ref="R477:AB481" si="243">+R478</f>
        <v>0</v>
      </c>
      <c r="S477" s="39">
        <f t="shared" si="243"/>
        <v>0</v>
      </c>
      <c r="T477" s="39">
        <f t="shared" si="243"/>
        <v>0</v>
      </c>
      <c r="U477" s="39">
        <f t="shared" si="243"/>
        <v>0</v>
      </c>
      <c r="V477" s="39">
        <f t="shared" si="243"/>
        <v>0</v>
      </c>
      <c r="W477" s="39">
        <f t="shared" si="243"/>
        <v>0</v>
      </c>
      <c r="X477" s="39">
        <f t="shared" si="243"/>
        <v>0</v>
      </c>
      <c r="Y477" s="39">
        <f t="shared" si="243"/>
        <v>0</v>
      </c>
      <c r="Z477" s="39">
        <f t="shared" si="243"/>
        <v>0</v>
      </c>
      <c r="AA477" s="39">
        <f t="shared" si="243"/>
        <v>0</v>
      </c>
      <c r="AB477" s="39">
        <f t="shared" si="243"/>
        <v>0</v>
      </c>
      <c r="AC477" s="39">
        <f t="shared" si="225"/>
        <v>0</v>
      </c>
      <c r="AE477" s="69"/>
      <c r="AF477" s="69"/>
      <c r="AG477" s="81"/>
    </row>
    <row r="478" spans="1:33" x14ac:dyDescent="0.25">
      <c r="A478" s="42">
        <v>2061</v>
      </c>
      <c r="B478" s="43" t="s">
        <v>1286</v>
      </c>
      <c r="C478" s="40">
        <f t="shared" si="242"/>
        <v>0</v>
      </c>
      <c r="D478" s="40">
        <f t="shared" si="242"/>
        <v>0</v>
      </c>
      <c r="E478" s="40">
        <f t="shared" si="242"/>
        <v>0</v>
      </c>
      <c r="F478" s="40">
        <f t="shared" si="242"/>
        <v>0</v>
      </c>
      <c r="G478" s="40">
        <f t="shared" si="242"/>
        <v>0</v>
      </c>
      <c r="H478" s="40">
        <f t="shared" si="242"/>
        <v>0</v>
      </c>
      <c r="I478" s="40">
        <f t="shared" si="242"/>
        <v>0</v>
      </c>
      <c r="J478" s="40">
        <f t="shared" si="242"/>
        <v>0</v>
      </c>
      <c r="K478" s="40">
        <f t="shared" si="242"/>
        <v>0</v>
      </c>
      <c r="L478" s="40">
        <f t="shared" si="242"/>
        <v>0</v>
      </c>
      <c r="M478" s="40">
        <f t="shared" si="242"/>
        <v>0</v>
      </c>
      <c r="N478" s="40">
        <f t="shared" si="242"/>
        <v>0</v>
      </c>
      <c r="O478" s="40">
        <f t="shared" si="224"/>
        <v>0</v>
      </c>
      <c r="Q478" s="40"/>
      <c r="R478" s="40">
        <f t="shared" si="243"/>
        <v>0</v>
      </c>
      <c r="S478" s="40">
        <f t="shared" si="243"/>
        <v>0</v>
      </c>
      <c r="T478" s="40">
        <f t="shared" si="243"/>
        <v>0</v>
      </c>
      <c r="U478" s="40">
        <f t="shared" si="243"/>
        <v>0</v>
      </c>
      <c r="V478" s="40">
        <f t="shared" si="243"/>
        <v>0</v>
      </c>
      <c r="W478" s="40">
        <f t="shared" si="243"/>
        <v>0</v>
      </c>
      <c r="X478" s="40">
        <f t="shared" si="243"/>
        <v>0</v>
      </c>
      <c r="Y478" s="40">
        <f t="shared" si="243"/>
        <v>0</v>
      </c>
      <c r="Z478" s="40">
        <f t="shared" si="243"/>
        <v>0</v>
      </c>
      <c r="AA478" s="40">
        <f t="shared" si="243"/>
        <v>0</v>
      </c>
      <c r="AB478" s="40">
        <f t="shared" si="243"/>
        <v>0</v>
      </c>
      <c r="AC478" s="40">
        <f t="shared" si="225"/>
        <v>0</v>
      </c>
      <c r="AE478" s="69"/>
      <c r="AF478" s="69"/>
      <c r="AG478" s="81"/>
    </row>
    <row r="479" spans="1:33" x14ac:dyDescent="0.25">
      <c r="A479" s="42">
        <v>206101</v>
      </c>
      <c r="B479" s="43" t="s">
        <v>1286</v>
      </c>
      <c r="C479" s="40">
        <f t="shared" si="242"/>
        <v>0</v>
      </c>
      <c r="D479" s="40">
        <f t="shared" si="242"/>
        <v>0</v>
      </c>
      <c r="E479" s="40">
        <f t="shared" si="242"/>
        <v>0</v>
      </c>
      <c r="F479" s="40">
        <f t="shared" si="242"/>
        <v>0</v>
      </c>
      <c r="G479" s="40">
        <f t="shared" si="242"/>
        <v>0</v>
      </c>
      <c r="H479" s="40">
        <f t="shared" si="242"/>
        <v>0</v>
      </c>
      <c r="I479" s="40">
        <f t="shared" si="242"/>
        <v>0</v>
      </c>
      <c r="J479" s="40">
        <f t="shared" si="242"/>
        <v>0</v>
      </c>
      <c r="K479" s="40">
        <f t="shared" si="242"/>
        <v>0</v>
      </c>
      <c r="L479" s="40">
        <f t="shared" si="242"/>
        <v>0</v>
      </c>
      <c r="M479" s="40">
        <f t="shared" si="242"/>
        <v>0</v>
      </c>
      <c r="N479" s="40">
        <f t="shared" si="242"/>
        <v>0</v>
      </c>
      <c r="O479" s="40">
        <f t="shared" si="224"/>
        <v>0</v>
      </c>
      <c r="Q479" s="40"/>
      <c r="R479" s="40">
        <f t="shared" si="243"/>
        <v>0</v>
      </c>
      <c r="S479" s="40">
        <f t="shared" si="243"/>
        <v>0</v>
      </c>
      <c r="T479" s="40">
        <f t="shared" si="243"/>
        <v>0</v>
      </c>
      <c r="U479" s="40">
        <f t="shared" si="243"/>
        <v>0</v>
      </c>
      <c r="V479" s="40">
        <f t="shared" si="243"/>
        <v>0</v>
      </c>
      <c r="W479" s="40">
        <f t="shared" si="243"/>
        <v>0</v>
      </c>
      <c r="X479" s="40">
        <f t="shared" si="243"/>
        <v>0</v>
      </c>
      <c r="Y479" s="40">
        <f t="shared" si="243"/>
        <v>0</v>
      </c>
      <c r="Z479" s="40">
        <f t="shared" si="243"/>
        <v>0</v>
      </c>
      <c r="AA479" s="40">
        <f t="shared" si="243"/>
        <v>0</v>
      </c>
      <c r="AB479" s="40">
        <f t="shared" si="243"/>
        <v>0</v>
      </c>
      <c r="AC479" s="40">
        <f t="shared" si="225"/>
        <v>0</v>
      </c>
      <c r="AE479" s="69"/>
      <c r="AF479" s="69"/>
      <c r="AG479" s="81"/>
    </row>
    <row r="480" spans="1:33" x14ac:dyDescent="0.25">
      <c r="A480" s="42">
        <v>20610101</v>
      </c>
      <c r="B480" s="43" t="s">
        <v>1286</v>
      </c>
      <c r="C480" s="40">
        <f t="shared" si="242"/>
        <v>0</v>
      </c>
      <c r="D480" s="40">
        <f t="shared" si="242"/>
        <v>0</v>
      </c>
      <c r="E480" s="40">
        <f t="shared" si="242"/>
        <v>0</v>
      </c>
      <c r="F480" s="40">
        <f t="shared" si="242"/>
        <v>0</v>
      </c>
      <c r="G480" s="40">
        <f t="shared" si="242"/>
        <v>0</v>
      </c>
      <c r="H480" s="40">
        <f t="shared" si="242"/>
        <v>0</v>
      </c>
      <c r="I480" s="40">
        <f t="shared" si="242"/>
        <v>0</v>
      </c>
      <c r="J480" s="40">
        <f t="shared" si="242"/>
        <v>0</v>
      </c>
      <c r="K480" s="40">
        <f t="shared" si="242"/>
        <v>0</v>
      </c>
      <c r="L480" s="40">
        <f t="shared" si="242"/>
        <v>0</v>
      </c>
      <c r="M480" s="40">
        <f t="shared" si="242"/>
        <v>0</v>
      </c>
      <c r="N480" s="40">
        <f t="shared" si="242"/>
        <v>0</v>
      </c>
      <c r="O480" s="40">
        <f t="shared" si="224"/>
        <v>0</v>
      </c>
      <c r="Q480" s="40"/>
      <c r="R480" s="40">
        <f t="shared" si="243"/>
        <v>0</v>
      </c>
      <c r="S480" s="40">
        <f t="shared" si="243"/>
        <v>0</v>
      </c>
      <c r="T480" s="40">
        <f t="shared" si="243"/>
        <v>0</v>
      </c>
      <c r="U480" s="40">
        <f t="shared" si="243"/>
        <v>0</v>
      </c>
      <c r="V480" s="40">
        <f t="shared" si="243"/>
        <v>0</v>
      </c>
      <c r="W480" s="40">
        <f t="shared" si="243"/>
        <v>0</v>
      </c>
      <c r="X480" s="40">
        <f t="shared" si="243"/>
        <v>0</v>
      </c>
      <c r="Y480" s="40">
        <f t="shared" si="243"/>
        <v>0</v>
      </c>
      <c r="Z480" s="40">
        <f t="shared" si="243"/>
        <v>0</v>
      </c>
      <c r="AA480" s="40">
        <f t="shared" si="243"/>
        <v>0</v>
      </c>
      <c r="AB480" s="40">
        <f t="shared" si="243"/>
        <v>0</v>
      </c>
      <c r="AC480" s="40">
        <f t="shared" si="225"/>
        <v>0</v>
      </c>
      <c r="AE480" s="69"/>
      <c r="AF480" s="69"/>
      <c r="AG480" s="81"/>
    </row>
    <row r="481" spans="1:33" x14ac:dyDescent="0.25">
      <c r="A481" s="42">
        <v>206101011</v>
      </c>
      <c r="B481" s="43" t="s">
        <v>1286</v>
      </c>
      <c r="C481" s="40">
        <f t="shared" si="242"/>
        <v>0</v>
      </c>
      <c r="D481" s="40">
        <f t="shared" si="242"/>
        <v>0</v>
      </c>
      <c r="E481" s="40">
        <f t="shared" si="242"/>
        <v>0</v>
      </c>
      <c r="F481" s="40">
        <f t="shared" si="242"/>
        <v>0</v>
      </c>
      <c r="G481" s="40">
        <f t="shared" si="242"/>
        <v>0</v>
      </c>
      <c r="H481" s="40">
        <f t="shared" si="242"/>
        <v>0</v>
      </c>
      <c r="I481" s="40">
        <f t="shared" si="242"/>
        <v>0</v>
      </c>
      <c r="J481" s="40">
        <f t="shared" si="242"/>
        <v>0</v>
      </c>
      <c r="K481" s="40">
        <f t="shared" si="242"/>
        <v>0</v>
      </c>
      <c r="L481" s="40">
        <f t="shared" si="242"/>
        <v>0</v>
      </c>
      <c r="M481" s="40">
        <f t="shared" si="242"/>
        <v>0</v>
      </c>
      <c r="N481" s="40">
        <f t="shared" si="242"/>
        <v>0</v>
      </c>
      <c r="O481" s="40">
        <f t="shared" si="224"/>
        <v>0</v>
      </c>
      <c r="Q481" s="40"/>
      <c r="R481" s="40">
        <f t="shared" si="243"/>
        <v>0</v>
      </c>
      <c r="S481" s="40">
        <f t="shared" si="243"/>
        <v>0</v>
      </c>
      <c r="T481" s="40">
        <f t="shared" si="243"/>
        <v>0</v>
      </c>
      <c r="U481" s="40">
        <f t="shared" si="243"/>
        <v>0</v>
      </c>
      <c r="V481" s="40">
        <f t="shared" si="243"/>
        <v>0</v>
      </c>
      <c r="W481" s="40">
        <f t="shared" si="243"/>
        <v>0</v>
      </c>
      <c r="X481" s="40">
        <f t="shared" si="243"/>
        <v>0</v>
      </c>
      <c r="Y481" s="40">
        <f t="shared" si="243"/>
        <v>0</v>
      </c>
      <c r="Z481" s="40">
        <f t="shared" si="243"/>
        <v>0</v>
      </c>
      <c r="AA481" s="40">
        <f t="shared" si="243"/>
        <v>0</v>
      </c>
      <c r="AB481" s="40">
        <f t="shared" si="243"/>
        <v>0</v>
      </c>
      <c r="AC481" s="40">
        <f t="shared" si="225"/>
        <v>0</v>
      </c>
      <c r="AE481" s="69"/>
      <c r="AF481" s="69"/>
      <c r="AG481" s="81"/>
    </row>
    <row r="482" spans="1:33" x14ac:dyDescent="0.25">
      <c r="A482" s="45">
        <v>20610101101</v>
      </c>
      <c r="B482" s="46" t="s">
        <v>1286</v>
      </c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>
        <f t="shared" si="224"/>
        <v>0</v>
      </c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>
        <f t="shared" si="225"/>
        <v>0</v>
      </c>
      <c r="AE482" s="69"/>
      <c r="AF482" s="69"/>
      <c r="AG482" s="81"/>
    </row>
    <row r="483" spans="1:33" x14ac:dyDescent="0.25">
      <c r="A483" s="37">
        <v>207</v>
      </c>
      <c r="B483" s="38" t="s">
        <v>1287</v>
      </c>
      <c r="C483" s="39">
        <f t="shared" ref="C483:N487" si="244">+C484</f>
        <v>0</v>
      </c>
      <c r="D483" s="39">
        <f t="shared" si="244"/>
        <v>0</v>
      </c>
      <c r="E483" s="39">
        <f t="shared" si="244"/>
        <v>0</v>
      </c>
      <c r="F483" s="39">
        <f t="shared" si="244"/>
        <v>0</v>
      </c>
      <c r="G483" s="39">
        <f t="shared" si="244"/>
        <v>0</v>
      </c>
      <c r="H483" s="39">
        <f t="shared" si="244"/>
        <v>0</v>
      </c>
      <c r="I483" s="39">
        <f t="shared" si="244"/>
        <v>0</v>
      </c>
      <c r="J483" s="39">
        <f t="shared" si="244"/>
        <v>0</v>
      </c>
      <c r="K483" s="39">
        <f t="shared" si="244"/>
        <v>0</v>
      </c>
      <c r="L483" s="39">
        <f t="shared" si="244"/>
        <v>0</v>
      </c>
      <c r="M483" s="39">
        <f t="shared" si="244"/>
        <v>0</v>
      </c>
      <c r="N483" s="39">
        <f t="shared" si="244"/>
        <v>0</v>
      </c>
      <c r="O483" s="39">
        <f t="shared" si="224"/>
        <v>0</v>
      </c>
      <c r="Q483" s="39"/>
      <c r="R483" s="39">
        <f t="shared" ref="R483:AB487" si="245">+R484</f>
        <v>0</v>
      </c>
      <c r="S483" s="39">
        <f t="shared" si="245"/>
        <v>0</v>
      </c>
      <c r="T483" s="39">
        <f t="shared" si="245"/>
        <v>0</v>
      </c>
      <c r="U483" s="39">
        <f t="shared" si="245"/>
        <v>0</v>
      </c>
      <c r="V483" s="39">
        <f t="shared" si="245"/>
        <v>0</v>
      </c>
      <c r="W483" s="39">
        <f t="shared" si="245"/>
        <v>0</v>
      </c>
      <c r="X483" s="39">
        <f t="shared" si="245"/>
        <v>0</v>
      </c>
      <c r="Y483" s="39">
        <f t="shared" si="245"/>
        <v>0</v>
      </c>
      <c r="Z483" s="39">
        <f t="shared" si="245"/>
        <v>0</v>
      </c>
      <c r="AA483" s="39">
        <f t="shared" si="245"/>
        <v>0</v>
      </c>
      <c r="AB483" s="39">
        <f t="shared" si="245"/>
        <v>0</v>
      </c>
      <c r="AC483" s="39">
        <f t="shared" si="225"/>
        <v>0</v>
      </c>
      <c r="AE483" s="69"/>
      <c r="AF483" s="69"/>
      <c r="AG483" s="81"/>
    </row>
    <row r="484" spans="1:33" x14ac:dyDescent="0.25">
      <c r="A484" s="42">
        <v>2073</v>
      </c>
      <c r="B484" s="43" t="s">
        <v>1288</v>
      </c>
      <c r="C484" s="40">
        <f t="shared" si="244"/>
        <v>0</v>
      </c>
      <c r="D484" s="40">
        <f t="shared" si="244"/>
        <v>0</v>
      </c>
      <c r="E484" s="40">
        <f t="shared" si="244"/>
        <v>0</v>
      </c>
      <c r="F484" s="40">
        <f t="shared" si="244"/>
        <v>0</v>
      </c>
      <c r="G484" s="40">
        <f t="shared" si="244"/>
        <v>0</v>
      </c>
      <c r="H484" s="40">
        <f t="shared" si="244"/>
        <v>0</v>
      </c>
      <c r="I484" s="40">
        <f t="shared" si="244"/>
        <v>0</v>
      </c>
      <c r="J484" s="40">
        <f t="shared" si="244"/>
        <v>0</v>
      </c>
      <c r="K484" s="40">
        <f t="shared" si="244"/>
        <v>0</v>
      </c>
      <c r="L484" s="40">
        <f t="shared" si="244"/>
        <v>0</v>
      </c>
      <c r="M484" s="40">
        <f t="shared" si="244"/>
        <v>0</v>
      </c>
      <c r="N484" s="40">
        <f t="shared" si="244"/>
        <v>0</v>
      </c>
      <c r="O484" s="40">
        <f t="shared" si="224"/>
        <v>0</v>
      </c>
      <c r="Q484" s="40"/>
      <c r="R484" s="40">
        <f t="shared" si="245"/>
        <v>0</v>
      </c>
      <c r="S484" s="40">
        <f t="shared" si="245"/>
        <v>0</v>
      </c>
      <c r="T484" s="40">
        <f t="shared" si="245"/>
        <v>0</v>
      </c>
      <c r="U484" s="40">
        <f t="shared" si="245"/>
        <v>0</v>
      </c>
      <c r="V484" s="40">
        <f t="shared" si="245"/>
        <v>0</v>
      </c>
      <c r="W484" s="40">
        <f t="shared" si="245"/>
        <v>0</v>
      </c>
      <c r="X484" s="40">
        <f t="shared" si="245"/>
        <v>0</v>
      </c>
      <c r="Y484" s="40">
        <f t="shared" si="245"/>
        <v>0</v>
      </c>
      <c r="Z484" s="40">
        <f t="shared" si="245"/>
        <v>0</v>
      </c>
      <c r="AA484" s="40">
        <f t="shared" si="245"/>
        <v>0</v>
      </c>
      <c r="AB484" s="40">
        <f t="shared" si="245"/>
        <v>0</v>
      </c>
      <c r="AC484" s="40">
        <f t="shared" si="225"/>
        <v>0</v>
      </c>
      <c r="AE484" s="69"/>
      <c r="AF484" s="69"/>
      <c r="AG484" s="81"/>
    </row>
    <row r="485" spans="1:33" x14ac:dyDescent="0.25">
      <c r="A485" s="42">
        <v>207301</v>
      </c>
      <c r="B485" s="43" t="s">
        <v>1288</v>
      </c>
      <c r="C485" s="40">
        <f t="shared" si="244"/>
        <v>0</v>
      </c>
      <c r="D485" s="40">
        <f t="shared" si="244"/>
        <v>0</v>
      </c>
      <c r="E485" s="40">
        <f t="shared" si="244"/>
        <v>0</v>
      </c>
      <c r="F485" s="40">
        <f t="shared" si="244"/>
        <v>0</v>
      </c>
      <c r="G485" s="40">
        <f t="shared" si="244"/>
        <v>0</v>
      </c>
      <c r="H485" s="40">
        <f t="shared" si="244"/>
        <v>0</v>
      </c>
      <c r="I485" s="40">
        <f t="shared" si="244"/>
        <v>0</v>
      </c>
      <c r="J485" s="40">
        <f t="shared" si="244"/>
        <v>0</v>
      </c>
      <c r="K485" s="40">
        <f t="shared" si="244"/>
        <v>0</v>
      </c>
      <c r="L485" s="40">
        <f t="shared" si="244"/>
        <v>0</v>
      </c>
      <c r="M485" s="40">
        <f t="shared" si="244"/>
        <v>0</v>
      </c>
      <c r="N485" s="40">
        <f t="shared" si="244"/>
        <v>0</v>
      </c>
      <c r="O485" s="40">
        <f t="shared" si="224"/>
        <v>0</v>
      </c>
      <c r="Q485" s="40"/>
      <c r="R485" s="40">
        <f t="shared" si="245"/>
        <v>0</v>
      </c>
      <c r="S485" s="40">
        <f t="shared" si="245"/>
        <v>0</v>
      </c>
      <c r="T485" s="40">
        <f t="shared" si="245"/>
        <v>0</v>
      </c>
      <c r="U485" s="40">
        <f t="shared" si="245"/>
        <v>0</v>
      </c>
      <c r="V485" s="40">
        <f t="shared" si="245"/>
        <v>0</v>
      </c>
      <c r="W485" s="40">
        <f t="shared" si="245"/>
        <v>0</v>
      </c>
      <c r="X485" s="40">
        <f t="shared" si="245"/>
        <v>0</v>
      </c>
      <c r="Y485" s="40">
        <f t="shared" si="245"/>
        <v>0</v>
      </c>
      <c r="Z485" s="40">
        <f t="shared" si="245"/>
        <v>0</v>
      </c>
      <c r="AA485" s="40">
        <f t="shared" si="245"/>
        <v>0</v>
      </c>
      <c r="AB485" s="40">
        <f t="shared" si="245"/>
        <v>0</v>
      </c>
      <c r="AC485" s="40">
        <f t="shared" si="225"/>
        <v>0</v>
      </c>
      <c r="AE485" s="69"/>
      <c r="AF485" s="69"/>
      <c r="AG485" s="81"/>
    </row>
    <row r="486" spans="1:33" x14ac:dyDescent="0.25">
      <c r="A486" s="42">
        <v>20730101</v>
      </c>
      <c r="B486" s="43" t="s">
        <v>1288</v>
      </c>
      <c r="C486" s="40">
        <f t="shared" si="244"/>
        <v>0</v>
      </c>
      <c r="D486" s="40">
        <f t="shared" si="244"/>
        <v>0</v>
      </c>
      <c r="E486" s="40">
        <f t="shared" si="244"/>
        <v>0</v>
      </c>
      <c r="F486" s="40">
        <f t="shared" si="244"/>
        <v>0</v>
      </c>
      <c r="G486" s="40">
        <f t="shared" si="244"/>
        <v>0</v>
      </c>
      <c r="H486" s="40">
        <f t="shared" si="244"/>
        <v>0</v>
      </c>
      <c r="I486" s="40">
        <f t="shared" si="244"/>
        <v>0</v>
      </c>
      <c r="J486" s="40">
        <f t="shared" si="244"/>
        <v>0</v>
      </c>
      <c r="K486" s="40">
        <f t="shared" si="244"/>
        <v>0</v>
      </c>
      <c r="L486" s="40">
        <f t="shared" si="244"/>
        <v>0</v>
      </c>
      <c r="M486" s="40">
        <f t="shared" si="244"/>
        <v>0</v>
      </c>
      <c r="N486" s="40">
        <f t="shared" si="244"/>
        <v>0</v>
      </c>
      <c r="O486" s="40">
        <f t="shared" si="224"/>
        <v>0</v>
      </c>
      <c r="Q486" s="40"/>
      <c r="R486" s="40">
        <f t="shared" si="245"/>
        <v>0</v>
      </c>
      <c r="S486" s="40">
        <f t="shared" si="245"/>
        <v>0</v>
      </c>
      <c r="T486" s="40">
        <f t="shared" si="245"/>
        <v>0</v>
      </c>
      <c r="U486" s="40">
        <f t="shared" si="245"/>
        <v>0</v>
      </c>
      <c r="V486" s="40">
        <f t="shared" si="245"/>
        <v>0</v>
      </c>
      <c r="W486" s="40">
        <f t="shared" si="245"/>
        <v>0</v>
      </c>
      <c r="X486" s="40">
        <f t="shared" si="245"/>
        <v>0</v>
      </c>
      <c r="Y486" s="40">
        <f t="shared" si="245"/>
        <v>0</v>
      </c>
      <c r="Z486" s="40">
        <f t="shared" si="245"/>
        <v>0</v>
      </c>
      <c r="AA486" s="40">
        <f t="shared" si="245"/>
        <v>0</v>
      </c>
      <c r="AB486" s="40">
        <f t="shared" si="245"/>
        <v>0</v>
      </c>
      <c r="AC486" s="40">
        <f t="shared" si="225"/>
        <v>0</v>
      </c>
      <c r="AE486" s="69"/>
      <c r="AF486" s="69"/>
      <c r="AG486" s="81"/>
    </row>
    <row r="487" spans="1:33" x14ac:dyDescent="0.25">
      <c r="A487" s="42">
        <v>207301011</v>
      </c>
      <c r="B487" s="43" t="s">
        <v>1288</v>
      </c>
      <c r="C487" s="40">
        <f t="shared" si="244"/>
        <v>0</v>
      </c>
      <c r="D487" s="40">
        <f t="shared" si="244"/>
        <v>0</v>
      </c>
      <c r="E487" s="40">
        <f t="shared" si="244"/>
        <v>0</v>
      </c>
      <c r="F487" s="40">
        <f t="shared" si="244"/>
        <v>0</v>
      </c>
      <c r="G487" s="40">
        <f t="shared" si="244"/>
        <v>0</v>
      </c>
      <c r="H487" s="40">
        <f t="shared" si="244"/>
        <v>0</v>
      </c>
      <c r="I487" s="40">
        <f t="shared" si="244"/>
        <v>0</v>
      </c>
      <c r="J487" s="40">
        <f t="shared" si="244"/>
        <v>0</v>
      </c>
      <c r="K487" s="40">
        <f t="shared" si="244"/>
        <v>0</v>
      </c>
      <c r="L487" s="40">
        <f t="shared" si="244"/>
        <v>0</v>
      </c>
      <c r="M487" s="40">
        <f t="shared" si="244"/>
        <v>0</v>
      </c>
      <c r="N487" s="40">
        <f t="shared" si="244"/>
        <v>0</v>
      </c>
      <c r="O487" s="40">
        <f t="shared" si="224"/>
        <v>0</v>
      </c>
      <c r="Q487" s="40"/>
      <c r="R487" s="40">
        <f t="shared" si="245"/>
        <v>0</v>
      </c>
      <c r="S487" s="40">
        <f t="shared" si="245"/>
        <v>0</v>
      </c>
      <c r="T487" s="40">
        <f t="shared" si="245"/>
        <v>0</v>
      </c>
      <c r="U487" s="40">
        <f t="shared" si="245"/>
        <v>0</v>
      </c>
      <c r="V487" s="40">
        <f t="shared" si="245"/>
        <v>0</v>
      </c>
      <c r="W487" s="40">
        <f t="shared" si="245"/>
        <v>0</v>
      </c>
      <c r="X487" s="40">
        <f t="shared" si="245"/>
        <v>0</v>
      </c>
      <c r="Y487" s="40">
        <f t="shared" si="245"/>
        <v>0</v>
      </c>
      <c r="Z487" s="40">
        <f t="shared" si="245"/>
        <v>0</v>
      </c>
      <c r="AA487" s="40">
        <f t="shared" si="245"/>
        <v>0</v>
      </c>
      <c r="AB487" s="40">
        <f t="shared" si="245"/>
        <v>0</v>
      </c>
      <c r="AC487" s="40">
        <f t="shared" si="225"/>
        <v>0</v>
      </c>
      <c r="AE487" s="69"/>
      <c r="AF487" s="69"/>
      <c r="AG487" s="81"/>
    </row>
    <row r="488" spans="1:33" x14ac:dyDescent="0.25">
      <c r="A488" s="45">
        <v>20730101101</v>
      </c>
      <c r="B488" s="46" t="s">
        <v>1288</v>
      </c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>
        <f t="shared" si="224"/>
        <v>0</v>
      </c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>
        <f t="shared" si="225"/>
        <v>0</v>
      </c>
      <c r="AE488" s="69"/>
      <c r="AF488" s="69"/>
      <c r="AG488" s="81"/>
    </row>
    <row r="489" spans="1:33" x14ac:dyDescent="0.25">
      <c r="A489" s="37">
        <v>208</v>
      </c>
      <c r="B489" s="38" t="s">
        <v>1092</v>
      </c>
      <c r="C489" s="39">
        <f t="shared" ref="C489:N489" si="246">+C490+C512</f>
        <v>0</v>
      </c>
      <c r="D489" s="39">
        <f t="shared" si="246"/>
        <v>0</v>
      </c>
      <c r="E489" s="39">
        <f t="shared" si="246"/>
        <v>0</v>
      </c>
      <c r="F489" s="39">
        <f t="shared" si="246"/>
        <v>0</v>
      </c>
      <c r="G489" s="39">
        <f t="shared" si="246"/>
        <v>0</v>
      </c>
      <c r="H489" s="39">
        <f t="shared" si="246"/>
        <v>0</v>
      </c>
      <c r="I489" s="39">
        <f t="shared" si="246"/>
        <v>0</v>
      </c>
      <c r="J489" s="39">
        <f t="shared" si="246"/>
        <v>0</v>
      </c>
      <c r="K489" s="39">
        <f t="shared" si="246"/>
        <v>0</v>
      </c>
      <c r="L489" s="39">
        <f t="shared" si="246"/>
        <v>0</v>
      </c>
      <c r="M489" s="39">
        <f t="shared" si="246"/>
        <v>0</v>
      </c>
      <c r="N489" s="39">
        <f t="shared" si="246"/>
        <v>0</v>
      </c>
      <c r="O489" s="39">
        <f t="shared" si="224"/>
        <v>0</v>
      </c>
      <c r="Q489" s="39">
        <v>0</v>
      </c>
      <c r="R489" s="39">
        <f t="shared" ref="R489:AB489" si="247">+R490+R512</f>
        <v>0</v>
      </c>
      <c r="S489" s="39">
        <f t="shared" si="247"/>
        <v>0</v>
      </c>
      <c r="T489" s="39">
        <f t="shared" si="247"/>
        <v>0</v>
      </c>
      <c r="U489" s="39">
        <f t="shared" si="247"/>
        <v>0</v>
      </c>
      <c r="V489" s="39">
        <f t="shared" si="247"/>
        <v>0</v>
      </c>
      <c r="W489" s="39">
        <f t="shared" si="247"/>
        <v>0</v>
      </c>
      <c r="X489" s="39">
        <f t="shared" si="247"/>
        <v>0</v>
      </c>
      <c r="Y489" s="39">
        <f t="shared" si="247"/>
        <v>0</v>
      </c>
      <c r="Z489" s="39">
        <f t="shared" si="247"/>
        <v>0</v>
      </c>
      <c r="AA489" s="39">
        <f t="shared" si="247"/>
        <v>0</v>
      </c>
      <c r="AB489" s="39">
        <f t="shared" si="247"/>
        <v>0</v>
      </c>
      <c r="AC489" s="39">
        <f t="shared" si="225"/>
        <v>0</v>
      </c>
      <c r="AE489" s="92" t="s">
        <v>1090</v>
      </c>
      <c r="AF489" s="92" t="s">
        <v>1092</v>
      </c>
      <c r="AG489" s="94">
        <v>0</v>
      </c>
    </row>
    <row r="490" spans="1:33" x14ac:dyDescent="0.25">
      <c r="A490" s="42">
        <v>2081</v>
      </c>
      <c r="B490" s="43" t="s">
        <v>1094</v>
      </c>
      <c r="C490" s="40">
        <f t="shared" ref="C490:N490" si="248">+C491+C498+C505</f>
        <v>0</v>
      </c>
      <c r="D490" s="40">
        <f t="shared" si="248"/>
        <v>0</v>
      </c>
      <c r="E490" s="40">
        <f t="shared" si="248"/>
        <v>0</v>
      </c>
      <c r="F490" s="40">
        <f t="shared" si="248"/>
        <v>0</v>
      </c>
      <c r="G490" s="40">
        <f t="shared" si="248"/>
        <v>0</v>
      </c>
      <c r="H490" s="40">
        <f t="shared" si="248"/>
        <v>0</v>
      </c>
      <c r="I490" s="40">
        <f t="shared" si="248"/>
        <v>0</v>
      </c>
      <c r="J490" s="40">
        <f t="shared" si="248"/>
        <v>0</v>
      </c>
      <c r="K490" s="40">
        <f t="shared" si="248"/>
        <v>0</v>
      </c>
      <c r="L490" s="40">
        <f t="shared" si="248"/>
        <v>0</v>
      </c>
      <c r="M490" s="40">
        <f t="shared" si="248"/>
        <v>0</v>
      </c>
      <c r="N490" s="40">
        <f t="shared" si="248"/>
        <v>0</v>
      </c>
      <c r="O490" s="40">
        <f t="shared" si="224"/>
        <v>0</v>
      </c>
      <c r="Q490" s="40">
        <v>0</v>
      </c>
      <c r="R490" s="40">
        <f t="shared" ref="R490:AB490" si="249">+R491+R498+R505</f>
        <v>0</v>
      </c>
      <c r="S490" s="40">
        <f t="shared" si="249"/>
        <v>0</v>
      </c>
      <c r="T490" s="40">
        <f t="shared" si="249"/>
        <v>0</v>
      </c>
      <c r="U490" s="40">
        <f t="shared" si="249"/>
        <v>0</v>
      </c>
      <c r="V490" s="40">
        <f t="shared" si="249"/>
        <v>0</v>
      </c>
      <c r="W490" s="40">
        <f t="shared" si="249"/>
        <v>0</v>
      </c>
      <c r="X490" s="40">
        <f t="shared" si="249"/>
        <v>0</v>
      </c>
      <c r="Y490" s="40">
        <f t="shared" si="249"/>
        <v>0</v>
      </c>
      <c r="Z490" s="40">
        <f t="shared" si="249"/>
        <v>0</v>
      </c>
      <c r="AA490" s="40">
        <f t="shared" si="249"/>
        <v>0</v>
      </c>
      <c r="AB490" s="40">
        <f t="shared" si="249"/>
        <v>0</v>
      </c>
      <c r="AC490" s="40">
        <f t="shared" si="225"/>
        <v>0</v>
      </c>
      <c r="AE490" s="92" t="s">
        <v>1091</v>
      </c>
      <c r="AF490" s="92" t="s">
        <v>1092</v>
      </c>
      <c r="AG490" s="95">
        <v>0</v>
      </c>
    </row>
    <row r="491" spans="1:33" x14ac:dyDescent="0.25">
      <c r="A491" s="42">
        <v>208101</v>
      </c>
      <c r="B491" s="43" t="s">
        <v>1096</v>
      </c>
      <c r="C491" s="40">
        <f t="shared" ref="C491:N491" si="250">+C492+C495</f>
        <v>0</v>
      </c>
      <c r="D491" s="40">
        <f t="shared" si="250"/>
        <v>0</v>
      </c>
      <c r="E491" s="40">
        <f t="shared" si="250"/>
        <v>0</v>
      </c>
      <c r="F491" s="40">
        <f t="shared" si="250"/>
        <v>0</v>
      </c>
      <c r="G491" s="40">
        <f t="shared" si="250"/>
        <v>0</v>
      </c>
      <c r="H491" s="40">
        <f t="shared" si="250"/>
        <v>0</v>
      </c>
      <c r="I491" s="40">
        <f t="shared" si="250"/>
        <v>0</v>
      </c>
      <c r="J491" s="40">
        <f t="shared" si="250"/>
        <v>0</v>
      </c>
      <c r="K491" s="40">
        <f t="shared" si="250"/>
        <v>0</v>
      </c>
      <c r="L491" s="40">
        <f t="shared" si="250"/>
        <v>0</v>
      </c>
      <c r="M491" s="40">
        <f t="shared" si="250"/>
        <v>0</v>
      </c>
      <c r="N491" s="40">
        <f t="shared" si="250"/>
        <v>0</v>
      </c>
      <c r="O491" s="40">
        <f t="shared" si="224"/>
        <v>0</v>
      </c>
      <c r="Q491" s="40">
        <v>0</v>
      </c>
      <c r="R491" s="40">
        <f t="shared" ref="R491:AB491" si="251">+R492+R495</f>
        <v>0</v>
      </c>
      <c r="S491" s="40">
        <f t="shared" si="251"/>
        <v>0</v>
      </c>
      <c r="T491" s="40">
        <f t="shared" si="251"/>
        <v>0</v>
      </c>
      <c r="U491" s="40">
        <f t="shared" si="251"/>
        <v>0</v>
      </c>
      <c r="V491" s="40">
        <f t="shared" si="251"/>
        <v>0</v>
      </c>
      <c r="W491" s="40">
        <f t="shared" si="251"/>
        <v>0</v>
      </c>
      <c r="X491" s="40">
        <f t="shared" si="251"/>
        <v>0</v>
      </c>
      <c r="Y491" s="40">
        <f t="shared" si="251"/>
        <v>0</v>
      </c>
      <c r="Z491" s="40">
        <f t="shared" si="251"/>
        <v>0</v>
      </c>
      <c r="AA491" s="40">
        <f t="shared" si="251"/>
        <v>0</v>
      </c>
      <c r="AB491" s="40">
        <f t="shared" si="251"/>
        <v>0</v>
      </c>
      <c r="AC491" s="40">
        <f t="shared" si="225"/>
        <v>0</v>
      </c>
      <c r="AE491" s="92" t="s">
        <v>1093</v>
      </c>
      <c r="AF491" s="92" t="s">
        <v>1094</v>
      </c>
      <c r="AG491" s="95">
        <v>0</v>
      </c>
    </row>
    <row r="492" spans="1:33" x14ac:dyDescent="0.25">
      <c r="A492" s="42">
        <v>20810101</v>
      </c>
      <c r="B492" s="43" t="s">
        <v>1098</v>
      </c>
      <c r="C492" s="40">
        <f t="shared" ref="C492:N493" si="252">+C493</f>
        <v>0</v>
      </c>
      <c r="D492" s="40">
        <f t="shared" si="252"/>
        <v>0</v>
      </c>
      <c r="E492" s="40">
        <f t="shared" si="252"/>
        <v>0</v>
      </c>
      <c r="F492" s="40">
        <f t="shared" si="252"/>
        <v>0</v>
      </c>
      <c r="G492" s="40">
        <f t="shared" si="252"/>
        <v>0</v>
      </c>
      <c r="H492" s="40">
        <f t="shared" si="252"/>
        <v>0</v>
      </c>
      <c r="I492" s="40">
        <f t="shared" si="252"/>
        <v>0</v>
      </c>
      <c r="J492" s="40">
        <f t="shared" si="252"/>
        <v>0</v>
      </c>
      <c r="K492" s="40">
        <f t="shared" si="252"/>
        <v>0</v>
      </c>
      <c r="L492" s="40">
        <f t="shared" si="252"/>
        <v>0</v>
      </c>
      <c r="M492" s="40">
        <f t="shared" si="252"/>
        <v>0</v>
      </c>
      <c r="N492" s="40">
        <f t="shared" si="252"/>
        <v>0</v>
      </c>
      <c r="O492" s="40">
        <f t="shared" si="224"/>
        <v>0</v>
      </c>
      <c r="Q492" s="40">
        <v>0</v>
      </c>
      <c r="R492" s="40">
        <f t="shared" ref="R492:AB493" si="253">+R493</f>
        <v>0</v>
      </c>
      <c r="S492" s="40">
        <f t="shared" si="253"/>
        <v>0</v>
      </c>
      <c r="T492" s="40">
        <f t="shared" si="253"/>
        <v>0</v>
      </c>
      <c r="U492" s="40">
        <f t="shared" si="253"/>
        <v>0</v>
      </c>
      <c r="V492" s="40">
        <f t="shared" si="253"/>
        <v>0</v>
      </c>
      <c r="W492" s="40">
        <f t="shared" si="253"/>
        <v>0</v>
      </c>
      <c r="X492" s="40">
        <f t="shared" si="253"/>
        <v>0</v>
      </c>
      <c r="Y492" s="40">
        <f t="shared" si="253"/>
        <v>0</v>
      </c>
      <c r="Z492" s="40">
        <f t="shared" si="253"/>
        <v>0</v>
      </c>
      <c r="AA492" s="40">
        <f t="shared" si="253"/>
        <v>0</v>
      </c>
      <c r="AB492" s="40">
        <f t="shared" si="253"/>
        <v>0</v>
      </c>
      <c r="AC492" s="40">
        <f t="shared" si="225"/>
        <v>0</v>
      </c>
      <c r="AE492" s="62" t="s">
        <v>1095</v>
      </c>
      <c r="AF492" s="62" t="s">
        <v>1096</v>
      </c>
      <c r="AG492" s="87">
        <v>0</v>
      </c>
    </row>
    <row r="493" spans="1:33" x14ac:dyDescent="0.25">
      <c r="A493" s="42">
        <v>208101011</v>
      </c>
      <c r="B493" s="43" t="s">
        <v>1098</v>
      </c>
      <c r="C493" s="40">
        <f t="shared" si="252"/>
        <v>0</v>
      </c>
      <c r="D493" s="40">
        <f t="shared" si="252"/>
        <v>0</v>
      </c>
      <c r="E493" s="40">
        <f t="shared" si="252"/>
        <v>0</v>
      </c>
      <c r="F493" s="40">
        <f t="shared" si="252"/>
        <v>0</v>
      </c>
      <c r="G493" s="40">
        <f t="shared" si="252"/>
        <v>0</v>
      </c>
      <c r="H493" s="40">
        <f t="shared" si="252"/>
        <v>0</v>
      </c>
      <c r="I493" s="40">
        <f t="shared" si="252"/>
        <v>0</v>
      </c>
      <c r="J493" s="40">
        <f t="shared" si="252"/>
        <v>0</v>
      </c>
      <c r="K493" s="40">
        <f t="shared" si="252"/>
        <v>0</v>
      </c>
      <c r="L493" s="40">
        <f t="shared" si="252"/>
        <v>0</v>
      </c>
      <c r="M493" s="40">
        <f t="shared" si="252"/>
        <v>0</v>
      </c>
      <c r="N493" s="40">
        <f t="shared" si="252"/>
        <v>0</v>
      </c>
      <c r="O493" s="40">
        <f t="shared" si="224"/>
        <v>0</v>
      </c>
      <c r="Q493" s="40"/>
      <c r="R493" s="40">
        <f t="shared" si="253"/>
        <v>0</v>
      </c>
      <c r="S493" s="40">
        <f t="shared" si="253"/>
        <v>0</v>
      </c>
      <c r="T493" s="40">
        <f t="shared" si="253"/>
        <v>0</v>
      </c>
      <c r="U493" s="40">
        <f t="shared" si="253"/>
        <v>0</v>
      </c>
      <c r="V493" s="40">
        <f t="shared" si="253"/>
        <v>0</v>
      </c>
      <c r="W493" s="40">
        <f t="shared" si="253"/>
        <v>0</v>
      </c>
      <c r="X493" s="40">
        <f t="shared" si="253"/>
        <v>0</v>
      </c>
      <c r="Y493" s="40">
        <f t="shared" si="253"/>
        <v>0</v>
      </c>
      <c r="Z493" s="40">
        <f t="shared" si="253"/>
        <v>0</v>
      </c>
      <c r="AA493" s="40">
        <f t="shared" si="253"/>
        <v>0</v>
      </c>
      <c r="AB493" s="40">
        <f t="shared" si="253"/>
        <v>0</v>
      </c>
      <c r="AC493" s="40">
        <f t="shared" si="225"/>
        <v>0</v>
      </c>
      <c r="AE493" s="74" t="s">
        <v>1097</v>
      </c>
      <c r="AF493" s="75" t="s">
        <v>1098</v>
      </c>
      <c r="AG493" s="88"/>
    </row>
    <row r="494" spans="1:33" x14ac:dyDescent="0.25">
      <c r="A494" s="45">
        <v>20810101101</v>
      </c>
      <c r="B494" s="46" t="s">
        <v>1098</v>
      </c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>
        <f t="shared" si="224"/>
        <v>0</v>
      </c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>
        <f t="shared" si="225"/>
        <v>0</v>
      </c>
      <c r="AE494" s="105"/>
      <c r="AF494" s="106"/>
      <c r="AG494" s="88"/>
    </row>
    <row r="495" spans="1:33" x14ac:dyDescent="0.25">
      <c r="A495" s="37">
        <v>20810102</v>
      </c>
      <c r="B495" s="38" t="s">
        <v>1289</v>
      </c>
      <c r="C495" s="39">
        <f t="shared" ref="C495:N496" si="254">+C496</f>
        <v>0</v>
      </c>
      <c r="D495" s="39">
        <f t="shared" si="254"/>
        <v>0</v>
      </c>
      <c r="E495" s="39">
        <f t="shared" si="254"/>
        <v>0</v>
      </c>
      <c r="F495" s="39">
        <f t="shared" si="254"/>
        <v>0</v>
      </c>
      <c r="G495" s="39">
        <f t="shared" si="254"/>
        <v>0</v>
      </c>
      <c r="H495" s="39">
        <f t="shared" si="254"/>
        <v>0</v>
      </c>
      <c r="I495" s="39">
        <f t="shared" si="254"/>
        <v>0</v>
      </c>
      <c r="J495" s="39">
        <f t="shared" si="254"/>
        <v>0</v>
      </c>
      <c r="K495" s="39">
        <f t="shared" si="254"/>
        <v>0</v>
      </c>
      <c r="L495" s="39">
        <f t="shared" si="254"/>
        <v>0</v>
      </c>
      <c r="M495" s="39">
        <f t="shared" si="254"/>
        <v>0</v>
      </c>
      <c r="N495" s="39">
        <f t="shared" si="254"/>
        <v>0</v>
      </c>
      <c r="O495" s="39">
        <f t="shared" si="224"/>
        <v>0</v>
      </c>
      <c r="Q495" s="39">
        <f t="shared" ref="Q495:AB496" si="255">+Q496</f>
        <v>0</v>
      </c>
      <c r="R495" s="39">
        <f t="shared" si="255"/>
        <v>0</v>
      </c>
      <c r="S495" s="39">
        <f t="shared" si="255"/>
        <v>0</v>
      </c>
      <c r="T495" s="39">
        <f t="shared" si="255"/>
        <v>0</v>
      </c>
      <c r="U495" s="39">
        <f t="shared" si="255"/>
        <v>0</v>
      </c>
      <c r="V495" s="39">
        <f t="shared" si="255"/>
        <v>0</v>
      </c>
      <c r="W495" s="39">
        <f t="shared" si="255"/>
        <v>0</v>
      </c>
      <c r="X495" s="39">
        <f t="shared" si="255"/>
        <v>0</v>
      </c>
      <c r="Y495" s="39">
        <f t="shared" si="255"/>
        <v>0</v>
      </c>
      <c r="Z495" s="39">
        <f t="shared" si="255"/>
        <v>0</v>
      </c>
      <c r="AA495" s="39">
        <f t="shared" si="255"/>
        <v>0</v>
      </c>
      <c r="AB495" s="39">
        <f t="shared" si="255"/>
        <v>0</v>
      </c>
      <c r="AC495" s="39">
        <f t="shared" si="225"/>
        <v>0</v>
      </c>
      <c r="AE495" s="105"/>
      <c r="AF495" s="106"/>
      <c r="AG495" s="88"/>
    </row>
    <row r="496" spans="1:33" x14ac:dyDescent="0.25">
      <c r="A496" s="42">
        <v>208101021</v>
      </c>
      <c r="B496" s="43" t="s">
        <v>1289</v>
      </c>
      <c r="C496" s="40">
        <f t="shared" si="254"/>
        <v>0</v>
      </c>
      <c r="D496" s="40">
        <f t="shared" si="254"/>
        <v>0</v>
      </c>
      <c r="E496" s="40">
        <f t="shared" si="254"/>
        <v>0</v>
      </c>
      <c r="F496" s="40">
        <f t="shared" si="254"/>
        <v>0</v>
      </c>
      <c r="G496" s="40">
        <f t="shared" si="254"/>
        <v>0</v>
      </c>
      <c r="H496" s="40">
        <f t="shared" si="254"/>
        <v>0</v>
      </c>
      <c r="I496" s="40">
        <f t="shared" si="254"/>
        <v>0</v>
      </c>
      <c r="J496" s="40">
        <f t="shared" si="254"/>
        <v>0</v>
      </c>
      <c r="K496" s="40">
        <f t="shared" si="254"/>
        <v>0</v>
      </c>
      <c r="L496" s="40">
        <f t="shared" si="254"/>
        <v>0</v>
      </c>
      <c r="M496" s="40">
        <f t="shared" si="254"/>
        <v>0</v>
      </c>
      <c r="N496" s="40">
        <f t="shared" si="254"/>
        <v>0</v>
      </c>
      <c r="O496" s="40">
        <f t="shared" si="224"/>
        <v>0</v>
      </c>
      <c r="Q496" s="40">
        <f t="shared" si="255"/>
        <v>0</v>
      </c>
      <c r="R496" s="40">
        <f t="shared" si="255"/>
        <v>0</v>
      </c>
      <c r="S496" s="40">
        <f t="shared" si="255"/>
        <v>0</v>
      </c>
      <c r="T496" s="40">
        <f t="shared" si="255"/>
        <v>0</v>
      </c>
      <c r="U496" s="40">
        <f t="shared" si="255"/>
        <v>0</v>
      </c>
      <c r="V496" s="40">
        <f t="shared" si="255"/>
        <v>0</v>
      </c>
      <c r="W496" s="40">
        <f t="shared" si="255"/>
        <v>0</v>
      </c>
      <c r="X496" s="40">
        <f t="shared" si="255"/>
        <v>0</v>
      </c>
      <c r="Y496" s="40">
        <f t="shared" si="255"/>
        <v>0</v>
      </c>
      <c r="Z496" s="40">
        <f t="shared" si="255"/>
        <v>0</v>
      </c>
      <c r="AA496" s="40">
        <f t="shared" si="255"/>
        <v>0</v>
      </c>
      <c r="AB496" s="40">
        <f t="shared" si="255"/>
        <v>0</v>
      </c>
      <c r="AC496" s="40">
        <f t="shared" si="225"/>
        <v>0</v>
      </c>
      <c r="AE496" s="105"/>
      <c r="AF496" s="106"/>
      <c r="AG496" s="88"/>
    </row>
    <row r="497" spans="1:33" x14ac:dyDescent="0.25">
      <c r="A497" s="45">
        <v>20810102101</v>
      </c>
      <c r="B497" s="46" t="s">
        <v>1289</v>
      </c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>
        <f t="shared" si="224"/>
        <v>0</v>
      </c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>
        <f t="shared" si="225"/>
        <v>0</v>
      </c>
      <c r="AE497" s="105"/>
      <c r="AF497" s="106"/>
      <c r="AG497" s="88"/>
    </row>
    <row r="498" spans="1:33" x14ac:dyDescent="0.25">
      <c r="A498" s="37">
        <v>208102</v>
      </c>
      <c r="B498" s="38" t="s">
        <v>1290</v>
      </c>
      <c r="C498" s="39">
        <f t="shared" ref="C498:N498" si="256">+C499+C502</f>
        <v>0</v>
      </c>
      <c r="D498" s="39">
        <f t="shared" si="256"/>
        <v>0</v>
      </c>
      <c r="E498" s="39">
        <f t="shared" si="256"/>
        <v>0</v>
      </c>
      <c r="F498" s="39">
        <f t="shared" si="256"/>
        <v>0</v>
      </c>
      <c r="G498" s="39">
        <f t="shared" si="256"/>
        <v>0</v>
      </c>
      <c r="H498" s="39">
        <f t="shared" si="256"/>
        <v>0</v>
      </c>
      <c r="I498" s="39">
        <f t="shared" si="256"/>
        <v>0</v>
      </c>
      <c r="J498" s="39">
        <f t="shared" si="256"/>
        <v>0</v>
      </c>
      <c r="K498" s="39">
        <f t="shared" si="256"/>
        <v>0</v>
      </c>
      <c r="L498" s="39">
        <f t="shared" si="256"/>
        <v>0</v>
      </c>
      <c r="M498" s="39">
        <f t="shared" si="256"/>
        <v>0</v>
      </c>
      <c r="N498" s="39">
        <f t="shared" si="256"/>
        <v>0</v>
      </c>
      <c r="O498" s="39">
        <f t="shared" si="224"/>
        <v>0</v>
      </c>
      <c r="Q498" s="39">
        <f t="shared" ref="Q498:AB498" si="257">+Q499+Q502</f>
        <v>0</v>
      </c>
      <c r="R498" s="39">
        <f t="shared" si="257"/>
        <v>0</v>
      </c>
      <c r="S498" s="39">
        <f t="shared" si="257"/>
        <v>0</v>
      </c>
      <c r="T498" s="39">
        <f t="shared" si="257"/>
        <v>0</v>
      </c>
      <c r="U498" s="39">
        <f t="shared" si="257"/>
        <v>0</v>
      </c>
      <c r="V498" s="39">
        <f t="shared" si="257"/>
        <v>0</v>
      </c>
      <c r="W498" s="39">
        <f t="shared" si="257"/>
        <v>0</v>
      </c>
      <c r="X498" s="39">
        <f t="shared" si="257"/>
        <v>0</v>
      </c>
      <c r="Y498" s="39">
        <f t="shared" si="257"/>
        <v>0</v>
      </c>
      <c r="Z498" s="39">
        <f t="shared" si="257"/>
        <v>0</v>
      </c>
      <c r="AA498" s="39">
        <f t="shared" si="257"/>
        <v>0</v>
      </c>
      <c r="AB498" s="39">
        <f t="shared" si="257"/>
        <v>0</v>
      </c>
      <c r="AC498" s="39">
        <f t="shared" si="225"/>
        <v>0</v>
      </c>
      <c r="AE498" s="105"/>
      <c r="AF498" s="106"/>
      <c r="AG498" s="88"/>
    </row>
    <row r="499" spans="1:33" x14ac:dyDescent="0.25">
      <c r="A499" s="42">
        <v>20810201</v>
      </c>
      <c r="B499" s="43" t="s">
        <v>1098</v>
      </c>
      <c r="C499" s="40">
        <f t="shared" ref="C499:N500" si="258">+C500</f>
        <v>0</v>
      </c>
      <c r="D499" s="40">
        <f t="shared" si="258"/>
        <v>0</v>
      </c>
      <c r="E499" s="40">
        <f t="shared" si="258"/>
        <v>0</v>
      </c>
      <c r="F499" s="40">
        <f t="shared" si="258"/>
        <v>0</v>
      </c>
      <c r="G499" s="40">
        <f t="shared" si="258"/>
        <v>0</v>
      </c>
      <c r="H499" s="40">
        <f t="shared" si="258"/>
        <v>0</v>
      </c>
      <c r="I499" s="40">
        <f t="shared" si="258"/>
        <v>0</v>
      </c>
      <c r="J499" s="40">
        <f t="shared" si="258"/>
        <v>0</v>
      </c>
      <c r="K499" s="40">
        <f t="shared" si="258"/>
        <v>0</v>
      </c>
      <c r="L499" s="40">
        <f t="shared" si="258"/>
        <v>0</v>
      </c>
      <c r="M499" s="40">
        <f t="shared" si="258"/>
        <v>0</v>
      </c>
      <c r="N499" s="40">
        <f t="shared" si="258"/>
        <v>0</v>
      </c>
      <c r="O499" s="40">
        <f t="shared" si="224"/>
        <v>0</v>
      </c>
      <c r="Q499" s="40">
        <f t="shared" ref="Q499:AB500" si="259">+Q500</f>
        <v>0</v>
      </c>
      <c r="R499" s="40">
        <f t="shared" si="259"/>
        <v>0</v>
      </c>
      <c r="S499" s="40">
        <f t="shared" si="259"/>
        <v>0</v>
      </c>
      <c r="T499" s="40">
        <f t="shared" si="259"/>
        <v>0</v>
      </c>
      <c r="U499" s="40">
        <f t="shared" si="259"/>
        <v>0</v>
      </c>
      <c r="V499" s="40">
        <f t="shared" si="259"/>
        <v>0</v>
      </c>
      <c r="W499" s="40">
        <f t="shared" si="259"/>
        <v>0</v>
      </c>
      <c r="X499" s="40">
        <f t="shared" si="259"/>
        <v>0</v>
      </c>
      <c r="Y499" s="40">
        <f t="shared" si="259"/>
        <v>0</v>
      </c>
      <c r="Z499" s="40">
        <f t="shared" si="259"/>
        <v>0</v>
      </c>
      <c r="AA499" s="40">
        <f t="shared" si="259"/>
        <v>0</v>
      </c>
      <c r="AB499" s="40">
        <f t="shared" si="259"/>
        <v>0</v>
      </c>
      <c r="AC499" s="40">
        <f t="shared" si="225"/>
        <v>0</v>
      </c>
      <c r="AE499" s="105"/>
      <c r="AF499" s="106"/>
      <c r="AG499" s="88"/>
    </row>
    <row r="500" spans="1:33" x14ac:dyDescent="0.25">
      <c r="A500" s="42">
        <v>208102011</v>
      </c>
      <c r="B500" s="43" t="s">
        <v>1098</v>
      </c>
      <c r="C500" s="40">
        <f t="shared" si="258"/>
        <v>0</v>
      </c>
      <c r="D500" s="40">
        <f t="shared" si="258"/>
        <v>0</v>
      </c>
      <c r="E500" s="40">
        <f t="shared" si="258"/>
        <v>0</v>
      </c>
      <c r="F500" s="40">
        <f t="shared" si="258"/>
        <v>0</v>
      </c>
      <c r="G500" s="40">
        <f t="shared" si="258"/>
        <v>0</v>
      </c>
      <c r="H500" s="40">
        <f t="shared" si="258"/>
        <v>0</v>
      </c>
      <c r="I500" s="40">
        <f t="shared" si="258"/>
        <v>0</v>
      </c>
      <c r="J500" s="40">
        <f t="shared" si="258"/>
        <v>0</v>
      </c>
      <c r="K500" s="40">
        <f t="shared" si="258"/>
        <v>0</v>
      </c>
      <c r="L500" s="40">
        <f t="shared" si="258"/>
        <v>0</v>
      </c>
      <c r="M500" s="40">
        <f t="shared" si="258"/>
        <v>0</v>
      </c>
      <c r="N500" s="40">
        <f t="shared" si="258"/>
        <v>0</v>
      </c>
      <c r="O500" s="40">
        <f t="shared" si="224"/>
        <v>0</v>
      </c>
      <c r="Q500" s="40">
        <f t="shared" si="259"/>
        <v>0</v>
      </c>
      <c r="R500" s="40">
        <f t="shared" si="259"/>
        <v>0</v>
      </c>
      <c r="S500" s="40">
        <f t="shared" si="259"/>
        <v>0</v>
      </c>
      <c r="T500" s="40">
        <f t="shared" si="259"/>
        <v>0</v>
      </c>
      <c r="U500" s="40">
        <f t="shared" si="259"/>
        <v>0</v>
      </c>
      <c r="V500" s="40">
        <f t="shared" si="259"/>
        <v>0</v>
      </c>
      <c r="W500" s="40">
        <f t="shared" si="259"/>
        <v>0</v>
      </c>
      <c r="X500" s="40">
        <f t="shared" si="259"/>
        <v>0</v>
      </c>
      <c r="Y500" s="40">
        <f t="shared" si="259"/>
        <v>0</v>
      </c>
      <c r="Z500" s="40">
        <f t="shared" si="259"/>
        <v>0</v>
      </c>
      <c r="AA500" s="40">
        <f t="shared" si="259"/>
        <v>0</v>
      </c>
      <c r="AB500" s="40">
        <f t="shared" si="259"/>
        <v>0</v>
      </c>
      <c r="AC500" s="40">
        <f t="shared" si="225"/>
        <v>0</v>
      </c>
      <c r="AE500" s="105"/>
      <c r="AF500" s="106"/>
      <c r="AG500" s="88"/>
    </row>
    <row r="501" spans="1:33" x14ac:dyDescent="0.25">
      <c r="A501" s="45">
        <v>20810201101</v>
      </c>
      <c r="B501" s="46" t="s">
        <v>1098</v>
      </c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>
        <f t="shared" si="224"/>
        <v>0</v>
      </c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>
        <f t="shared" si="225"/>
        <v>0</v>
      </c>
      <c r="AE501" s="105"/>
      <c r="AF501" s="106"/>
      <c r="AG501" s="88"/>
    </row>
    <row r="502" spans="1:33" x14ac:dyDescent="0.25">
      <c r="A502" s="37">
        <v>20810202</v>
      </c>
      <c r="B502" s="38" t="s">
        <v>1289</v>
      </c>
      <c r="C502" s="39">
        <f t="shared" ref="C502:N503" si="260">+C503</f>
        <v>0</v>
      </c>
      <c r="D502" s="39">
        <f t="shared" si="260"/>
        <v>0</v>
      </c>
      <c r="E502" s="39">
        <f t="shared" si="260"/>
        <v>0</v>
      </c>
      <c r="F502" s="39">
        <f t="shared" si="260"/>
        <v>0</v>
      </c>
      <c r="G502" s="39">
        <f t="shared" si="260"/>
        <v>0</v>
      </c>
      <c r="H502" s="39">
        <f t="shared" si="260"/>
        <v>0</v>
      </c>
      <c r="I502" s="39">
        <f t="shared" si="260"/>
        <v>0</v>
      </c>
      <c r="J502" s="39">
        <f t="shared" si="260"/>
        <v>0</v>
      </c>
      <c r="K502" s="39">
        <f t="shared" si="260"/>
        <v>0</v>
      </c>
      <c r="L502" s="39">
        <f t="shared" si="260"/>
        <v>0</v>
      </c>
      <c r="M502" s="39">
        <f t="shared" si="260"/>
        <v>0</v>
      </c>
      <c r="N502" s="39">
        <f t="shared" si="260"/>
        <v>0</v>
      </c>
      <c r="O502" s="39">
        <f t="shared" si="224"/>
        <v>0</v>
      </c>
      <c r="Q502" s="39">
        <f t="shared" ref="Q502:AB503" si="261">+Q503</f>
        <v>0</v>
      </c>
      <c r="R502" s="39">
        <f t="shared" si="261"/>
        <v>0</v>
      </c>
      <c r="S502" s="39">
        <f t="shared" si="261"/>
        <v>0</v>
      </c>
      <c r="T502" s="39">
        <f t="shared" si="261"/>
        <v>0</v>
      </c>
      <c r="U502" s="39">
        <f t="shared" si="261"/>
        <v>0</v>
      </c>
      <c r="V502" s="39">
        <f t="shared" si="261"/>
        <v>0</v>
      </c>
      <c r="W502" s="39">
        <f t="shared" si="261"/>
        <v>0</v>
      </c>
      <c r="X502" s="39">
        <f t="shared" si="261"/>
        <v>0</v>
      </c>
      <c r="Y502" s="39">
        <f t="shared" si="261"/>
        <v>0</v>
      </c>
      <c r="Z502" s="39">
        <f t="shared" si="261"/>
        <v>0</v>
      </c>
      <c r="AA502" s="39">
        <f t="shared" si="261"/>
        <v>0</v>
      </c>
      <c r="AB502" s="39">
        <f t="shared" si="261"/>
        <v>0</v>
      </c>
      <c r="AC502" s="39">
        <f t="shared" si="225"/>
        <v>0</v>
      </c>
      <c r="AE502" s="105"/>
      <c r="AF502" s="106"/>
      <c r="AG502" s="88"/>
    </row>
    <row r="503" spans="1:33" x14ac:dyDescent="0.25">
      <c r="A503" s="42">
        <v>208102021</v>
      </c>
      <c r="B503" s="43" t="s">
        <v>1289</v>
      </c>
      <c r="C503" s="40">
        <f t="shared" si="260"/>
        <v>0</v>
      </c>
      <c r="D503" s="40">
        <f t="shared" si="260"/>
        <v>0</v>
      </c>
      <c r="E503" s="40">
        <f t="shared" si="260"/>
        <v>0</v>
      </c>
      <c r="F503" s="40">
        <f t="shared" si="260"/>
        <v>0</v>
      </c>
      <c r="G503" s="40">
        <f t="shared" si="260"/>
        <v>0</v>
      </c>
      <c r="H503" s="40">
        <f t="shared" si="260"/>
        <v>0</v>
      </c>
      <c r="I503" s="40">
        <f t="shared" si="260"/>
        <v>0</v>
      </c>
      <c r="J503" s="40">
        <f t="shared" si="260"/>
        <v>0</v>
      </c>
      <c r="K503" s="40">
        <f t="shared" si="260"/>
        <v>0</v>
      </c>
      <c r="L503" s="40">
        <f t="shared" si="260"/>
        <v>0</v>
      </c>
      <c r="M503" s="40">
        <f t="shared" si="260"/>
        <v>0</v>
      </c>
      <c r="N503" s="40">
        <f t="shared" si="260"/>
        <v>0</v>
      </c>
      <c r="O503" s="40">
        <f t="shared" si="224"/>
        <v>0</v>
      </c>
      <c r="Q503" s="40">
        <f t="shared" si="261"/>
        <v>0</v>
      </c>
      <c r="R503" s="40">
        <f t="shared" si="261"/>
        <v>0</v>
      </c>
      <c r="S503" s="40">
        <f t="shared" si="261"/>
        <v>0</v>
      </c>
      <c r="T503" s="40">
        <f t="shared" si="261"/>
        <v>0</v>
      </c>
      <c r="U503" s="40">
        <f t="shared" si="261"/>
        <v>0</v>
      </c>
      <c r="V503" s="40">
        <f t="shared" si="261"/>
        <v>0</v>
      </c>
      <c r="W503" s="40">
        <f t="shared" si="261"/>
        <v>0</v>
      </c>
      <c r="X503" s="40">
        <f t="shared" si="261"/>
        <v>0</v>
      </c>
      <c r="Y503" s="40">
        <f t="shared" si="261"/>
        <v>0</v>
      </c>
      <c r="Z503" s="40">
        <f t="shared" si="261"/>
        <v>0</v>
      </c>
      <c r="AA503" s="40">
        <f t="shared" si="261"/>
        <v>0</v>
      </c>
      <c r="AB503" s="40">
        <f t="shared" si="261"/>
        <v>0</v>
      </c>
      <c r="AC503" s="40">
        <f t="shared" si="225"/>
        <v>0</v>
      </c>
      <c r="AE503" s="105"/>
      <c r="AF503" s="106"/>
      <c r="AG503" s="88"/>
    </row>
    <row r="504" spans="1:33" x14ac:dyDescent="0.25">
      <c r="A504" s="45">
        <v>20810202101</v>
      </c>
      <c r="B504" s="46" t="s">
        <v>1289</v>
      </c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>
        <f t="shared" si="224"/>
        <v>0</v>
      </c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>
        <f t="shared" si="225"/>
        <v>0</v>
      </c>
      <c r="AE504" s="105"/>
      <c r="AF504" s="106"/>
      <c r="AG504" s="88"/>
    </row>
    <row r="505" spans="1:33" x14ac:dyDescent="0.25">
      <c r="A505" s="37">
        <v>208103</v>
      </c>
      <c r="B505" s="38" t="s">
        <v>1291</v>
      </c>
      <c r="C505" s="39">
        <f t="shared" ref="C505:N505" si="262">+C506+C509</f>
        <v>0</v>
      </c>
      <c r="D505" s="39">
        <f t="shared" si="262"/>
        <v>0</v>
      </c>
      <c r="E505" s="39">
        <f t="shared" si="262"/>
        <v>0</v>
      </c>
      <c r="F505" s="39">
        <f t="shared" si="262"/>
        <v>0</v>
      </c>
      <c r="G505" s="39">
        <f t="shared" si="262"/>
        <v>0</v>
      </c>
      <c r="H505" s="39">
        <f t="shared" si="262"/>
        <v>0</v>
      </c>
      <c r="I505" s="39">
        <f t="shared" si="262"/>
        <v>0</v>
      </c>
      <c r="J505" s="39">
        <f t="shared" si="262"/>
        <v>0</v>
      </c>
      <c r="K505" s="39">
        <f t="shared" si="262"/>
        <v>0</v>
      </c>
      <c r="L505" s="39">
        <f t="shared" si="262"/>
        <v>0</v>
      </c>
      <c r="M505" s="39">
        <f t="shared" si="262"/>
        <v>0</v>
      </c>
      <c r="N505" s="39">
        <f t="shared" si="262"/>
        <v>0</v>
      </c>
      <c r="O505" s="39">
        <f t="shared" si="224"/>
        <v>0</v>
      </c>
      <c r="Q505" s="39">
        <f t="shared" ref="Q505:AB505" si="263">+Q506+Q509</f>
        <v>0</v>
      </c>
      <c r="R505" s="39">
        <f t="shared" si="263"/>
        <v>0</v>
      </c>
      <c r="S505" s="39">
        <f t="shared" si="263"/>
        <v>0</v>
      </c>
      <c r="T505" s="39">
        <f t="shared" si="263"/>
        <v>0</v>
      </c>
      <c r="U505" s="39">
        <f t="shared" si="263"/>
        <v>0</v>
      </c>
      <c r="V505" s="39">
        <f t="shared" si="263"/>
        <v>0</v>
      </c>
      <c r="W505" s="39">
        <f t="shared" si="263"/>
        <v>0</v>
      </c>
      <c r="X505" s="39">
        <f t="shared" si="263"/>
        <v>0</v>
      </c>
      <c r="Y505" s="39">
        <f t="shared" si="263"/>
        <v>0</v>
      </c>
      <c r="Z505" s="39">
        <f t="shared" si="263"/>
        <v>0</v>
      </c>
      <c r="AA505" s="39">
        <f t="shared" si="263"/>
        <v>0</v>
      </c>
      <c r="AB505" s="39">
        <f t="shared" si="263"/>
        <v>0</v>
      </c>
      <c r="AC505" s="39">
        <f t="shared" si="225"/>
        <v>0</v>
      </c>
      <c r="AE505" s="105"/>
      <c r="AF505" s="106"/>
      <c r="AG505" s="88"/>
    </row>
    <row r="506" spans="1:33" x14ac:dyDescent="0.25">
      <c r="A506" s="42">
        <v>20810301</v>
      </c>
      <c r="B506" s="43" t="s">
        <v>1098</v>
      </c>
      <c r="C506" s="40">
        <f t="shared" ref="C506:N507" si="264">+C507</f>
        <v>0</v>
      </c>
      <c r="D506" s="40">
        <f t="shared" si="264"/>
        <v>0</v>
      </c>
      <c r="E506" s="40">
        <f t="shared" si="264"/>
        <v>0</v>
      </c>
      <c r="F506" s="40">
        <f t="shared" si="264"/>
        <v>0</v>
      </c>
      <c r="G506" s="40">
        <f t="shared" si="264"/>
        <v>0</v>
      </c>
      <c r="H506" s="40">
        <f t="shared" si="264"/>
        <v>0</v>
      </c>
      <c r="I506" s="40">
        <f t="shared" si="264"/>
        <v>0</v>
      </c>
      <c r="J506" s="40">
        <f t="shared" si="264"/>
        <v>0</v>
      </c>
      <c r="K506" s="40">
        <f t="shared" si="264"/>
        <v>0</v>
      </c>
      <c r="L506" s="40">
        <f t="shared" si="264"/>
        <v>0</v>
      </c>
      <c r="M506" s="40">
        <f t="shared" si="264"/>
        <v>0</v>
      </c>
      <c r="N506" s="40">
        <f t="shared" si="264"/>
        <v>0</v>
      </c>
      <c r="O506" s="40">
        <f t="shared" si="224"/>
        <v>0</v>
      </c>
      <c r="Q506" s="40">
        <f t="shared" ref="Q506:AB507" si="265">+Q507</f>
        <v>0</v>
      </c>
      <c r="R506" s="40">
        <f t="shared" si="265"/>
        <v>0</v>
      </c>
      <c r="S506" s="40">
        <f t="shared" si="265"/>
        <v>0</v>
      </c>
      <c r="T506" s="40">
        <f t="shared" si="265"/>
        <v>0</v>
      </c>
      <c r="U506" s="40">
        <f t="shared" si="265"/>
        <v>0</v>
      </c>
      <c r="V506" s="40">
        <f t="shared" si="265"/>
        <v>0</v>
      </c>
      <c r="W506" s="40">
        <f t="shared" si="265"/>
        <v>0</v>
      </c>
      <c r="X506" s="40">
        <f t="shared" si="265"/>
        <v>0</v>
      </c>
      <c r="Y506" s="40">
        <f t="shared" si="265"/>
        <v>0</v>
      </c>
      <c r="Z506" s="40">
        <f t="shared" si="265"/>
        <v>0</v>
      </c>
      <c r="AA506" s="40">
        <f t="shared" si="265"/>
        <v>0</v>
      </c>
      <c r="AB506" s="40">
        <f t="shared" si="265"/>
        <v>0</v>
      </c>
      <c r="AC506" s="40">
        <f t="shared" si="225"/>
        <v>0</v>
      </c>
      <c r="AE506" s="105"/>
      <c r="AF506" s="106"/>
      <c r="AG506" s="88"/>
    </row>
    <row r="507" spans="1:33" x14ac:dyDescent="0.25">
      <c r="A507" s="42">
        <v>208103011</v>
      </c>
      <c r="B507" s="43" t="s">
        <v>1098</v>
      </c>
      <c r="C507" s="40">
        <f t="shared" si="264"/>
        <v>0</v>
      </c>
      <c r="D507" s="40">
        <f t="shared" si="264"/>
        <v>0</v>
      </c>
      <c r="E507" s="40">
        <f t="shared" si="264"/>
        <v>0</v>
      </c>
      <c r="F507" s="40">
        <f t="shared" si="264"/>
        <v>0</v>
      </c>
      <c r="G507" s="40">
        <f t="shared" si="264"/>
        <v>0</v>
      </c>
      <c r="H507" s="40">
        <f t="shared" si="264"/>
        <v>0</v>
      </c>
      <c r="I507" s="40">
        <f t="shared" si="264"/>
        <v>0</v>
      </c>
      <c r="J507" s="40">
        <f t="shared" si="264"/>
        <v>0</v>
      </c>
      <c r="K507" s="40">
        <f t="shared" si="264"/>
        <v>0</v>
      </c>
      <c r="L507" s="40">
        <f t="shared" si="264"/>
        <v>0</v>
      </c>
      <c r="M507" s="40">
        <f t="shared" si="264"/>
        <v>0</v>
      </c>
      <c r="N507" s="40">
        <f t="shared" si="264"/>
        <v>0</v>
      </c>
      <c r="O507" s="40">
        <f t="shared" si="224"/>
        <v>0</v>
      </c>
      <c r="Q507" s="40">
        <f t="shared" si="265"/>
        <v>0</v>
      </c>
      <c r="R507" s="40">
        <f t="shared" si="265"/>
        <v>0</v>
      </c>
      <c r="S507" s="40">
        <f t="shared" si="265"/>
        <v>0</v>
      </c>
      <c r="T507" s="40">
        <f t="shared" si="265"/>
        <v>0</v>
      </c>
      <c r="U507" s="40">
        <f t="shared" si="265"/>
        <v>0</v>
      </c>
      <c r="V507" s="40">
        <f t="shared" si="265"/>
        <v>0</v>
      </c>
      <c r="W507" s="40">
        <f t="shared" si="265"/>
        <v>0</v>
      </c>
      <c r="X507" s="40">
        <f t="shared" si="265"/>
        <v>0</v>
      </c>
      <c r="Y507" s="40">
        <f t="shared" si="265"/>
        <v>0</v>
      </c>
      <c r="Z507" s="40">
        <f t="shared" si="265"/>
        <v>0</v>
      </c>
      <c r="AA507" s="40">
        <f t="shared" si="265"/>
        <v>0</v>
      </c>
      <c r="AB507" s="40">
        <f t="shared" si="265"/>
        <v>0</v>
      </c>
      <c r="AC507" s="40">
        <f t="shared" si="225"/>
        <v>0</v>
      </c>
      <c r="AE507" s="105"/>
      <c r="AF507" s="106"/>
      <c r="AG507" s="88"/>
    </row>
    <row r="508" spans="1:33" x14ac:dyDescent="0.25">
      <c r="A508" s="45">
        <v>20810301101</v>
      </c>
      <c r="B508" s="46" t="s">
        <v>1098</v>
      </c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>
        <f t="shared" si="224"/>
        <v>0</v>
      </c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>
        <f t="shared" si="225"/>
        <v>0</v>
      </c>
      <c r="AE508" s="105"/>
      <c r="AF508" s="106"/>
      <c r="AG508" s="88"/>
    </row>
    <row r="509" spans="1:33" x14ac:dyDescent="0.25">
      <c r="A509" s="37">
        <v>20810302</v>
      </c>
      <c r="B509" s="38" t="s">
        <v>1289</v>
      </c>
      <c r="C509" s="39">
        <f t="shared" ref="C509:N510" si="266">+C510</f>
        <v>0</v>
      </c>
      <c r="D509" s="39">
        <f t="shared" si="266"/>
        <v>0</v>
      </c>
      <c r="E509" s="39">
        <f t="shared" si="266"/>
        <v>0</v>
      </c>
      <c r="F509" s="39">
        <f t="shared" si="266"/>
        <v>0</v>
      </c>
      <c r="G509" s="39">
        <f t="shared" si="266"/>
        <v>0</v>
      </c>
      <c r="H509" s="39">
        <f t="shared" si="266"/>
        <v>0</v>
      </c>
      <c r="I509" s="39">
        <f t="shared" si="266"/>
        <v>0</v>
      </c>
      <c r="J509" s="39">
        <f t="shared" si="266"/>
        <v>0</v>
      </c>
      <c r="K509" s="39">
        <f t="shared" si="266"/>
        <v>0</v>
      </c>
      <c r="L509" s="39">
        <f t="shared" si="266"/>
        <v>0</v>
      </c>
      <c r="M509" s="39">
        <f t="shared" si="266"/>
        <v>0</v>
      </c>
      <c r="N509" s="39">
        <f t="shared" si="266"/>
        <v>0</v>
      </c>
      <c r="O509" s="39">
        <f t="shared" ref="O509:O540" si="267">SUM(C509:N509)</f>
        <v>0</v>
      </c>
      <c r="Q509" s="39">
        <f t="shared" ref="Q509:AB510" si="268">+Q510</f>
        <v>0</v>
      </c>
      <c r="R509" s="39">
        <f t="shared" si="268"/>
        <v>0</v>
      </c>
      <c r="S509" s="39">
        <f t="shared" si="268"/>
        <v>0</v>
      </c>
      <c r="T509" s="39">
        <f t="shared" si="268"/>
        <v>0</v>
      </c>
      <c r="U509" s="39">
        <f t="shared" si="268"/>
        <v>0</v>
      </c>
      <c r="V509" s="39">
        <f t="shared" si="268"/>
        <v>0</v>
      </c>
      <c r="W509" s="39">
        <f t="shared" si="268"/>
        <v>0</v>
      </c>
      <c r="X509" s="39">
        <f t="shared" si="268"/>
        <v>0</v>
      </c>
      <c r="Y509" s="39">
        <f t="shared" si="268"/>
        <v>0</v>
      </c>
      <c r="Z509" s="39">
        <f t="shared" si="268"/>
        <v>0</v>
      </c>
      <c r="AA509" s="39">
        <f t="shared" si="268"/>
        <v>0</v>
      </c>
      <c r="AB509" s="39">
        <f t="shared" si="268"/>
        <v>0</v>
      </c>
      <c r="AC509" s="39">
        <f t="shared" ref="AC509:AC540" si="269">SUM(Q509:AB509)</f>
        <v>0</v>
      </c>
      <c r="AE509" s="105"/>
      <c r="AF509" s="106"/>
      <c r="AG509" s="88"/>
    </row>
    <row r="510" spans="1:33" x14ac:dyDescent="0.25">
      <c r="A510" s="42">
        <v>208103021</v>
      </c>
      <c r="B510" s="43" t="s">
        <v>1289</v>
      </c>
      <c r="C510" s="40">
        <f t="shared" si="266"/>
        <v>0</v>
      </c>
      <c r="D510" s="40">
        <f t="shared" si="266"/>
        <v>0</v>
      </c>
      <c r="E510" s="40">
        <f t="shared" si="266"/>
        <v>0</v>
      </c>
      <c r="F510" s="40">
        <f t="shared" si="266"/>
        <v>0</v>
      </c>
      <c r="G510" s="40">
        <f t="shared" si="266"/>
        <v>0</v>
      </c>
      <c r="H510" s="40">
        <f t="shared" si="266"/>
        <v>0</v>
      </c>
      <c r="I510" s="40">
        <f t="shared" si="266"/>
        <v>0</v>
      </c>
      <c r="J510" s="40">
        <f t="shared" si="266"/>
        <v>0</v>
      </c>
      <c r="K510" s="40">
        <f t="shared" si="266"/>
        <v>0</v>
      </c>
      <c r="L510" s="40">
        <f t="shared" si="266"/>
        <v>0</v>
      </c>
      <c r="M510" s="40">
        <f t="shared" si="266"/>
        <v>0</v>
      </c>
      <c r="N510" s="40">
        <f t="shared" si="266"/>
        <v>0</v>
      </c>
      <c r="O510" s="40">
        <f t="shared" si="267"/>
        <v>0</v>
      </c>
      <c r="Q510" s="40">
        <f t="shared" si="268"/>
        <v>0</v>
      </c>
      <c r="R510" s="40">
        <f t="shared" si="268"/>
        <v>0</v>
      </c>
      <c r="S510" s="40">
        <f t="shared" si="268"/>
        <v>0</v>
      </c>
      <c r="T510" s="40">
        <f t="shared" si="268"/>
        <v>0</v>
      </c>
      <c r="U510" s="40">
        <f t="shared" si="268"/>
        <v>0</v>
      </c>
      <c r="V510" s="40">
        <f t="shared" si="268"/>
        <v>0</v>
      </c>
      <c r="W510" s="40">
        <f t="shared" si="268"/>
        <v>0</v>
      </c>
      <c r="X510" s="40">
        <f t="shared" si="268"/>
        <v>0</v>
      </c>
      <c r="Y510" s="40">
        <f t="shared" si="268"/>
        <v>0</v>
      </c>
      <c r="Z510" s="40">
        <f t="shared" si="268"/>
        <v>0</v>
      </c>
      <c r="AA510" s="40">
        <f t="shared" si="268"/>
        <v>0</v>
      </c>
      <c r="AB510" s="40">
        <f t="shared" si="268"/>
        <v>0</v>
      </c>
      <c r="AC510" s="40">
        <f t="shared" si="269"/>
        <v>0</v>
      </c>
      <c r="AE510" s="105"/>
      <c r="AF510" s="106"/>
      <c r="AG510" s="88"/>
    </row>
    <row r="511" spans="1:33" x14ac:dyDescent="0.25">
      <c r="A511" s="45">
        <v>20810302101</v>
      </c>
      <c r="B511" s="46" t="s">
        <v>1289</v>
      </c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>
        <f t="shared" si="267"/>
        <v>0</v>
      </c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>
        <f t="shared" si="269"/>
        <v>0</v>
      </c>
      <c r="AE511" s="105"/>
      <c r="AF511" s="106"/>
      <c r="AG511" s="88"/>
    </row>
    <row r="512" spans="1:33" x14ac:dyDescent="0.25">
      <c r="A512" s="37">
        <v>2082</v>
      </c>
      <c r="B512" s="38" t="s">
        <v>1101</v>
      </c>
      <c r="C512" s="39">
        <f t="shared" ref="C512:N515" si="270">+C513</f>
        <v>0</v>
      </c>
      <c r="D512" s="39">
        <f t="shared" si="270"/>
        <v>0</v>
      </c>
      <c r="E512" s="39">
        <f t="shared" si="270"/>
        <v>0</v>
      </c>
      <c r="F512" s="39">
        <f t="shared" si="270"/>
        <v>0</v>
      </c>
      <c r="G512" s="39">
        <f t="shared" si="270"/>
        <v>0</v>
      </c>
      <c r="H512" s="39">
        <f t="shared" si="270"/>
        <v>0</v>
      </c>
      <c r="I512" s="39">
        <f t="shared" si="270"/>
        <v>0</v>
      </c>
      <c r="J512" s="39">
        <f t="shared" si="270"/>
        <v>0</v>
      </c>
      <c r="K512" s="39">
        <f t="shared" si="270"/>
        <v>0</v>
      </c>
      <c r="L512" s="39">
        <f t="shared" si="270"/>
        <v>0</v>
      </c>
      <c r="M512" s="39">
        <f t="shared" si="270"/>
        <v>0</v>
      </c>
      <c r="N512" s="39">
        <f t="shared" si="270"/>
        <v>0</v>
      </c>
      <c r="O512" s="39">
        <f t="shared" si="267"/>
        <v>0</v>
      </c>
      <c r="Q512" s="39">
        <f t="shared" ref="Q512:AB515" si="271">+Q513</f>
        <v>0</v>
      </c>
      <c r="R512" s="39">
        <f t="shared" si="271"/>
        <v>0</v>
      </c>
      <c r="S512" s="39">
        <f t="shared" si="271"/>
        <v>0</v>
      </c>
      <c r="T512" s="39">
        <f t="shared" si="271"/>
        <v>0</v>
      </c>
      <c r="U512" s="39">
        <f t="shared" si="271"/>
        <v>0</v>
      </c>
      <c r="V512" s="39">
        <f t="shared" si="271"/>
        <v>0</v>
      </c>
      <c r="W512" s="39">
        <f t="shared" si="271"/>
        <v>0</v>
      </c>
      <c r="X512" s="39">
        <f t="shared" si="271"/>
        <v>0</v>
      </c>
      <c r="Y512" s="39">
        <f t="shared" si="271"/>
        <v>0</v>
      </c>
      <c r="Z512" s="39">
        <f t="shared" si="271"/>
        <v>0</v>
      </c>
      <c r="AA512" s="39">
        <f t="shared" si="271"/>
        <v>0</v>
      </c>
      <c r="AB512" s="39">
        <f t="shared" si="271"/>
        <v>0</v>
      </c>
      <c r="AC512" s="39">
        <f t="shared" si="269"/>
        <v>0</v>
      </c>
      <c r="AE512" s="92" t="s">
        <v>1099</v>
      </c>
      <c r="AF512" s="92" t="s">
        <v>1101</v>
      </c>
      <c r="AG512" s="99"/>
    </row>
    <row r="513" spans="1:33" x14ac:dyDescent="0.25">
      <c r="A513" s="42">
        <v>208201</v>
      </c>
      <c r="B513" s="43" t="s">
        <v>1101</v>
      </c>
      <c r="C513" s="40">
        <f t="shared" si="270"/>
        <v>0</v>
      </c>
      <c r="D513" s="40">
        <f t="shared" si="270"/>
        <v>0</v>
      </c>
      <c r="E513" s="40">
        <f t="shared" si="270"/>
        <v>0</v>
      </c>
      <c r="F513" s="40">
        <f t="shared" si="270"/>
        <v>0</v>
      </c>
      <c r="G513" s="40">
        <f t="shared" si="270"/>
        <v>0</v>
      </c>
      <c r="H513" s="40">
        <f t="shared" si="270"/>
        <v>0</v>
      </c>
      <c r="I513" s="40">
        <f t="shared" si="270"/>
        <v>0</v>
      </c>
      <c r="J513" s="40">
        <f t="shared" si="270"/>
        <v>0</v>
      </c>
      <c r="K513" s="40">
        <f t="shared" si="270"/>
        <v>0</v>
      </c>
      <c r="L513" s="40">
        <f t="shared" si="270"/>
        <v>0</v>
      </c>
      <c r="M513" s="40">
        <f t="shared" si="270"/>
        <v>0</v>
      </c>
      <c r="N513" s="40">
        <f t="shared" si="270"/>
        <v>0</v>
      </c>
      <c r="O513" s="40">
        <f t="shared" si="267"/>
        <v>0</v>
      </c>
      <c r="Q513" s="40">
        <f t="shared" si="271"/>
        <v>0</v>
      </c>
      <c r="R513" s="40">
        <f t="shared" si="271"/>
        <v>0</v>
      </c>
      <c r="S513" s="40">
        <f t="shared" si="271"/>
        <v>0</v>
      </c>
      <c r="T513" s="40">
        <f t="shared" si="271"/>
        <v>0</v>
      </c>
      <c r="U513" s="40">
        <f t="shared" si="271"/>
        <v>0</v>
      </c>
      <c r="V513" s="40">
        <f t="shared" si="271"/>
        <v>0</v>
      </c>
      <c r="W513" s="40">
        <f t="shared" si="271"/>
        <v>0</v>
      </c>
      <c r="X513" s="40">
        <f t="shared" si="271"/>
        <v>0</v>
      </c>
      <c r="Y513" s="40">
        <f t="shared" si="271"/>
        <v>0</v>
      </c>
      <c r="Z513" s="40">
        <f t="shared" si="271"/>
        <v>0</v>
      </c>
      <c r="AA513" s="40">
        <f t="shared" si="271"/>
        <v>0</v>
      </c>
      <c r="AB513" s="40">
        <f t="shared" si="271"/>
        <v>0</v>
      </c>
      <c r="AC513" s="40">
        <f t="shared" si="269"/>
        <v>0</v>
      </c>
      <c r="AE513" s="92" t="s">
        <v>1100</v>
      </c>
      <c r="AF513" s="92" t="s">
        <v>1101</v>
      </c>
      <c r="AG513" s="95"/>
    </row>
    <row r="514" spans="1:33" x14ac:dyDescent="0.25">
      <c r="A514" s="42">
        <v>20820101</v>
      </c>
      <c r="B514" s="43" t="s">
        <v>1101</v>
      </c>
      <c r="C514" s="40">
        <f t="shared" si="270"/>
        <v>0</v>
      </c>
      <c r="D514" s="40">
        <f t="shared" si="270"/>
        <v>0</v>
      </c>
      <c r="E514" s="40">
        <f t="shared" si="270"/>
        <v>0</v>
      </c>
      <c r="F514" s="40">
        <f t="shared" si="270"/>
        <v>0</v>
      </c>
      <c r="G514" s="40">
        <f t="shared" si="270"/>
        <v>0</v>
      </c>
      <c r="H514" s="40">
        <f t="shared" si="270"/>
        <v>0</v>
      </c>
      <c r="I514" s="40">
        <f t="shared" si="270"/>
        <v>0</v>
      </c>
      <c r="J514" s="40">
        <f t="shared" si="270"/>
        <v>0</v>
      </c>
      <c r="K514" s="40">
        <f t="shared" si="270"/>
        <v>0</v>
      </c>
      <c r="L514" s="40">
        <f t="shared" si="270"/>
        <v>0</v>
      </c>
      <c r="M514" s="40">
        <f t="shared" si="270"/>
        <v>0</v>
      </c>
      <c r="N514" s="40">
        <f t="shared" si="270"/>
        <v>0</v>
      </c>
      <c r="O514" s="40">
        <f t="shared" si="267"/>
        <v>0</v>
      </c>
      <c r="Q514" s="40">
        <f t="shared" si="271"/>
        <v>0</v>
      </c>
      <c r="R514" s="40">
        <f t="shared" si="271"/>
        <v>0</v>
      </c>
      <c r="S514" s="40">
        <f t="shared" si="271"/>
        <v>0</v>
      </c>
      <c r="T514" s="40">
        <f t="shared" si="271"/>
        <v>0</v>
      </c>
      <c r="U514" s="40">
        <f t="shared" si="271"/>
        <v>0</v>
      </c>
      <c r="V514" s="40">
        <f t="shared" si="271"/>
        <v>0</v>
      </c>
      <c r="W514" s="40">
        <f t="shared" si="271"/>
        <v>0</v>
      </c>
      <c r="X514" s="40">
        <f t="shared" si="271"/>
        <v>0</v>
      </c>
      <c r="Y514" s="40">
        <f t="shared" si="271"/>
        <v>0</v>
      </c>
      <c r="Z514" s="40">
        <f t="shared" si="271"/>
        <v>0</v>
      </c>
      <c r="AA514" s="40">
        <f t="shared" si="271"/>
        <v>0</v>
      </c>
      <c r="AB514" s="40">
        <f t="shared" si="271"/>
        <v>0</v>
      </c>
      <c r="AC514" s="40">
        <f t="shared" si="269"/>
        <v>0</v>
      </c>
      <c r="AE514" s="92" t="s">
        <v>1102</v>
      </c>
      <c r="AF514" s="92" t="s">
        <v>1101</v>
      </c>
      <c r="AG514" s="95"/>
    </row>
    <row r="515" spans="1:33" x14ac:dyDescent="0.25">
      <c r="A515" s="42">
        <v>208201011</v>
      </c>
      <c r="B515" s="43" t="s">
        <v>1101</v>
      </c>
      <c r="C515" s="40">
        <f t="shared" si="270"/>
        <v>0</v>
      </c>
      <c r="D515" s="40">
        <f t="shared" si="270"/>
        <v>0</v>
      </c>
      <c r="E515" s="40">
        <f t="shared" si="270"/>
        <v>0</v>
      </c>
      <c r="F515" s="40">
        <f t="shared" si="270"/>
        <v>0</v>
      </c>
      <c r="G515" s="40">
        <f t="shared" si="270"/>
        <v>0</v>
      </c>
      <c r="H515" s="40">
        <f t="shared" si="270"/>
        <v>0</v>
      </c>
      <c r="I515" s="40">
        <f t="shared" si="270"/>
        <v>0</v>
      </c>
      <c r="J515" s="40">
        <f t="shared" si="270"/>
        <v>0</v>
      </c>
      <c r="K515" s="40">
        <f t="shared" si="270"/>
        <v>0</v>
      </c>
      <c r="L515" s="40">
        <f t="shared" si="270"/>
        <v>0</v>
      </c>
      <c r="M515" s="40">
        <f t="shared" si="270"/>
        <v>0</v>
      </c>
      <c r="N515" s="40">
        <f t="shared" si="270"/>
        <v>0</v>
      </c>
      <c r="O515" s="40">
        <f t="shared" si="267"/>
        <v>0</v>
      </c>
      <c r="Q515" s="40">
        <f t="shared" si="271"/>
        <v>0</v>
      </c>
      <c r="R515" s="40">
        <f t="shared" si="271"/>
        <v>0</v>
      </c>
      <c r="S515" s="40">
        <f t="shared" si="271"/>
        <v>0</v>
      </c>
      <c r="T515" s="40">
        <f t="shared" si="271"/>
        <v>0</v>
      </c>
      <c r="U515" s="40">
        <f t="shared" si="271"/>
        <v>0</v>
      </c>
      <c r="V515" s="40">
        <f t="shared" si="271"/>
        <v>0</v>
      </c>
      <c r="W515" s="40">
        <f t="shared" si="271"/>
        <v>0</v>
      </c>
      <c r="X515" s="40">
        <f t="shared" si="271"/>
        <v>0</v>
      </c>
      <c r="Y515" s="40">
        <f t="shared" si="271"/>
        <v>0</v>
      </c>
      <c r="Z515" s="40">
        <f t="shared" si="271"/>
        <v>0</v>
      </c>
      <c r="AA515" s="40">
        <f t="shared" si="271"/>
        <v>0</v>
      </c>
      <c r="AB515" s="40">
        <f t="shared" si="271"/>
        <v>0</v>
      </c>
      <c r="AC515" s="40">
        <f t="shared" si="269"/>
        <v>0</v>
      </c>
      <c r="AE515" s="62" t="s">
        <v>1103</v>
      </c>
      <c r="AF515" s="62" t="s">
        <v>1101</v>
      </c>
      <c r="AG515" s="87">
        <v>0</v>
      </c>
    </row>
    <row r="516" spans="1:33" x14ac:dyDescent="0.25">
      <c r="A516" s="45">
        <v>20820101101</v>
      </c>
      <c r="B516" s="46" t="s">
        <v>1101</v>
      </c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>
        <f t="shared" si="267"/>
        <v>0</v>
      </c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>
        <f t="shared" si="269"/>
        <v>0</v>
      </c>
      <c r="AE516" s="76" t="s">
        <v>1104</v>
      </c>
      <c r="AF516" s="75" t="s">
        <v>1101</v>
      </c>
      <c r="AG516" s="88"/>
    </row>
    <row r="517" spans="1:33" x14ac:dyDescent="0.25">
      <c r="A517" s="37">
        <v>209</v>
      </c>
      <c r="B517" s="38" t="s">
        <v>1292</v>
      </c>
      <c r="C517" s="39">
        <f t="shared" ref="C517:N521" si="272">+C518</f>
        <v>0</v>
      </c>
      <c r="D517" s="39">
        <f t="shared" si="272"/>
        <v>0</v>
      </c>
      <c r="E517" s="39">
        <f t="shared" si="272"/>
        <v>0</v>
      </c>
      <c r="F517" s="39">
        <f t="shared" si="272"/>
        <v>0</v>
      </c>
      <c r="G517" s="39">
        <f t="shared" si="272"/>
        <v>0</v>
      </c>
      <c r="H517" s="39">
        <f t="shared" si="272"/>
        <v>0</v>
      </c>
      <c r="I517" s="39">
        <f t="shared" si="272"/>
        <v>0</v>
      </c>
      <c r="J517" s="39">
        <f t="shared" si="272"/>
        <v>0</v>
      </c>
      <c r="K517" s="39">
        <f t="shared" si="272"/>
        <v>0</v>
      </c>
      <c r="L517" s="39">
        <f t="shared" si="272"/>
        <v>0</v>
      </c>
      <c r="M517" s="39">
        <f t="shared" si="272"/>
        <v>0</v>
      </c>
      <c r="N517" s="39">
        <f t="shared" si="272"/>
        <v>0</v>
      </c>
      <c r="O517" s="39">
        <f t="shared" si="267"/>
        <v>0</v>
      </c>
      <c r="Q517" s="39">
        <f t="shared" ref="Q517:AB521" si="273">+Q518</f>
        <v>0</v>
      </c>
      <c r="R517" s="39">
        <f t="shared" si="273"/>
        <v>0</v>
      </c>
      <c r="S517" s="39">
        <f t="shared" si="273"/>
        <v>0</v>
      </c>
      <c r="T517" s="39">
        <f t="shared" si="273"/>
        <v>0</v>
      </c>
      <c r="U517" s="39">
        <f t="shared" si="273"/>
        <v>0</v>
      </c>
      <c r="V517" s="39">
        <f t="shared" si="273"/>
        <v>0</v>
      </c>
      <c r="W517" s="39">
        <f t="shared" si="273"/>
        <v>0</v>
      </c>
      <c r="X517" s="39">
        <f t="shared" si="273"/>
        <v>0</v>
      </c>
      <c r="Y517" s="39">
        <f t="shared" si="273"/>
        <v>0</v>
      </c>
      <c r="Z517" s="39">
        <f t="shared" si="273"/>
        <v>0</v>
      </c>
      <c r="AA517" s="39">
        <f t="shared" si="273"/>
        <v>0</v>
      </c>
      <c r="AB517" s="39">
        <f t="shared" si="273"/>
        <v>0</v>
      </c>
      <c r="AC517" s="39">
        <f t="shared" si="269"/>
        <v>0</v>
      </c>
      <c r="AE517" s="107"/>
      <c r="AF517" s="75"/>
      <c r="AG517" s="88"/>
    </row>
    <row r="518" spans="1:33" x14ac:dyDescent="0.25">
      <c r="A518" s="42">
        <v>2093</v>
      </c>
      <c r="B518" s="43" t="s">
        <v>1293</v>
      </c>
      <c r="C518" s="40">
        <f t="shared" si="272"/>
        <v>0</v>
      </c>
      <c r="D518" s="40">
        <f t="shared" si="272"/>
        <v>0</v>
      </c>
      <c r="E518" s="40">
        <f t="shared" si="272"/>
        <v>0</v>
      </c>
      <c r="F518" s="40">
        <f t="shared" si="272"/>
        <v>0</v>
      </c>
      <c r="G518" s="40">
        <f t="shared" si="272"/>
        <v>0</v>
      </c>
      <c r="H518" s="40">
        <f t="shared" si="272"/>
        <v>0</v>
      </c>
      <c r="I518" s="40">
        <f t="shared" si="272"/>
        <v>0</v>
      </c>
      <c r="J518" s="40">
        <f t="shared" si="272"/>
        <v>0</v>
      </c>
      <c r="K518" s="40">
        <f t="shared" si="272"/>
        <v>0</v>
      </c>
      <c r="L518" s="40">
        <f t="shared" si="272"/>
        <v>0</v>
      </c>
      <c r="M518" s="40">
        <f t="shared" si="272"/>
        <v>0</v>
      </c>
      <c r="N518" s="40">
        <f t="shared" si="272"/>
        <v>0</v>
      </c>
      <c r="O518" s="40">
        <f t="shared" si="267"/>
        <v>0</v>
      </c>
      <c r="Q518" s="40">
        <f t="shared" si="273"/>
        <v>0</v>
      </c>
      <c r="R518" s="40">
        <f t="shared" si="273"/>
        <v>0</v>
      </c>
      <c r="S518" s="40">
        <f t="shared" si="273"/>
        <v>0</v>
      </c>
      <c r="T518" s="40">
        <f t="shared" si="273"/>
        <v>0</v>
      </c>
      <c r="U518" s="40">
        <f t="shared" si="273"/>
        <v>0</v>
      </c>
      <c r="V518" s="40">
        <f t="shared" si="273"/>
        <v>0</v>
      </c>
      <c r="W518" s="40">
        <f t="shared" si="273"/>
        <v>0</v>
      </c>
      <c r="X518" s="40">
        <f t="shared" si="273"/>
        <v>0</v>
      </c>
      <c r="Y518" s="40">
        <f t="shared" si="273"/>
        <v>0</v>
      </c>
      <c r="Z518" s="40">
        <f t="shared" si="273"/>
        <v>0</v>
      </c>
      <c r="AA518" s="40">
        <f t="shared" si="273"/>
        <v>0</v>
      </c>
      <c r="AB518" s="40">
        <f t="shared" si="273"/>
        <v>0</v>
      </c>
      <c r="AC518" s="40">
        <f t="shared" si="269"/>
        <v>0</v>
      </c>
      <c r="AE518" s="107"/>
      <c r="AF518" s="75"/>
      <c r="AG518" s="88"/>
    </row>
    <row r="519" spans="1:33" x14ac:dyDescent="0.25">
      <c r="A519" s="42">
        <v>209301</v>
      </c>
      <c r="B519" s="43" t="s">
        <v>1293</v>
      </c>
      <c r="C519" s="40">
        <f t="shared" si="272"/>
        <v>0</v>
      </c>
      <c r="D519" s="40">
        <f t="shared" si="272"/>
        <v>0</v>
      </c>
      <c r="E519" s="40">
        <f t="shared" si="272"/>
        <v>0</v>
      </c>
      <c r="F519" s="40">
        <f t="shared" si="272"/>
        <v>0</v>
      </c>
      <c r="G519" s="40">
        <f t="shared" si="272"/>
        <v>0</v>
      </c>
      <c r="H519" s="40">
        <f t="shared" si="272"/>
        <v>0</v>
      </c>
      <c r="I519" s="40">
        <f t="shared" si="272"/>
        <v>0</v>
      </c>
      <c r="J519" s="40">
        <f t="shared" si="272"/>
        <v>0</v>
      </c>
      <c r="K519" s="40">
        <f t="shared" si="272"/>
        <v>0</v>
      </c>
      <c r="L519" s="40">
        <f t="shared" si="272"/>
        <v>0</v>
      </c>
      <c r="M519" s="40">
        <f t="shared" si="272"/>
        <v>0</v>
      </c>
      <c r="N519" s="40">
        <f t="shared" si="272"/>
        <v>0</v>
      </c>
      <c r="O519" s="40">
        <f t="shared" si="267"/>
        <v>0</v>
      </c>
      <c r="Q519" s="40">
        <f t="shared" si="273"/>
        <v>0</v>
      </c>
      <c r="R519" s="40">
        <f t="shared" si="273"/>
        <v>0</v>
      </c>
      <c r="S519" s="40">
        <f t="shared" si="273"/>
        <v>0</v>
      </c>
      <c r="T519" s="40">
        <f t="shared" si="273"/>
        <v>0</v>
      </c>
      <c r="U519" s="40">
        <f t="shared" si="273"/>
        <v>0</v>
      </c>
      <c r="V519" s="40">
        <f t="shared" si="273"/>
        <v>0</v>
      </c>
      <c r="W519" s="40">
        <f t="shared" si="273"/>
        <v>0</v>
      </c>
      <c r="X519" s="40">
        <f t="shared" si="273"/>
        <v>0</v>
      </c>
      <c r="Y519" s="40">
        <f t="shared" si="273"/>
        <v>0</v>
      </c>
      <c r="Z519" s="40">
        <f t="shared" si="273"/>
        <v>0</v>
      </c>
      <c r="AA519" s="40">
        <f t="shared" si="273"/>
        <v>0</v>
      </c>
      <c r="AB519" s="40">
        <f t="shared" si="273"/>
        <v>0</v>
      </c>
      <c r="AC519" s="40">
        <f t="shared" si="269"/>
        <v>0</v>
      </c>
      <c r="AE519" s="107"/>
      <c r="AF519" s="75"/>
      <c r="AG519" s="88"/>
    </row>
    <row r="520" spans="1:33" x14ac:dyDescent="0.25">
      <c r="A520" s="42">
        <v>20930101</v>
      </c>
      <c r="B520" s="43" t="s">
        <v>1293</v>
      </c>
      <c r="C520" s="40">
        <f t="shared" si="272"/>
        <v>0</v>
      </c>
      <c r="D520" s="40">
        <f t="shared" si="272"/>
        <v>0</v>
      </c>
      <c r="E520" s="40">
        <f t="shared" si="272"/>
        <v>0</v>
      </c>
      <c r="F520" s="40">
        <f t="shared" si="272"/>
        <v>0</v>
      </c>
      <c r="G520" s="40">
        <f t="shared" si="272"/>
        <v>0</v>
      </c>
      <c r="H520" s="40">
        <f t="shared" si="272"/>
        <v>0</v>
      </c>
      <c r="I520" s="40">
        <f t="shared" si="272"/>
        <v>0</v>
      </c>
      <c r="J520" s="40">
        <f t="shared" si="272"/>
        <v>0</v>
      </c>
      <c r="K520" s="40">
        <f t="shared" si="272"/>
        <v>0</v>
      </c>
      <c r="L520" s="40">
        <f t="shared" si="272"/>
        <v>0</v>
      </c>
      <c r="M520" s="40">
        <f t="shared" si="272"/>
        <v>0</v>
      </c>
      <c r="N520" s="40">
        <f t="shared" si="272"/>
        <v>0</v>
      </c>
      <c r="O520" s="40">
        <f t="shared" si="267"/>
        <v>0</v>
      </c>
      <c r="Q520" s="40">
        <f t="shared" si="273"/>
        <v>0</v>
      </c>
      <c r="R520" s="40">
        <f t="shared" si="273"/>
        <v>0</v>
      </c>
      <c r="S520" s="40">
        <f t="shared" si="273"/>
        <v>0</v>
      </c>
      <c r="T520" s="40">
        <f t="shared" si="273"/>
        <v>0</v>
      </c>
      <c r="U520" s="40">
        <f t="shared" si="273"/>
        <v>0</v>
      </c>
      <c r="V520" s="40">
        <f t="shared" si="273"/>
        <v>0</v>
      </c>
      <c r="W520" s="40">
        <f t="shared" si="273"/>
        <v>0</v>
      </c>
      <c r="X520" s="40">
        <f t="shared" si="273"/>
        <v>0</v>
      </c>
      <c r="Y520" s="40">
        <f t="shared" si="273"/>
        <v>0</v>
      </c>
      <c r="Z520" s="40">
        <f t="shared" si="273"/>
        <v>0</v>
      </c>
      <c r="AA520" s="40">
        <f t="shared" si="273"/>
        <v>0</v>
      </c>
      <c r="AB520" s="40">
        <f t="shared" si="273"/>
        <v>0</v>
      </c>
      <c r="AC520" s="40">
        <f t="shared" si="269"/>
        <v>0</v>
      </c>
      <c r="AE520" s="107"/>
      <c r="AF520" s="75"/>
      <c r="AG520" s="88"/>
    </row>
    <row r="521" spans="1:33" x14ac:dyDescent="0.25">
      <c r="A521" s="42">
        <v>209301011</v>
      </c>
      <c r="B521" s="43" t="s">
        <v>1293</v>
      </c>
      <c r="C521" s="40">
        <f t="shared" si="272"/>
        <v>0</v>
      </c>
      <c r="D521" s="40">
        <f t="shared" si="272"/>
        <v>0</v>
      </c>
      <c r="E521" s="40">
        <f t="shared" si="272"/>
        <v>0</v>
      </c>
      <c r="F521" s="40">
        <f t="shared" si="272"/>
        <v>0</v>
      </c>
      <c r="G521" s="40">
        <f t="shared" si="272"/>
        <v>0</v>
      </c>
      <c r="H521" s="40">
        <f t="shared" si="272"/>
        <v>0</v>
      </c>
      <c r="I521" s="40">
        <f t="shared" si="272"/>
        <v>0</v>
      </c>
      <c r="J521" s="40">
        <f t="shared" si="272"/>
        <v>0</v>
      </c>
      <c r="K521" s="40">
        <f t="shared" si="272"/>
        <v>0</v>
      </c>
      <c r="L521" s="40">
        <f t="shared" si="272"/>
        <v>0</v>
      </c>
      <c r="M521" s="40">
        <f t="shared" si="272"/>
        <v>0</v>
      </c>
      <c r="N521" s="40">
        <f t="shared" si="272"/>
        <v>0</v>
      </c>
      <c r="O521" s="40">
        <f t="shared" si="267"/>
        <v>0</v>
      </c>
      <c r="Q521" s="40">
        <f t="shared" si="273"/>
        <v>0</v>
      </c>
      <c r="R521" s="40">
        <f t="shared" si="273"/>
        <v>0</v>
      </c>
      <c r="S521" s="40">
        <f t="shared" si="273"/>
        <v>0</v>
      </c>
      <c r="T521" s="40">
        <f t="shared" si="273"/>
        <v>0</v>
      </c>
      <c r="U521" s="40">
        <f t="shared" si="273"/>
        <v>0</v>
      </c>
      <c r="V521" s="40">
        <f t="shared" si="273"/>
        <v>0</v>
      </c>
      <c r="W521" s="40">
        <f t="shared" si="273"/>
        <v>0</v>
      </c>
      <c r="X521" s="40">
        <f t="shared" si="273"/>
        <v>0</v>
      </c>
      <c r="Y521" s="40">
        <f t="shared" si="273"/>
        <v>0</v>
      </c>
      <c r="Z521" s="40">
        <f t="shared" si="273"/>
        <v>0</v>
      </c>
      <c r="AA521" s="40">
        <f t="shared" si="273"/>
        <v>0</v>
      </c>
      <c r="AB521" s="40">
        <f t="shared" si="273"/>
        <v>0</v>
      </c>
      <c r="AC521" s="40">
        <f t="shared" si="269"/>
        <v>0</v>
      </c>
      <c r="AE521" s="107"/>
      <c r="AF521" s="75"/>
      <c r="AG521" s="88"/>
    </row>
    <row r="522" spans="1:33" x14ac:dyDescent="0.25">
      <c r="A522" s="45">
        <v>20930101101</v>
      </c>
      <c r="B522" s="46" t="s">
        <v>1293</v>
      </c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>
        <f t="shared" si="267"/>
        <v>0</v>
      </c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>
        <f t="shared" si="269"/>
        <v>0</v>
      </c>
      <c r="AE522" s="107"/>
      <c r="AF522" s="75"/>
      <c r="AG522" s="88"/>
    </row>
    <row r="523" spans="1:33" x14ac:dyDescent="0.25">
      <c r="A523" s="37">
        <v>210</v>
      </c>
      <c r="B523" s="38" t="s">
        <v>792</v>
      </c>
      <c r="C523" s="39">
        <f t="shared" ref="C523:N527" si="274">+C524</f>
        <v>0</v>
      </c>
      <c r="D523" s="39">
        <f t="shared" si="274"/>
        <v>0</v>
      </c>
      <c r="E523" s="39">
        <f t="shared" si="274"/>
        <v>0</v>
      </c>
      <c r="F523" s="39">
        <f t="shared" si="274"/>
        <v>0</v>
      </c>
      <c r="G523" s="39">
        <f t="shared" si="274"/>
        <v>0</v>
      </c>
      <c r="H523" s="39">
        <f t="shared" si="274"/>
        <v>0</v>
      </c>
      <c r="I523" s="39">
        <f t="shared" si="274"/>
        <v>0</v>
      </c>
      <c r="J523" s="39">
        <f t="shared" si="274"/>
        <v>0</v>
      </c>
      <c r="K523" s="39">
        <f t="shared" si="274"/>
        <v>0</v>
      </c>
      <c r="L523" s="39">
        <f t="shared" si="274"/>
        <v>0</v>
      </c>
      <c r="M523" s="39">
        <f t="shared" si="274"/>
        <v>0</v>
      </c>
      <c r="N523" s="39">
        <f t="shared" si="274"/>
        <v>0</v>
      </c>
      <c r="O523" s="39">
        <f t="shared" si="267"/>
        <v>0</v>
      </c>
      <c r="Q523" s="39">
        <f t="shared" ref="Q523:AB527" si="275">+Q524</f>
        <v>0</v>
      </c>
      <c r="R523" s="39">
        <f t="shared" si="275"/>
        <v>0</v>
      </c>
      <c r="S523" s="39">
        <f t="shared" si="275"/>
        <v>0</v>
      </c>
      <c r="T523" s="39">
        <f t="shared" si="275"/>
        <v>0</v>
      </c>
      <c r="U523" s="39">
        <f t="shared" si="275"/>
        <v>0</v>
      </c>
      <c r="V523" s="39">
        <f t="shared" si="275"/>
        <v>0</v>
      </c>
      <c r="W523" s="39">
        <f t="shared" si="275"/>
        <v>0</v>
      </c>
      <c r="X523" s="39">
        <f t="shared" si="275"/>
        <v>0</v>
      </c>
      <c r="Y523" s="39">
        <f t="shared" si="275"/>
        <v>0</v>
      </c>
      <c r="Z523" s="39">
        <f t="shared" si="275"/>
        <v>0</v>
      </c>
      <c r="AA523" s="39">
        <f t="shared" si="275"/>
        <v>0</v>
      </c>
      <c r="AB523" s="39">
        <f t="shared" si="275"/>
        <v>0</v>
      </c>
      <c r="AC523" s="39">
        <f t="shared" si="269"/>
        <v>0</v>
      </c>
      <c r="AE523" s="92">
        <v>210</v>
      </c>
      <c r="AF523" s="92" t="s">
        <v>792</v>
      </c>
      <c r="AG523" s="98"/>
    </row>
    <row r="524" spans="1:33" x14ac:dyDescent="0.25">
      <c r="A524" s="42">
        <v>2101</v>
      </c>
      <c r="B524" s="43" t="s">
        <v>792</v>
      </c>
      <c r="C524" s="40">
        <f t="shared" si="274"/>
        <v>0</v>
      </c>
      <c r="D524" s="40">
        <f t="shared" si="274"/>
        <v>0</v>
      </c>
      <c r="E524" s="40">
        <f t="shared" si="274"/>
        <v>0</v>
      </c>
      <c r="F524" s="40">
        <f t="shared" si="274"/>
        <v>0</v>
      </c>
      <c r="G524" s="40">
        <f t="shared" si="274"/>
        <v>0</v>
      </c>
      <c r="H524" s="40">
        <f t="shared" si="274"/>
        <v>0</v>
      </c>
      <c r="I524" s="40">
        <f t="shared" si="274"/>
        <v>0</v>
      </c>
      <c r="J524" s="40">
        <f t="shared" si="274"/>
        <v>0</v>
      </c>
      <c r="K524" s="40">
        <f t="shared" si="274"/>
        <v>0</v>
      </c>
      <c r="L524" s="40">
        <f t="shared" si="274"/>
        <v>0</v>
      </c>
      <c r="M524" s="40">
        <f t="shared" si="274"/>
        <v>0</v>
      </c>
      <c r="N524" s="40">
        <f t="shared" si="274"/>
        <v>0</v>
      </c>
      <c r="O524" s="40">
        <f t="shared" si="267"/>
        <v>0</v>
      </c>
      <c r="Q524" s="40">
        <f t="shared" si="275"/>
        <v>0</v>
      </c>
      <c r="R524" s="40">
        <f t="shared" si="275"/>
        <v>0</v>
      </c>
      <c r="S524" s="40">
        <f t="shared" si="275"/>
        <v>0</v>
      </c>
      <c r="T524" s="40">
        <f t="shared" si="275"/>
        <v>0</v>
      </c>
      <c r="U524" s="40">
        <f t="shared" si="275"/>
        <v>0</v>
      </c>
      <c r="V524" s="40">
        <f t="shared" si="275"/>
        <v>0</v>
      </c>
      <c r="W524" s="40">
        <f t="shared" si="275"/>
        <v>0</v>
      </c>
      <c r="X524" s="40">
        <f t="shared" si="275"/>
        <v>0</v>
      </c>
      <c r="Y524" s="40">
        <f t="shared" si="275"/>
        <v>0</v>
      </c>
      <c r="Z524" s="40">
        <f t="shared" si="275"/>
        <v>0</v>
      </c>
      <c r="AA524" s="40">
        <f t="shared" si="275"/>
        <v>0</v>
      </c>
      <c r="AB524" s="40">
        <f t="shared" si="275"/>
        <v>0</v>
      </c>
      <c r="AC524" s="40">
        <f t="shared" si="269"/>
        <v>0</v>
      </c>
      <c r="AE524" s="92">
        <v>2101</v>
      </c>
      <c r="AF524" s="92" t="s">
        <v>792</v>
      </c>
      <c r="AG524" s="95"/>
    </row>
    <row r="525" spans="1:33" x14ac:dyDescent="0.25">
      <c r="A525" s="42">
        <v>210101</v>
      </c>
      <c r="B525" s="43" t="s">
        <v>792</v>
      </c>
      <c r="C525" s="40">
        <f t="shared" si="274"/>
        <v>0</v>
      </c>
      <c r="D525" s="40">
        <f t="shared" si="274"/>
        <v>0</v>
      </c>
      <c r="E525" s="40">
        <f t="shared" si="274"/>
        <v>0</v>
      </c>
      <c r="F525" s="40">
        <f t="shared" si="274"/>
        <v>0</v>
      </c>
      <c r="G525" s="40">
        <f t="shared" si="274"/>
        <v>0</v>
      </c>
      <c r="H525" s="40">
        <f t="shared" si="274"/>
        <v>0</v>
      </c>
      <c r="I525" s="40">
        <f t="shared" si="274"/>
        <v>0</v>
      </c>
      <c r="J525" s="40">
        <f t="shared" si="274"/>
        <v>0</v>
      </c>
      <c r="K525" s="40">
        <f t="shared" si="274"/>
        <v>0</v>
      </c>
      <c r="L525" s="40">
        <f t="shared" si="274"/>
        <v>0</v>
      </c>
      <c r="M525" s="40">
        <f t="shared" si="274"/>
        <v>0</v>
      </c>
      <c r="N525" s="40">
        <f t="shared" si="274"/>
        <v>0</v>
      </c>
      <c r="O525" s="40">
        <f t="shared" si="267"/>
        <v>0</v>
      </c>
      <c r="Q525" s="40">
        <f t="shared" si="275"/>
        <v>0</v>
      </c>
      <c r="R525" s="40">
        <f t="shared" si="275"/>
        <v>0</v>
      </c>
      <c r="S525" s="40">
        <f t="shared" si="275"/>
        <v>0</v>
      </c>
      <c r="T525" s="40">
        <f t="shared" si="275"/>
        <v>0</v>
      </c>
      <c r="U525" s="40">
        <f t="shared" si="275"/>
        <v>0</v>
      </c>
      <c r="V525" s="40">
        <f t="shared" si="275"/>
        <v>0</v>
      </c>
      <c r="W525" s="40">
        <f t="shared" si="275"/>
        <v>0</v>
      </c>
      <c r="X525" s="40">
        <f t="shared" si="275"/>
        <v>0</v>
      </c>
      <c r="Y525" s="40">
        <f t="shared" si="275"/>
        <v>0</v>
      </c>
      <c r="Z525" s="40">
        <f t="shared" si="275"/>
        <v>0</v>
      </c>
      <c r="AA525" s="40">
        <f t="shared" si="275"/>
        <v>0</v>
      </c>
      <c r="AB525" s="40">
        <f t="shared" si="275"/>
        <v>0</v>
      </c>
      <c r="AC525" s="40">
        <f t="shared" si="269"/>
        <v>0</v>
      </c>
      <c r="AE525" s="92">
        <v>210101</v>
      </c>
      <c r="AF525" s="92" t="s">
        <v>792</v>
      </c>
      <c r="AG525" s="95"/>
    </row>
    <row r="526" spans="1:33" x14ac:dyDescent="0.25">
      <c r="A526" s="42">
        <v>21010101</v>
      </c>
      <c r="B526" s="43" t="s">
        <v>792</v>
      </c>
      <c r="C526" s="40">
        <f t="shared" si="274"/>
        <v>0</v>
      </c>
      <c r="D526" s="40">
        <f t="shared" si="274"/>
        <v>0</v>
      </c>
      <c r="E526" s="40">
        <f t="shared" si="274"/>
        <v>0</v>
      </c>
      <c r="F526" s="40">
        <f t="shared" si="274"/>
        <v>0</v>
      </c>
      <c r="G526" s="40">
        <f t="shared" si="274"/>
        <v>0</v>
      </c>
      <c r="H526" s="40">
        <f t="shared" si="274"/>
        <v>0</v>
      </c>
      <c r="I526" s="40">
        <f t="shared" si="274"/>
        <v>0</v>
      </c>
      <c r="J526" s="40">
        <f t="shared" si="274"/>
        <v>0</v>
      </c>
      <c r="K526" s="40">
        <f t="shared" si="274"/>
        <v>0</v>
      </c>
      <c r="L526" s="40">
        <f t="shared" si="274"/>
        <v>0</v>
      </c>
      <c r="M526" s="40">
        <f t="shared" si="274"/>
        <v>0</v>
      </c>
      <c r="N526" s="40">
        <f t="shared" si="274"/>
        <v>0</v>
      </c>
      <c r="O526" s="40">
        <f t="shared" si="267"/>
        <v>0</v>
      </c>
      <c r="Q526" s="40">
        <f t="shared" si="275"/>
        <v>0</v>
      </c>
      <c r="R526" s="40">
        <f t="shared" si="275"/>
        <v>0</v>
      </c>
      <c r="S526" s="40">
        <f t="shared" si="275"/>
        <v>0</v>
      </c>
      <c r="T526" s="40">
        <f t="shared" si="275"/>
        <v>0</v>
      </c>
      <c r="U526" s="40">
        <f t="shared" si="275"/>
        <v>0</v>
      </c>
      <c r="V526" s="40">
        <f t="shared" si="275"/>
        <v>0</v>
      </c>
      <c r="W526" s="40">
        <f t="shared" si="275"/>
        <v>0</v>
      </c>
      <c r="X526" s="40">
        <f t="shared" si="275"/>
        <v>0</v>
      </c>
      <c r="Y526" s="40">
        <f t="shared" si="275"/>
        <v>0</v>
      </c>
      <c r="Z526" s="40">
        <f t="shared" si="275"/>
        <v>0</v>
      </c>
      <c r="AA526" s="40">
        <f t="shared" si="275"/>
        <v>0</v>
      </c>
      <c r="AB526" s="40">
        <f t="shared" si="275"/>
        <v>0</v>
      </c>
      <c r="AC526" s="40">
        <f t="shared" si="269"/>
        <v>0</v>
      </c>
      <c r="AE526" s="62">
        <v>2101011</v>
      </c>
      <c r="AF526" s="62" t="s">
        <v>792</v>
      </c>
      <c r="AG526" s="87">
        <v>0</v>
      </c>
    </row>
    <row r="527" spans="1:33" x14ac:dyDescent="0.25">
      <c r="A527" s="42">
        <v>210101011</v>
      </c>
      <c r="B527" s="43" t="s">
        <v>792</v>
      </c>
      <c r="C527" s="40">
        <f t="shared" si="274"/>
        <v>0</v>
      </c>
      <c r="D527" s="40">
        <f t="shared" si="274"/>
        <v>0</v>
      </c>
      <c r="E527" s="40">
        <f t="shared" si="274"/>
        <v>0</v>
      </c>
      <c r="F527" s="40">
        <f t="shared" si="274"/>
        <v>0</v>
      </c>
      <c r="G527" s="40">
        <f t="shared" si="274"/>
        <v>0</v>
      </c>
      <c r="H527" s="40">
        <f t="shared" si="274"/>
        <v>0</v>
      </c>
      <c r="I527" s="40">
        <f t="shared" si="274"/>
        <v>0</v>
      </c>
      <c r="J527" s="40">
        <f t="shared" si="274"/>
        <v>0</v>
      </c>
      <c r="K527" s="40">
        <f t="shared" si="274"/>
        <v>0</v>
      </c>
      <c r="L527" s="40">
        <f t="shared" si="274"/>
        <v>0</v>
      </c>
      <c r="M527" s="40">
        <f t="shared" si="274"/>
        <v>0</v>
      </c>
      <c r="N527" s="40">
        <f t="shared" si="274"/>
        <v>0</v>
      </c>
      <c r="O527" s="40">
        <f t="shared" si="267"/>
        <v>0</v>
      </c>
      <c r="Q527" s="40">
        <f t="shared" si="275"/>
        <v>0</v>
      </c>
      <c r="R527" s="40">
        <f t="shared" si="275"/>
        <v>0</v>
      </c>
      <c r="S527" s="40">
        <f t="shared" si="275"/>
        <v>0</v>
      </c>
      <c r="T527" s="40">
        <f t="shared" si="275"/>
        <v>0</v>
      </c>
      <c r="U527" s="40">
        <f t="shared" si="275"/>
        <v>0</v>
      </c>
      <c r="V527" s="40">
        <f t="shared" si="275"/>
        <v>0</v>
      </c>
      <c r="W527" s="40">
        <f t="shared" si="275"/>
        <v>0</v>
      </c>
      <c r="X527" s="40">
        <f t="shared" si="275"/>
        <v>0</v>
      </c>
      <c r="Y527" s="40">
        <f t="shared" si="275"/>
        <v>0</v>
      </c>
      <c r="Z527" s="40">
        <f t="shared" si="275"/>
        <v>0</v>
      </c>
      <c r="AA527" s="40">
        <f t="shared" si="275"/>
        <v>0</v>
      </c>
      <c r="AB527" s="40">
        <f t="shared" si="275"/>
        <v>0</v>
      </c>
      <c r="AC527" s="40">
        <f t="shared" si="269"/>
        <v>0</v>
      </c>
      <c r="AE527" s="73">
        <v>210101101</v>
      </c>
      <c r="AF527" s="77" t="s">
        <v>792</v>
      </c>
      <c r="AG527" s="89"/>
    </row>
    <row r="528" spans="1:33" x14ac:dyDescent="0.25">
      <c r="A528" s="45">
        <v>21010101101</v>
      </c>
      <c r="B528" s="46" t="s">
        <v>792</v>
      </c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>
        <f t="shared" si="267"/>
        <v>0</v>
      </c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>
        <f t="shared" si="269"/>
        <v>0</v>
      </c>
      <c r="AE528" s="73"/>
      <c r="AF528" s="77"/>
      <c r="AG528" s="89"/>
    </row>
    <row r="529" spans="1:33" x14ac:dyDescent="0.25">
      <c r="A529" s="37">
        <v>212</v>
      </c>
      <c r="B529" s="38" t="s">
        <v>1105</v>
      </c>
      <c r="C529" s="39">
        <f t="shared" ref="C529:N533" si="276">+C530</f>
        <v>0</v>
      </c>
      <c r="D529" s="39">
        <f t="shared" si="276"/>
        <v>0</v>
      </c>
      <c r="E529" s="39">
        <f t="shared" si="276"/>
        <v>0</v>
      </c>
      <c r="F529" s="39">
        <f t="shared" si="276"/>
        <v>0</v>
      </c>
      <c r="G529" s="39">
        <f t="shared" si="276"/>
        <v>0</v>
      </c>
      <c r="H529" s="39">
        <f t="shared" si="276"/>
        <v>0</v>
      </c>
      <c r="I529" s="39">
        <f t="shared" si="276"/>
        <v>0</v>
      </c>
      <c r="J529" s="39">
        <f t="shared" si="276"/>
        <v>0</v>
      </c>
      <c r="K529" s="39">
        <f t="shared" si="276"/>
        <v>0</v>
      </c>
      <c r="L529" s="39">
        <f t="shared" si="276"/>
        <v>0</v>
      </c>
      <c r="M529" s="39">
        <f t="shared" si="276"/>
        <v>0</v>
      </c>
      <c r="N529" s="39">
        <f t="shared" si="276"/>
        <v>0</v>
      </c>
      <c r="O529" s="39">
        <f t="shared" si="267"/>
        <v>0</v>
      </c>
      <c r="Q529" s="39">
        <f t="shared" ref="Q529:AB533" si="277">+Q530</f>
        <v>0</v>
      </c>
      <c r="R529" s="39">
        <f t="shared" si="277"/>
        <v>0</v>
      </c>
      <c r="S529" s="39">
        <f t="shared" si="277"/>
        <v>0</v>
      </c>
      <c r="T529" s="39">
        <f t="shared" si="277"/>
        <v>0</v>
      </c>
      <c r="U529" s="39">
        <f t="shared" si="277"/>
        <v>0</v>
      </c>
      <c r="V529" s="39">
        <f t="shared" si="277"/>
        <v>0</v>
      </c>
      <c r="W529" s="39">
        <f t="shared" si="277"/>
        <v>0</v>
      </c>
      <c r="X529" s="39">
        <f t="shared" si="277"/>
        <v>0</v>
      </c>
      <c r="Y529" s="39">
        <f t="shared" si="277"/>
        <v>0</v>
      </c>
      <c r="Z529" s="39">
        <f t="shared" si="277"/>
        <v>0</v>
      </c>
      <c r="AA529" s="39">
        <f t="shared" si="277"/>
        <v>0</v>
      </c>
      <c r="AB529" s="39">
        <f t="shared" si="277"/>
        <v>0</v>
      </c>
      <c r="AC529" s="39">
        <f t="shared" si="269"/>
        <v>0</v>
      </c>
      <c r="AE529" s="92">
        <v>212</v>
      </c>
      <c r="AF529" s="92" t="s">
        <v>792</v>
      </c>
      <c r="AG529" s="100">
        <v>0</v>
      </c>
    </row>
    <row r="530" spans="1:33" x14ac:dyDescent="0.25">
      <c r="A530" s="42">
        <v>2124</v>
      </c>
      <c r="B530" s="43" t="s">
        <v>1105</v>
      </c>
      <c r="C530" s="40">
        <f t="shared" si="276"/>
        <v>0</v>
      </c>
      <c r="D530" s="40">
        <f t="shared" si="276"/>
        <v>0</v>
      </c>
      <c r="E530" s="40">
        <f t="shared" si="276"/>
        <v>0</v>
      </c>
      <c r="F530" s="40">
        <f t="shared" si="276"/>
        <v>0</v>
      </c>
      <c r="G530" s="40">
        <f t="shared" si="276"/>
        <v>0</v>
      </c>
      <c r="H530" s="40">
        <f t="shared" si="276"/>
        <v>0</v>
      </c>
      <c r="I530" s="40">
        <f t="shared" si="276"/>
        <v>0</v>
      </c>
      <c r="J530" s="40">
        <f t="shared" si="276"/>
        <v>0</v>
      </c>
      <c r="K530" s="40">
        <f t="shared" si="276"/>
        <v>0</v>
      </c>
      <c r="L530" s="40">
        <f t="shared" si="276"/>
        <v>0</v>
      </c>
      <c r="M530" s="40">
        <f t="shared" si="276"/>
        <v>0</v>
      </c>
      <c r="N530" s="40">
        <f t="shared" si="276"/>
        <v>0</v>
      </c>
      <c r="O530" s="40">
        <f t="shared" si="267"/>
        <v>0</v>
      </c>
      <c r="Q530" s="40">
        <f t="shared" si="277"/>
        <v>0</v>
      </c>
      <c r="R530" s="40">
        <f t="shared" si="277"/>
        <v>0</v>
      </c>
      <c r="S530" s="40">
        <f t="shared" si="277"/>
        <v>0</v>
      </c>
      <c r="T530" s="40">
        <f t="shared" si="277"/>
        <v>0</v>
      </c>
      <c r="U530" s="40">
        <f t="shared" si="277"/>
        <v>0</v>
      </c>
      <c r="V530" s="40">
        <f t="shared" si="277"/>
        <v>0</v>
      </c>
      <c r="W530" s="40">
        <f t="shared" si="277"/>
        <v>0</v>
      </c>
      <c r="X530" s="40">
        <f t="shared" si="277"/>
        <v>0</v>
      </c>
      <c r="Y530" s="40">
        <f t="shared" si="277"/>
        <v>0</v>
      </c>
      <c r="Z530" s="40">
        <f t="shared" si="277"/>
        <v>0</v>
      </c>
      <c r="AA530" s="40">
        <f t="shared" si="277"/>
        <v>0</v>
      </c>
      <c r="AB530" s="40">
        <f t="shared" si="277"/>
        <v>0</v>
      </c>
      <c r="AC530" s="40">
        <f t="shared" si="269"/>
        <v>0</v>
      </c>
      <c r="AE530" s="92">
        <v>2124</v>
      </c>
      <c r="AF530" s="92" t="s">
        <v>1105</v>
      </c>
      <c r="AG530" s="95">
        <v>0</v>
      </c>
    </row>
    <row r="531" spans="1:33" x14ac:dyDescent="0.25">
      <c r="A531" s="42">
        <v>212401</v>
      </c>
      <c r="B531" s="43" t="s">
        <v>1105</v>
      </c>
      <c r="C531" s="40">
        <f t="shared" si="276"/>
        <v>0</v>
      </c>
      <c r="D531" s="40">
        <f t="shared" si="276"/>
        <v>0</v>
      </c>
      <c r="E531" s="40">
        <f t="shared" si="276"/>
        <v>0</v>
      </c>
      <c r="F531" s="40">
        <f t="shared" si="276"/>
        <v>0</v>
      </c>
      <c r="G531" s="40">
        <f t="shared" si="276"/>
        <v>0</v>
      </c>
      <c r="H531" s="40">
        <f t="shared" si="276"/>
        <v>0</v>
      </c>
      <c r="I531" s="40">
        <f t="shared" si="276"/>
        <v>0</v>
      </c>
      <c r="J531" s="40">
        <f t="shared" si="276"/>
        <v>0</v>
      </c>
      <c r="K531" s="40">
        <f t="shared" si="276"/>
        <v>0</v>
      </c>
      <c r="L531" s="40">
        <f t="shared" si="276"/>
        <v>0</v>
      </c>
      <c r="M531" s="40">
        <f t="shared" si="276"/>
        <v>0</v>
      </c>
      <c r="N531" s="40">
        <f t="shared" si="276"/>
        <v>0</v>
      </c>
      <c r="O531" s="40">
        <f t="shared" si="267"/>
        <v>0</v>
      </c>
      <c r="Q531" s="40">
        <f t="shared" si="277"/>
        <v>0</v>
      </c>
      <c r="R531" s="40">
        <f t="shared" si="277"/>
        <v>0</v>
      </c>
      <c r="S531" s="40">
        <f t="shared" si="277"/>
        <v>0</v>
      </c>
      <c r="T531" s="40">
        <f t="shared" si="277"/>
        <v>0</v>
      </c>
      <c r="U531" s="40">
        <f t="shared" si="277"/>
        <v>0</v>
      </c>
      <c r="V531" s="40">
        <f t="shared" si="277"/>
        <v>0</v>
      </c>
      <c r="W531" s="40">
        <f t="shared" si="277"/>
        <v>0</v>
      </c>
      <c r="X531" s="40">
        <f t="shared" si="277"/>
        <v>0</v>
      </c>
      <c r="Y531" s="40">
        <f t="shared" si="277"/>
        <v>0</v>
      </c>
      <c r="Z531" s="40">
        <f t="shared" si="277"/>
        <v>0</v>
      </c>
      <c r="AA531" s="40">
        <f t="shared" si="277"/>
        <v>0</v>
      </c>
      <c r="AB531" s="40">
        <f t="shared" si="277"/>
        <v>0</v>
      </c>
      <c r="AC531" s="40">
        <f t="shared" si="269"/>
        <v>0</v>
      </c>
      <c r="AE531" s="92">
        <v>212401</v>
      </c>
      <c r="AF531" s="92" t="s">
        <v>1105</v>
      </c>
      <c r="AG531" s="95">
        <v>0</v>
      </c>
    </row>
    <row r="532" spans="1:33" x14ac:dyDescent="0.25">
      <c r="A532" s="42">
        <v>21240101</v>
      </c>
      <c r="B532" s="43" t="s">
        <v>1105</v>
      </c>
      <c r="C532" s="40">
        <f t="shared" si="276"/>
        <v>0</v>
      </c>
      <c r="D532" s="40">
        <f t="shared" si="276"/>
        <v>0</v>
      </c>
      <c r="E532" s="40">
        <f t="shared" si="276"/>
        <v>0</v>
      </c>
      <c r="F532" s="40">
        <f t="shared" si="276"/>
        <v>0</v>
      </c>
      <c r="G532" s="40">
        <f t="shared" si="276"/>
        <v>0</v>
      </c>
      <c r="H532" s="40">
        <f t="shared" si="276"/>
        <v>0</v>
      </c>
      <c r="I532" s="40">
        <f t="shared" si="276"/>
        <v>0</v>
      </c>
      <c r="J532" s="40">
        <f t="shared" si="276"/>
        <v>0</v>
      </c>
      <c r="K532" s="40">
        <f t="shared" si="276"/>
        <v>0</v>
      </c>
      <c r="L532" s="40">
        <f t="shared" si="276"/>
        <v>0</v>
      </c>
      <c r="M532" s="40">
        <f t="shared" si="276"/>
        <v>0</v>
      </c>
      <c r="N532" s="40">
        <f t="shared" si="276"/>
        <v>0</v>
      </c>
      <c r="O532" s="40">
        <f t="shared" si="267"/>
        <v>0</v>
      </c>
      <c r="Q532" s="40">
        <f t="shared" si="277"/>
        <v>0</v>
      </c>
      <c r="R532" s="40">
        <f t="shared" si="277"/>
        <v>0</v>
      </c>
      <c r="S532" s="40">
        <f t="shared" si="277"/>
        <v>0</v>
      </c>
      <c r="T532" s="40">
        <f t="shared" si="277"/>
        <v>0</v>
      </c>
      <c r="U532" s="40">
        <f t="shared" si="277"/>
        <v>0</v>
      </c>
      <c r="V532" s="40">
        <f t="shared" si="277"/>
        <v>0</v>
      </c>
      <c r="W532" s="40">
        <f t="shared" si="277"/>
        <v>0</v>
      </c>
      <c r="X532" s="40">
        <f t="shared" si="277"/>
        <v>0</v>
      </c>
      <c r="Y532" s="40">
        <f t="shared" si="277"/>
        <v>0</v>
      </c>
      <c r="Z532" s="40">
        <f t="shared" si="277"/>
        <v>0</v>
      </c>
      <c r="AA532" s="40">
        <f t="shared" si="277"/>
        <v>0</v>
      </c>
      <c r="AB532" s="40">
        <f t="shared" si="277"/>
        <v>0</v>
      </c>
      <c r="AC532" s="40">
        <f t="shared" si="269"/>
        <v>0</v>
      </c>
      <c r="AE532" s="92">
        <v>2124011</v>
      </c>
      <c r="AF532" s="92" t="s">
        <v>1105</v>
      </c>
      <c r="AG532" s="95">
        <v>0</v>
      </c>
    </row>
    <row r="533" spans="1:33" x14ac:dyDescent="0.25">
      <c r="A533" s="42">
        <v>212401011</v>
      </c>
      <c r="B533" s="43" t="s">
        <v>1105</v>
      </c>
      <c r="C533" s="40">
        <f t="shared" si="276"/>
        <v>0</v>
      </c>
      <c r="D533" s="40">
        <f t="shared" si="276"/>
        <v>0</v>
      </c>
      <c r="E533" s="40">
        <f t="shared" si="276"/>
        <v>0</v>
      </c>
      <c r="F533" s="40">
        <f t="shared" si="276"/>
        <v>0</v>
      </c>
      <c r="G533" s="40">
        <f t="shared" si="276"/>
        <v>0</v>
      </c>
      <c r="H533" s="40">
        <f t="shared" si="276"/>
        <v>0</v>
      </c>
      <c r="I533" s="40">
        <f t="shared" si="276"/>
        <v>0</v>
      </c>
      <c r="J533" s="40">
        <f t="shared" si="276"/>
        <v>0</v>
      </c>
      <c r="K533" s="40">
        <f t="shared" si="276"/>
        <v>0</v>
      </c>
      <c r="L533" s="40">
        <f t="shared" si="276"/>
        <v>0</v>
      </c>
      <c r="M533" s="40">
        <f t="shared" si="276"/>
        <v>0</v>
      </c>
      <c r="N533" s="40">
        <f t="shared" si="276"/>
        <v>0</v>
      </c>
      <c r="O533" s="40">
        <f t="shared" si="267"/>
        <v>0</v>
      </c>
      <c r="Q533" s="40">
        <f t="shared" si="277"/>
        <v>0</v>
      </c>
      <c r="R533" s="40">
        <f t="shared" si="277"/>
        <v>0</v>
      </c>
      <c r="S533" s="40">
        <f t="shared" si="277"/>
        <v>0</v>
      </c>
      <c r="T533" s="40">
        <f t="shared" si="277"/>
        <v>0</v>
      </c>
      <c r="U533" s="40">
        <f t="shared" si="277"/>
        <v>0</v>
      </c>
      <c r="V533" s="40">
        <f t="shared" si="277"/>
        <v>0</v>
      </c>
      <c r="W533" s="40">
        <f t="shared" si="277"/>
        <v>0</v>
      </c>
      <c r="X533" s="40">
        <f t="shared" si="277"/>
        <v>0</v>
      </c>
      <c r="Y533" s="40">
        <f t="shared" si="277"/>
        <v>0</v>
      </c>
      <c r="Z533" s="40">
        <f t="shared" si="277"/>
        <v>0</v>
      </c>
      <c r="AA533" s="40">
        <f t="shared" si="277"/>
        <v>0</v>
      </c>
      <c r="AB533" s="40">
        <f t="shared" si="277"/>
        <v>0</v>
      </c>
      <c r="AC533" s="40">
        <f t="shared" si="269"/>
        <v>0</v>
      </c>
      <c r="AE533" s="62">
        <v>212401101</v>
      </c>
      <c r="AF533" s="62" t="s">
        <v>1105</v>
      </c>
      <c r="AG533" s="87">
        <v>0</v>
      </c>
    </row>
    <row r="534" spans="1:33" x14ac:dyDescent="0.25">
      <c r="A534" s="45">
        <v>21240101101</v>
      </c>
      <c r="B534" s="46" t="s">
        <v>1105</v>
      </c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>
        <f t="shared" si="267"/>
        <v>0</v>
      </c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>
        <f t="shared" si="269"/>
        <v>0</v>
      </c>
      <c r="AE534" s="72" t="s">
        <v>1106</v>
      </c>
      <c r="AF534" s="75" t="s">
        <v>1105</v>
      </c>
      <c r="AG534" s="88"/>
    </row>
    <row r="535" spans="1:33" x14ac:dyDescent="0.25">
      <c r="A535" s="37">
        <v>213</v>
      </c>
      <c r="B535" s="38" t="s">
        <v>1294</v>
      </c>
      <c r="C535" s="39">
        <f t="shared" ref="C535:N539" si="278">+C536</f>
        <v>0</v>
      </c>
      <c r="D535" s="39">
        <f t="shared" si="278"/>
        <v>0</v>
      </c>
      <c r="E535" s="39">
        <f t="shared" si="278"/>
        <v>0</v>
      </c>
      <c r="F535" s="39">
        <f t="shared" si="278"/>
        <v>0</v>
      </c>
      <c r="G535" s="39">
        <f t="shared" si="278"/>
        <v>0</v>
      </c>
      <c r="H535" s="39">
        <f t="shared" si="278"/>
        <v>0</v>
      </c>
      <c r="I535" s="39">
        <f t="shared" si="278"/>
        <v>0</v>
      </c>
      <c r="J535" s="39">
        <f t="shared" si="278"/>
        <v>0</v>
      </c>
      <c r="K535" s="39">
        <f t="shared" si="278"/>
        <v>0</v>
      </c>
      <c r="L535" s="39">
        <f t="shared" si="278"/>
        <v>0</v>
      </c>
      <c r="M535" s="39">
        <f t="shared" si="278"/>
        <v>0</v>
      </c>
      <c r="N535" s="39">
        <f t="shared" si="278"/>
        <v>0</v>
      </c>
      <c r="O535" s="39">
        <f t="shared" si="267"/>
        <v>0</v>
      </c>
      <c r="Q535" s="39">
        <f t="shared" ref="Q535:AB539" si="279">+Q536</f>
        <v>0</v>
      </c>
      <c r="R535" s="39">
        <f t="shared" si="279"/>
        <v>0</v>
      </c>
      <c r="S535" s="39">
        <f t="shared" si="279"/>
        <v>0</v>
      </c>
      <c r="T535" s="39">
        <f t="shared" si="279"/>
        <v>0</v>
      </c>
      <c r="U535" s="39">
        <f t="shared" si="279"/>
        <v>0</v>
      </c>
      <c r="V535" s="39">
        <f t="shared" si="279"/>
        <v>0</v>
      </c>
      <c r="W535" s="39">
        <f t="shared" si="279"/>
        <v>0</v>
      </c>
      <c r="X535" s="39">
        <f t="shared" si="279"/>
        <v>0</v>
      </c>
      <c r="Y535" s="39">
        <f t="shared" si="279"/>
        <v>0</v>
      </c>
      <c r="Z535" s="39">
        <f t="shared" si="279"/>
        <v>0</v>
      </c>
      <c r="AA535" s="39">
        <f t="shared" si="279"/>
        <v>0</v>
      </c>
      <c r="AB535" s="39">
        <f t="shared" si="279"/>
        <v>0</v>
      </c>
      <c r="AC535" s="39">
        <f t="shared" si="269"/>
        <v>0</v>
      </c>
    </row>
    <row r="536" spans="1:33" x14ac:dyDescent="0.25">
      <c r="A536" s="42">
        <v>2131</v>
      </c>
      <c r="B536" s="43" t="s">
        <v>1295</v>
      </c>
      <c r="C536" s="40">
        <f t="shared" si="278"/>
        <v>0</v>
      </c>
      <c r="D536" s="40">
        <f t="shared" si="278"/>
        <v>0</v>
      </c>
      <c r="E536" s="40">
        <f t="shared" si="278"/>
        <v>0</v>
      </c>
      <c r="F536" s="40">
        <f t="shared" si="278"/>
        <v>0</v>
      </c>
      <c r="G536" s="40">
        <f t="shared" si="278"/>
        <v>0</v>
      </c>
      <c r="H536" s="40">
        <f t="shared" si="278"/>
        <v>0</v>
      </c>
      <c r="I536" s="40">
        <f t="shared" si="278"/>
        <v>0</v>
      </c>
      <c r="J536" s="40">
        <f t="shared" si="278"/>
        <v>0</v>
      </c>
      <c r="K536" s="40">
        <f t="shared" si="278"/>
        <v>0</v>
      </c>
      <c r="L536" s="40">
        <f t="shared" si="278"/>
        <v>0</v>
      </c>
      <c r="M536" s="40">
        <f t="shared" si="278"/>
        <v>0</v>
      </c>
      <c r="N536" s="40">
        <f t="shared" si="278"/>
        <v>0</v>
      </c>
      <c r="O536" s="40">
        <f t="shared" si="267"/>
        <v>0</v>
      </c>
      <c r="Q536" s="40">
        <f t="shared" si="279"/>
        <v>0</v>
      </c>
      <c r="R536" s="40">
        <f t="shared" si="279"/>
        <v>0</v>
      </c>
      <c r="S536" s="40">
        <f t="shared" si="279"/>
        <v>0</v>
      </c>
      <c r="T536" s="40">
        <f t="shared" si="279"/>
        <v>0</v>
      </c>
      <c r="U536" s="40">
        <f t="shared" si="279"/>
        <v>0</v>
      </c>
      <c r="V536" s="40">
        <f t="shared" si="279"/>
        <v>0</v>
      </c>
      <c r="W536" s="40">
        <f t="shared" si="279"/>
        <v>0</v>
      </c>
      <c r="X536" s="40">
        <f t="shared" si="279"/>
        <v>0</v>
      </c>
      <c r="Y536" s="40">
        <f t="shared" si="279"/>
        <v>0</v>
      </c>
      <c r="Z536" s="40">
        <f t="shared" si="279"/>
        <v>0</v>
      </c>
      <c r="AA536" s="40">
        <f t="shared" si="279"/>
        <v>0</v>
      </c>
      <c r="AB536" s="40">
        <f t="shared" si="279"/>
        <v>0</v>
      </c>
      <c r="AC536" s="40">
        <f t="shared" si="269"/>
        <v>0</v>
      </c>
    </row>
    <row r="537" spans="1:33" x14ac:dyDescent="0.25">
      <c r="A537" s="42">
        <v>213101</v>
      </c>
      <c r="B537" s="43" t="s">
        <v>1295</v>
      </c>
      <c r="C537" s="40">
        <f t="shared" si="278"/>
        <v>0</v>
      </c>
      <c r="D537" s="40">
        <f t="shared" si="278"/>
        <v>0</v>
      </c>
      <c r="E537" s="40">
        <f t="shared" si="278"/>
        <v>0</v>
      </c>
      <c r="F537" s="40">
        <f t="shared" si="278"/>
        <v>0</v>
      </c>
      <c r="G537" s="40">
        <f t="shared" si="278"/>
        <v>0</v>
      </c>
      <c r="H537" s="40">
        <f t="shared" si="278"/>
        <v>0</v>
      </c>
      <c r="I537" s="40">
        <f t="shared" si="278"/>
        <v>0</v>
      </c>
      <c r="J537" s="40">
        <f t="shared" si="278"/>
        <v>0</v>
      </c>
      <c r="K537" s="40">
        <f t="shared" si="278"/>
        <v>0</v>
      </c>
      <c r="L537" s="40">
        <f t="shared" si="278"/>
        <v>0</v>
      </c>
      <c r="M537" s="40">
        <f t="shared" si="278"/>
        <v>0</v>
      </c>
      <c r="N537" s="40">
        <f t="shared" si="278"/>
        <v>0</v>
      </c>
      <c r="O537" s="40">
        <f t="shared" si="267"/>
        <v>0</v>
      </c>
      <c r="Q537" s="40">
        <f t="shared" si="279"/>
        <v>0</v>
      </c>
      <c r="R537" s="40">
        <f t="shared" si="279"/>
        <v>0</v>
      </c>
      <c r="S537" s="40">
        <f t="shared" si="279"/>
        <v>0</v>
      </c>
      <c r="T537" s="40">
        <f t="shared" si="279"/>
        <v>0</v>
      </c>
      <c r="U537" s="40">
        <f t="shared" si="279"/>
        <v>0</v>
      </c>
      <c r="V537" s="40">
        <f t="shared" si="279"/>
        <v>0</v>
      </c>
      <c r="W537" s="40">
        <f t="shared" si="279"/>
        <v>0</v>
      </c>
      <c r="X537" s="40">
        <f t="shared" si="279"/>
        <v>0</v>
      </c>
      <c r="Y537" s="40">
        <f t="shared" si="279"/>
        <v>0</v>
      </c>
      <c r="Z537" s="40">
        <f t="shared" si="279"/>
        <v>0</v>
      </c>
      <c r="AA537" s="40">
        <f t="shared" si="279"/>
        <v>0</v>
      </c>
      <c r="AB537" s="40">
        <f t="shared" si="279"/>
        <v>0</v>
      </c>
      <c r="AC537" s="40">
        <f t="shared" si="269"/>
        <v>0</v>
      </c>
    </row>
    <row r="538" spans="1:33" x14ac:dyDescent="0.25">
      <c r="A538" s="42">
        <v>21310101</v>
      </c>
      <c r="B538" s="43" t="s">
        <v>1295</v>
      </c>
      <c r="C538" s="40">
        <f t="shared" si="278"/>
        <v>0</v>
      </c>
      <c r="D538" s="40">
        <f t="shared" si="278"/>
        <v>0</v>
      </c>
      <c r="E538" s="40">
        <f t="shared" si="278"/>
        <v>0</v>
      </c>
      <c r="F538" s="40">
        <f t="shared" si="278"/>
        <v>0</v>
      </c>
      <c r="G538" s="40">
        <f t="shared" si="278"/>
        <v>0</v>
      </c>
      <c r="H538" s="40">
        <f t="shared" si="278"/>
        <v>0</v>
      </c>
      <c r="I538" s="40">
        <f t="shared" si="278"/>
        <v>0</v>
      </c>
      <c r="J538" s="40">
        <f t="shared" si="278"/>
        <v>0</v>
      </c>
      <c r="K538" s="40">
        <f t="shared" si="278"/>
        <v>0</v>
      </c>
      <c r="L538" s="40">
        <f t="shared" si="278"/>
        <v>0</v>
      </c>
      <c r="M538" s="40">
        <f t="shared" si="278"/>
        <v>0</v>
      </c>
      <c r="N538" s="40">
        <f t="shared" si="278"/>
        <v>0</v>
      </c>
      <c r="O538" s="40">
        <f t="shared" si="267"/>
        <v>0</v>
      </c>
      <c r="Q538" s="40">
        <f t="shared" si="279"/>
        <v>0</v>
      </c>
      <c r="R538" s="40">
        <f t="shared" si="279"/>
        <v>0</v>
      </c>
      <c r="S538" s="40">
        <f t="shared" si="279"/>
        <v>0</v>
      </c>
      <c r="T538" s="40">
        <f t="shared" si="279"/>
        <v>0</v>
      </c>
      <c r="U538" s="40">
        <f t="shared" si="279"/>
        <v>0</v>
      </c>
      <c r="V538" s="40">
        <f t="shared" si="279"/>
        <v>0</v>
      </c>
      <c r="W538" s="40">
        <f t="shared" si="279"/>
        <v>0</v>
      </c>
      <c r="X538" s="40">
        <f t="shared" si="279"/>
        <v>0</v>
      </c>
      <c r="Y538" s="40">
        <f t="shared" si="279"/>
        <v>0</v>
      </c>
      <c r="Z538" s="40">
        <f t="shared" si="279"/>
        <v>0</v>
      </c>
      <c r="AA538" s="40">
        <f t="shared" si="279"/>
        <v>0</v>
      </c>
      <c r="AB538" s="40">
        <f t="shared" si="279"/>
        <v>0</v>
      </c>
      <c r="AC538" s="40">
        <f t="shared" si="269"/>
        <v>0</v>
      </c>
    </row>
    <row r="539" spans="1:33" x14ac:dyDescent="0.25">
      <c r="A539" s="42">
        <v>213101011</v>
      </c>
      <c r="B539" s="43" t="s">
        <v>1295</v>
      </c>
      <c r="C539" s="40">
        <f t="shared" si="278"/>
        <v>0</v>
      </c>
      <c r="D539" s="40">
        <f t="shared" si="278"/>
        <v>0</v>
      </c>
      <c r="E539" s="40">
        <f t="shared" si="278"/>
        <v>0</v>
      </c>
      <c r="F539" s="40">
        <f t="shared" si="278"/>
        <v>0</v>
      </c>
      <c r="G539" s="40">
        <f t="shared" si="278"/>
        <v>0</v>
      </c>
      <c r="H539" s="40">
        <f t="shared" si="278"/>
        <v>0</v>
      </c>
      <c r="I539" s="40">
        <f t="shared" si="278"/>
        <v>0</v>
      </c>
      <c r="J539" s="40">
        <f t="shared" si="278"/>
        <v>0</v>
      </c>
      <c r="K539" s="40">
        <f t="shared" si="278"/>
        <v>0</v>
      </c>
      <c r="L539" s="40">
        <f t="shared" si="278"/>
        <v>0</v>
      </c>
      <c r="M539" s="40">
        <f t="shared" si="278"/>
        <v>0</v>
      </c>
      <c r="N539" s="40">
        <f t="shared" si="278"/>
        <v>0</v>
      </c>
      <c r="O539" s="40">
        <f t="shared" si="267"/>
        <v>0</v>
      </c>
      <c r="Q539" s="40">
        <f t="shared" si="279"/>
        <v>0</v>
      </c>
      <c r="R539" s="40">
        <f t="shared" si="279"/>
        <v>0</v>
      </c>
      <c r="S539" s="40">
        <f t="shared" si="279"/>
        <v>0</v>
      </c>
      <c r="T539" s="40">
        <f t="shared" si="279"/>
        <v>0</v>
      </c>
      <c r="U539" s="40">
        <f t="shared" si="279"/>
        <v>0</v>
      </c>
      <c r="V539" s="40">
        <f t="shared" si="279"/>
        <v>0</v>
      </c>
      <c r="W539" s="40">
        <f t="shared" si="279"/>
        <v>0</v>
      </c>
      <c r="X539" s="40">
        <f t="shared" si="279"/>
        <v>0</v>
      </c>
      <c r="Y539" s="40">
        <f t="shared" si="279"/>
        <v>0</v>
      </c>
      <c r="Z539" s="40">
        <f t="shared" si="279"/>
        <v>0</v>
      </c>
      <c r="AA539" s="40">
        <f t="shared" si="279"/>
        <v>0</v>
      </c>
      <c r="AB539" s="40">
        <f t="shared" si="279"/>
        <v>0</v>
      </c>
      <c r="AC539" s="40">
        <f t="shared" si="269"/>
        <v>0</v>
      </c>
    </row>
    <row r="540" spans="1:33" x14ac:dyDescent="0.25">
      <c r="A540" s="45">
        <v>21310101101</v>
      </c>
      <c r="B540" s="46" t="s">
        <v>1295</v>
      </c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>
        <f t="shared" si="267"/>
        <v>0</v>
      </c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Ingresos Dic 2023</vt:lpstr>
      <vt:lpstr>Ejecucion de Gastos Dic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2024-02-07T10:31:44Z</cp:lastPrinted>
  <dcterms:created xsi:type="dcterms:W3CDTF">2023-03-02T14:57:57Z</dcterms:created>
  <dcterms:modified xsi:type="dcterms:W3CDTF">2024-02-16T02:57:18Z</dcterms:modified>
</cp:coreProperties>
</file>